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CACE1786-9F87-4DA5-AA67-0E00DED1C4FF}" xr6:coauthVersionLast="47" xr6:coauthVersionMax="47" xr10:uidLastSave="{00000000-0000-0000-0000-000000000000}"/>
  <bookViews>
    <workbookView xWindow="-110" yWindow="-110" windowWidth="19420" windowHeight="10300" tabRatio="977" activeTab="6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基調推移" sheetId="46" r:id="rId5"/>
    <sheet name="先行基調" sheetId="47" r:id="rId6"/>
    <sheet name="1_CLI概況" sheetId="20" r:id="rId7"/>
    <sheet name="2_1CLI統計表" sheetId="39" r:id="rId8"/>
    <sheet name="2_2参考統計表" sheetId="12" r:id="rId9"/>
    <sheet name="3CLI推計概要" sheetId="1" r:id="rId10"/>
    <sheet name="4CLIグラフ" sheetId="11" r:id="rId11"/>
    <sheet name="5兵庫県CI" sheetId="23" r:id="rId12"/>
    <sheet name="6兵庫県CI先行個別指標" sheetId="4" r:id="rId13"/>
    <sheet name="7兵庫県CI一致個別指標" sheetId="22" r:id="rId14"/>
    <sheet name="8兵庫県CI遅行個別指標" sheetId="21" r:id="rId15"/>
    <sheet name="9景気基準日付" sheetId="13" r:id="rId16"/>
    <sheet name="9_2heatmap" sheetId="40" r:id="rId17"/>
    <sheet name="10関西地域_兵庫" sheetId="26" r:id="rId18"/>
    <sheet name="10_2大阪" sheetId="35" r:id="rId19"/>
    <sheet name="10_3京都" sheetId="34" r:id="rId20"/>
    <sheet name="10_4滋賀" sheetId="36" r:id="rId21"/>
    <sheet name="10_5奈良" sheetId="33" r:id="rId22"/>
    <sheet name="10_6和歌山" sheetId="38" r:id="rId23"/>
    <sheet name="10_7福井" sheetId="37" r:id="rId24"/>
    <sheet name="結果表" sheetId="45" r:id="rId25"/>
    <sheet name="11関西CLI景気山谷" sheetId="27" r:id="rId26"/>
    <sheet name="11_2関西府県個別指標" sheetId="32" r:id="rId27"/>
    <sheet name="12関西CLI府県寄与" sheetId="28" r:id="rId28"/>
    <sheet name="13関連指標1" sheetId="43" r:id="rId29"/>
    <sheet name="13_2関連指標2" sheetId="42" r:id="rId30"/>
    <sheet name="13_3関連指標3" sheetId="44" r:id="rId31"/>
    <sheet name="13_4GDP関連指標" sheetId="31" r:id="rId32"/>
  </sheets>
  <calcPr calcId="191029"/>
</workbook>
</file>

<file path=xl/calcChain.xml><?xml version="1.0" encoding="utf-8"?>
<calcChain xmlns="http://schemas.openxmlformats.org/spreadsheetml/2006/main">
  <c r="N83" i="20" l="1"/>
  <c r="T95" i="26"/>
  <c r="J95" i="26"/>
  <c r="B95" i="26"/>
  <c r="J95" i="37"/>
  <c r="B95" i="37"/>
  <c r="J95" i="38"/>
  <c r="B95" i="38"/>
  <c r="J95" i="33"/>
  <c r="B95" i="33"/>
  <c r="J95" i="36"/>
  <c r="B95" i="36"/>
  <c r="J95" i="34"/>
  <c r="B95" i="34"/>
  <c r="J95" i="35"/>
  <c r="B95" i="35"/>
  <c r="I152" i="42"/>
  <c r="H152" i="42"/>
  <c r="G152" i="42"/>
  <c r="F152" i="42"/>
  <c r="F66" i="42" s="1"/>
  <c r="E152" i="42"/>
  <c r="E66" i="42" s="1"/>
  <c r="AJ144" i="42"/>
  <c r="AI144" i="42"/>
  <c r="AI27" i="42" s="1"/>
  <c r="AH144" i="42"/>
  <c r="AH27" i="42" s="1"/>
  <c r="AJ141" i="42"/>
  <c r="AI141" i="42"/>
  <c r="AH141" i="42"/>
  <c r="AH25" i="42" s="1"/>
  <c r="AD141" i="42"/>
  <c r="AD25" i="42" s="1"/>
  <c r="AC141" i="42"/>
  <c r="AC25" i="42" s="1"/>
  <c r="AB141" i="42"/>
  <c r="AB25" i="42" s="1"/>
  <c r="AB26" i="42" s="1"/>
  <c r="AA141" i="42"/>
  <c r="AA25" i="42" s="1"/>
  <c r="V141" i="42"/>
  <c r="U141" i="42"/>
  <c r="U25" i="42" s="1"/>
  <c r="T141" i="42"/>
  <c r="T25" i="42" s="1"/>
  <c r="S141" i="42"/>
  <c r="S25" i="42" s="1"/>
  <c r="R141" i="42"/>
  <c r="R25" i="42" s="1"/>
  <c r="N141" i="42"/>
  <c r="N25" i="42" s="1"/>
  <c r="M141" i="42"/>
  <c r="M25" i="42" s="1"/>
  <c r="K141" i="42"/>
  <c r="J141" i="42"/>
  <c r="F141" i="42"/>
  <c r="E141" i="42"/>
  <c r="E25" i="42" s="1"/>
  <c r="AJ138" i="42"/>
  <c r="U138" i="42" s="1"/>
  <c r="U23" i="42" s="1"/>
  <c r="AI138" i="42"/>
  <c r="AI23" i="42" s="1"/>
  <c r="AH138" i="42"/>
  <c r="AH23" i="42" s="1"/>
  <c r="AI24" i="42" s="1"/>
  <c r="AA138" i="42"/>
  <c r="AA23" i="42" s="1"/>
  <c r="M138" i="42"/>
  <c r="L138" i="42"/>
  <c r="L23" i="42" s="1"/>
  <c r="K138" i="42"/>
  <c r="K23" i="42" s="1"/>
  <c r="K24" i="42" s="1"/>
  <c r="J138" i="42"/>
  <c r="J23" i="42" s="1"/>
  <c r="AJ135" i="42"/>
  <c r="AI135" i="42"/>
  <c r="AH135" i="42"/>
  <c r="AH21" i="42" s="1"/>
  <c r="AD135" i="42"/>
  <c r="AC135" i="42"/>
  <c r="AC21" i="42" s="1"/>
  <c r="AB135" i="42"/>
  <c r="AB21" i="42" s="1"/>
  <c r="AA135" i="42"/>
  <c r="AA21" i="42" s="1"/>
  <c r="V135" i="42"/>
  <c r="U135" i="42"/>
  <c r="T135" i="42"/>
  <c r="T21" i="42" s="1"/>
  <c r="S135" i="42"/>
  <c r="S21" i="42" s="1"/>
  <c r="R135" i="42"/>
  <c r="R21" i="42" s="1"/>
  <c r="N135" i="42"/>
  <c r="N21" i="42" s="1"/>
  <c r="M135" i="42"/>
  <c r="M21" i="42" s="1"/>
  <c r="K135" i="42"/>
  <c r="J135" i="42"/>
  <c r="F135" i="42"/>
  <c r="E135" i="42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AQ119" i="42"/>
  <c r="AN112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N98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N97" i="42"/>
  <c r="AN96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J94" i="42"/>
  <c r="AI94" i="42"/>
  <c r="AH94" i="42"/>
  <c r="AB94" i="42"/>
  <c r="AA94" i="42"/>
  <c r="Z94" i="42"/>
  <c r="T94" i="42"/>
  <c r="S94" i="42"/>
  <c r="R94" i="42"/>
  <c r="K94" i="42"/>
  <c r="J94" i="42"/>
  <c r="AN93" i="42"/>
  <c r="AM93" i="42"/>
  <c r="AK93" i="42"/>
  <c r="AK94" i="42" s="1"/>
  <c r="AJ93" i="42"/>
  <c r="AI93" i="42"/>
  <c r="AH93" i="42"/>
  <c r="AG93" i="42"/>
  <c r="AF93" i="42"/>
  <c r="AE93" i="42"/>
  <c r="AE94" i="42" s="1"/>
  <c r="AD93" i="42"/>
  <c r="AC93" i="42"/>
  <c r="AC94" i="42" s="1"/>
  <c r="AB93" i="42"/>
  <c r="AA93" i="42"/>
  <c r="Z93" i="42"/>
  <c r="Y93" i="42"/>
  <c r="X93" i="42"/>
  <c r="W93" i="42"/>
  <c r="W94" i="42" s="1"/>
  <c r="V93" i="42"/>
  <c r="U93" i="42"/>
  <c r="U94" i="42" s="1"/>
  <c r="T93" i="42"/>
  <c r="S93" i="42"/>
  <c r="R93" i="42"/>
  <c r="Q93" i="42"/>
  <c r="P93" i="42"/>
  <c r="O93" i="42"/>
  <c r="O94" i="42" s="1"/>
  <c r="N93" i="42"/>
  <c r="M93" i="42"/>
  <c r="M94" i="42" s="1"/>
  <c r="L93" i="42"/>
  <c r="L94" i="42" s="1"/>
  <c r="K93" i="42"/>
  <c r="J93" i="42"/>
  <c r="I93" i="42"/>
  <c r="H93" i="42"/>
  <c r="G93" i="42"/>
  <c r="G94" i="42" s="1"/>
  <c r="F93" i="42"/>
  <c r="E93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N91" i="42"/>
  <c r="AM91" i="42"/>
  <c r="AL91" i="42"/>
  <c r="AL92" i="42" s="1"/>
  <c r="AN90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AN85" i="42"/>
  <c r="AH85" i="42"/>
  <c r="AG85" i="42"/>
  <c r="AF85" i="42"/>
  <c r="AA85" i="42"/>
  <c r="Z85" i="42"/>
  <c r="Y85" i="42"/>
  <c r="S85" i="42"/>
  <c r="R85" i="42"/>
  <c r="Q85" i="42"/>
  <c r="P85" i="42"/>
  <c r="K85" i="42"/>
  <c r="J85" i="42"/>
  <c r="I85" i="42"/>
  <c r="AN84" i="42"/>
  <c r="AM84" i="42"/>
  <c r="AM85" i="42" s="1"/>
  <c r="AL84" i="42"/>
  <c r="AK84" i="42"/>
  <c r="AJ84" i="42"/>
  <c r="AJ85" i="42" s="1"/>
  <c r="AI84" i="42"/>
  <c r="AI85" i="42" s="1"/>
  <c r="AH84" i="42"/>
  <c r="AG84" i="42"/>
  <c r="AF84" i="42"/>
  <c r="AE84" i="42"/>
  <c r="AE85" i="42" s="1"/>
  <c r="AD84" i="42"/>
  <c r="AC84" i="42"/>
  <c r="AB84" i="42"/>
  <c r="AB85" i="42" s="1"/>
  <c r="AA84" i="42"/>
  <c r="Z84" i="42"/>
  <c r="Y84" i="42"/>
  <c r="X84" i="42"/>
  <c r="W84" i="42"/>
  <c r="V84" i="42"/>
  <c r="U84" i="42"/>
  <c r="T84" i="42"/>
  <c r="T85" i="42" s="1"/>
  <c r="S84" i="42"/>
  <c r="R84" i="42"/>
  <c r="Q84" i="42"/>
  <c r="P84" i="42"/>
  <c r="O84" i="42"/>
  <c r="O85" i="42" s="1"/>
  <c r="N84" i="42"/>
  <c r="M84" i="42"/>
  <c r="L84" i="42"/>
  <c r="L85" i="42" s="1"/>
  <c r="K84" i="42"/>
  <c r="J84" i="42"/>
  <c r="I84" i="42"/>
  <c r="H84" i="42"/>
  <c r="G84" i="42"/>
  <c r="F84" i="42"/>
  <c r="E84" i="42"/>
  <c r="AN83" i="42"/>
  <c r="AG83" i="42"/>
  <c r="AF83" i="42"/>
  <c r="Z83" i="42"/>
  <c r="Y83" i="42"/>
  <c r="X83" i="42"/>
  <c r="S83" i="42"/>
  <c r="R83" i="42"/>
  <c r="Q83" i="42"/>
  <c r="P83" i="42"/>
  <c r="I83" i="42"/>
  <c r="H83" i="42"/>
  <c r="AN82" i="42"/>
  <c r="AM82" i="42"/>
  <c r="AL82" i="42"/>
  <c r="AK82" i="42"/>
  <c r="AJ82" i="42"/>
  <c r="AI82" i="42"/>
  <c r="AI83" i="42" s="1"/>
  <c r="AH82" i="42"/>
  <c r="AH83" i="42" s="1"/>
  <c r="AG82" i="42"/>
  <c r="AF82" i="42"/>
  <c r="AE82" i="42"/>
  <c r="AD82" i="42"/>
  <c r="AD83" i="42" s="1"/>
  <c r="AC82" i="42"/>
  <c r="AB82" i="42"/>
  <c r="AA82" i="42"/>
  <c r="Z82" i="42"/>
  <c r="AA83" i="42" s="1"/>
  <c r="Y82" i="42"/>
  <c r="X82" i="42"/>
  <c r="W82" i="42"/>
  <c r="V82" i="42"/>
  <c r="U82" i="42"/>
  <c r="T82" i="42"/>
  <c r="S82" i="42"/>
  <c r="R82" i="42"/>
  <c r="Q82" i="42"/>
  <c r="P82" i="42"/>
  <c r="O82" i="42"/>
  <c r="N82" i="42"/>
  <c r="M82" i="42"/>
  <c r="L82" i="42"/>
  <c r="K82" i="42"/>
  <c r="K83" i="42" s="1"/>
  <c r="J82" i="42"/>
  <c r="J83" i="42" s="1"/>
  <c r="I82" i="42"/>
  <c r="H82" i="42"/>
  <c r="G82" i="42"/>
  <c r="F82" i="42"/>
  <c r="E82" i="42"/>
  <c r="AN81" i="42"/>
  <c r="AM81" i="42"/>
  <c r="AH81" i="42"/>
  <c r="AG81" i="42"/>
  <c r="AF81" i="42"/>
  <c r="AE81" i="42"/>
  <c r="X81" i="42"/>
  <c r="W81" i="42"/>
  <c r="Q81" i="42"/>
  <c r="P81" i="42"/>
  <c r="O81" i="42"/>
  <c r="J81" i="42"/>
  <c r="I81" i="42"/>
  <c r="H81" i="42"/>
  <c r="G81" i="42"/>
  <c r="AN80" i="42"/>
  <c r="AM80" i="42"/>
  <c r="AL80" i="42"/>
  <c r="AK80" i="42"/>
  <c r="AJ80" i="42"/>
  <c r="AJ81" i="42" s="1"/>
  <c r="AI80" i="42"/>
  <c r="AH80" i="42"/>
  <c r="AG80" i="42"/>
  <c r="AF80" i="42"/>
  <c r="AE80" i="42"/>
  <c r="AD80" i="42"/>
  <c r="AC80" i="42"/>
  <c r="AB80" i="42"/>
  <c r="AB81" i="42" s="1"/>
  <c r="AA80" i="42"/>
  <c r="Z80" i="42"/>
  <c r="Z81" i="42" s="1"/>
  <c r="Y80" i="42"/>
  <c r="Y81" i="42" s="1"/>
  <c r="X80" i="42"/>
  <c r="W80" i="42"/>
  <c r="V80" i="42"/>
  <c r="U80" i="42"/>
  <c r="T80" i="42"/>
  <c r="T81" i="42" s="1"/>
  <c r="S80" i="42"/>
  <c r="R80" i="42"/>
  <c r="R81" i="42" s="1"/>
  <c r="Q80" i="42"/>
  <c r="P80" i="42"/>
  <c r="O80" i="42"/>
  <c r="N80" i="42"/>
  <c r="M80" i="42"/>
  <c r="L80" i="42"/>
  <c r="L81" i="42" s="1"/>
  <c r="K80" i="42"/>
  <c r="J80" i="42"/>
  <c r="I80" i="42"/>
  <c r="H80" i="42"/>
  <c r="G80" i="42"/>
  <c r="F80" i="42"/>
  <c r="E80" i="42"/>
  <c r="F81" i="42" s="1"/>
  <c r="AN79" i="42"/>
  <c r="AM79" i="42"/>
  <c r="AL79" i="42"/>
  <c r="AE79" i="42"/>
  <c r="AD79" i="42"/>
  <c r="Y79" i="42"/>
  <c r="X79" i="42"/>
  <c r="W79" i="42"/>
  <c r="V79" i="42"/>
  <c r="O79" i="42"/>
  <c r="N79" i="42"/>
  <c r="I79" i="42"/>
  <c r="G79" i="42"/>
  <c r="F79" i="42"/>
  <c r="AN78" i="42"/>
  <c r="AM78" i="42"/>
  <c r="AL78" i="42"/>
  <c r="AK78" i="42"/>
  <c r="AJ78" i="42"/>
  <c r="AJ79" i="42" s="1"/>
  <c r="AI78" i="42"/>
  <c r="AH78" i="42"/>
  <c r="AG78" i="42"/>
  <c r="AF78" i="42"/>
  <c r="AF79" i="42" s="1"/>
  <c r="AE78" i="42"/>
  <c r="AD78" i="42"/>
  <c r="AC78" i="42"/>
  <c r="AB78" i="42"/>
  <c r="AB79" i="42" s="1"/>
  <c r="AA78" i="42"/>
  <c r="Z78" i="42"/>
  <c r="Y78" i="42"/>
  <c r="X78" i="42"/>
  <c r="W78" i="42"/>
  <c r="V78" i="42"/>
  <c r="U78" i="42"/>
  <c r="T78" i="42"/>
  <c r="S78" i="42"/>
  <c r="R78" i="42"/>
  <c r="Q78" i="42"/>
  <c r="P78" i="42"/>
  <c r="P79" i="42" s="1"/>
  <c r="O78" i="42"/>
  <c r="N78" i="42"/>
  <c r="M78" i="42"/>
  <c r="L78" i="42"/>
  <c r="L79" i="42" s="1"/>
  <c r="K78" i="42"/>
  <c r="J78" i="42"/>
  <c r="I78" i="42"/>
  <c r="H78" i="42"/>
  <c r="H79" i="42" s="1"/>
  <c r="G78" i="42"/>
  <c r="F78" i="42"/>
  <c r="E78" i="42"/>
  <c r="AN77" i="42"/>
  <c r="AN20" i="42" s="1"/>
  <c r="AM77" i="42"/>
  <c r="AL77" i="42"/>
  <c r="AK77" i="42"/>
  <c r="AJ77" i="42"/>
  <c r="AI77" i="42"/>
  <c r="AH77" i="42"/>
  <c r="AG77" i="42"/>
  <c r="AF77" i="42"/>
  <c r="AF20" i="42" s="1"/>
  <c r="AE77" i="42"/>
  <c r="AD77" i="42"/>
  <c r="AC77" i="42"/>
  <c r="AB77" i="42"/>
  <c r="AA77" i="42"/>
  <c r="Z77" i="42"/>
  <c r="Y77" i="42"/>
  <c r="X77" i="42"/>
  <c r="X20" i="42" s="1"/>
  <c r="W77" i="42"/>
  <c r="V77" i="42"/>
  <c r="U77" i="42"/>
  <c r="T77" i="42"/>
  <c r="S77" i="42"/>
  <c r="R77" i="42"/>
  <c r="Q77" i="42"/>
  <c r="P77" i="42"/>
  <c r="P20" i="42" s="1"/>
  <c r="O77" i="42"/>
  <c r="N77" i="42"/>
  <c r="M77" i="42"/>
  <c r="L77" i="42"/>
  <c r="L20" i="42" s="1"/>
  <c r="K77" i="42"/>
  <c r="J77" i="42"/>
  <c r="I77" i="42"/>
  <c r="H77" i="42"/>
  <c r="H20" i="42" s="1"/>
  <c r="G77" i="42"/>
  <c r="F77" i="42"/>
  <c r="AN75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K73" i="42"/>
  <c r="AL73" i="42"/>
  <c r="AN71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N69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AD67" i="42"/>
  <c r="AC67" i="42"/>
  <c r="AA67" i="42"/>
  <c r="V67" i="42"/>
  <c r="T67" i="42"/>
  <c r="S67" i="42"/>
  <c r="L67" i="42"/>
  <c r="K67" i="42"/>
  <c r="F67" i="42"/>
  <c r="AD66" i="42"/>
  <c r="AC66" i="42"/>
  <c r="AB66" i="42"/>
  <c r="AB67" i="42" s="1"/>
  <c r="AA66" i="42"/>
  <c r="Z66" i="42"/>
  <c r="Z67" i="42" s="1"/>
  <c r="Y66" i="42"/>
  <c r="X66" i="42"/>
  <c r="W66" i="42"/>
  <c r="W67" i="42" s="1"/>
  <c r="V66" i="42"/>
  <c r="U66" i="42"/>
  <c r="U67" i="42" s="1"/>
  <c r="T66" i="42"/>
  <c r="S66" i="42"/>
  <c r="R66" i="42"/>
  <c r="R67" i="42" s="1"/>
  <c r="Q66" i="42"/>
  <c r="P66" i="42"/>
  <c r="O66" i="42"/>
  <c r="O67" i="42" s="1"/>
  <c r="N66" i="42"/>
  <c r="M66" i="42"/>
  <c r="M67" i="42" s="1"/>
  <c r="L66" i="42"/>
  <c r="K66" i="42"/>
  <c r="J66" i="42"/>
  <c r="J67" i="42" s="1"/>
  <c r="I66" i="42"/>
  <c r="H66" i="42"/>
  <c r="G66" i="42"/>
  <c r="G67" i="42" s="1"/>
  <c r="AH65" i="42"/>
  <c r="AG65" i="42"/>
  <c r="AF65" i="42"/>
  <c r="AB65" i="42"/>
  <c r="AA65" i="42"/>
  <c r="Z65" i="42"/>
  <c r="Y65" i="42"/>
  <c r="T65" i="42"/>
  <c r="S65" i="42"/>
  <c r="R65" i="42"/>
  <c r="Q65" i="42"/>
  <c r="P65" i="42"/>
  <c r="J65" i="42"/>
  <c r="I65" i="42"/>
  <c r="AN64" i="42"/>
  <c r="AM64" i="42"/>
  <c r="AL64" i="42"/>
  <c r="AL65" i="42" s="1"/>
  <c r="AK64" i="42"/>
  <c r="AJ64" i="42"/>
  <c r="AJ65" i="42" s="1"/>
  <c r="AI64" i="42"/>
  <c r="AI65" i="42" s="1"/>
  <c r="AH64" i="42"/>
  <c r="AG64" i="42"/>
  <c r="AF64" i="42"/>
  <c r="AE64" i="42"/>
  <c r="AD64" i="42"/>
  <c r="AD65" i="42" s="1"/>
  <c r="AC64" i="42"/>
  <c r="AB64" i="42"/>
  <c r="AA64" i="42"/>
  <c r="Z64" i="42"/>
  <c r="Y64" i="42"/>
  <c r="X64" i="42"/>
  <c r="W64" i="42"/>
  <c r="V64" i="42"/>
  <c r="V65" i="42" s="1"/>
  <c r="U64" i="42"/>
  <c r="T64" i="42"/>
  <c r="S64" i="42"/>
  <c r="R64" i="42"/>
  <c r="Q64" i="42"/>
  <c r="P64" i="42"/>
  <c r="O64" i="42"/>
  <c r="N64" i="42"/>
  <c r="N65" i="42" s="1"/>
  <c r="M64" i="42"/>
  <c r="L64" i="42"/>
  <c r="L65" i="42" s="1"/>
  <c r="K64" i="42"/>
  <c r="K65" i="42" s="1"/>
  <c r="J64" i="42"/>
  <c r="I64" i="42"/>
  <c r="H64" i="42"/>
  <c r="G64" i="42"/>
  <c r="F64" i="42"/>
  <c r="F65" i="42" s="1"/>
  <c r="E64" i="42"/>
  <c r="AN63" i="42"/>
  <c r="AM63" i="42"/>
  <c r="AI63" i="42"/>
  <c r="AG63" i="42"/>
  <c r="AF63" i="42"/>
  <c r="AE63" i="42"/>
  <c r="Y63" i="42"/>
  <c r="X63" i="42"/>
  <c r="W63" i="42"/>
  <c r="S63" i="42"/>
  <c r="Q63" i="42"/>
  <c r="P63" i="42"/>
  <c r="I63" i="42"/>
  <c r="H63" i="42"/>
  <c r="G63" i="42"/>
  <c r="AN62" i="42"/>
  <c r="AM62" i="42"/>
  <c r="AL62" i="42"/>
  <c r="AK62" i="42"/>
  <c r="AJ62" i="42"/>
  <c r="AI62" i="42"/>
  <c r="AH62" i="42"/>
  <c r="AH63" i="42" s="1"/>
  <c r="AG62" i="42"/>
  <c r="AF62" i="42"/>
  <c r="AE62" i="42"/>
  <c r="AD62" i="42"/>
  <c r="AC62" i="42"/>
  <c r="AB62" i="42"/>
  <c r="AA62" i="42"/>
  <c r="Z62" i="42"/>
  <c r="Z63" i="42" s="1"/>
  <c r="Y62" i="42"/>
  <c r="X62" i="42"/>
  <c r="W62" i="42"/>
  <c r="V62" i="42"/>
  <c r="U62" i="42"/>
  <c r="T62" i="42"/>
  <c r="S62" i="42"/>
  <c r="R62" i="42"/>
  <c r="R63" i="42" s="1"/>
  <c r="Q62" i="42"/>
  <c r="P62" i="42"/>
  <c r="O62" i="42"/>
  <c r="N62" i="42"/>
  <c r="M62" i="42"/>
  <c r="L62" i="42"/>
  <c r="K62" i="42"/>
  <c r="J62" i="42"/>
  <c r="J63" i="42" s="1"/>
  <c r="I62" i="42"/>
  <c r="H62" i="42"/>
  <c r="G62" i="42"/>
  <c r="F62" i="42"/>
  <c r="E62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N51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N47" i="42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J37" i="42"/>
  <c r="AH37" i="42"/>
  <c r="AE37" i="42"/>
  <c r="Z37" i="42"/>
  <c r="X37" i="42"/>
  <c r="W37" i="42"/>
  <c r="O37" i="42"/>
  <c r="N37" i="42"/>
  <c r="M37" i="42"/>
  <c r="L37" i="42"/>
  <c r="J37" i="42"/>
  <c r="AN36" i="42"/>
  <c r="AN37" i="42" s="1"/>
  <c r="AM36" i="42"/>
  <c r="AM37" i="42" s="1"/>
  <c r="AL36" i="42"/>
  <c r="AK36" i="42"/>
  <c r="AL37" i="42" s="1"/>
  <c r="AJ36" i="42"/>
  <c r="AI36" i="42"/>
  <c r="AH36" i="42"/>
  <c r="AG36" i="42"/>
  <c r="AF36" i="42"/>
  <c r="AF37" i="42" s="1"/>
  <c r="AE36" i="42"/>
  <c r="AD36" i="42"/>
  <c r="AC36" i="42"/>
  <c r="AB36" i="42"/>
  <c r="AB37" i="42" s="1"/>
  <c r="AA36" i="42"/>
  <c r="Z36" i="42"/>
  <c r="Y36" i="42"/>
  <c r="X36" i="42"/>
  <c r="W36" i="42"/>
  <c r="V36" i="42"/>
  <c r="U36" i="42"/>
  <c r="V37" i="42" s="1"/>
  <c r="T36" i="42"/>
  <c r="T37" i="42" s="1"/>
  <c r="S36" i="42"/>
  <c r="R36" i="42"/>
  <c r="R37" i="42" s="1"/>
  <c r="Q36" i="42"/>
  <c r="P36" i="42"/>
  <c r="P37" i="42" s="1"/>
  <c r="O36" i="42"/>
  <c r="N36" i="42"/>
  <c r="M36" i="42"/>
  <c r="L36" i="42"/>
  <c r="K36" i="42"/>
  <c r="J36" i="42"/>
  <c r="I36" i="42"/>
  <c r="H36" i="42"/>
  <c r="H37" i="42" s="1"/>
  <c r="G36" i="42"/>
  <c r="G37" i="42" s="1"/>
  <c r="F36" i="42"/>
  <c r="E36" i="42"/>
  <c r="F37" i="42" s="1"/>
  <c r="AN35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N34" i="42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M28" i="42"/>
  <c r="AN27" i="42"/>
  <c r="AN28" i="42" s="1"/>
  <c r="AM27" i="42"/>
  <c r="AL27" i="42"/>
  <c r="AK27" i="42"/>
  <c r="AL28" i="42" s="1"/>
  <c r="AN26" i="42"/>
  <c r="V26" i="42"/>
  <c r="F26" i="42"/>
  <c r="AN25" i="42"/>
  <c r="AM25" i="42"/>
  <c r="AM26" i="42" s="1"/>
  <c r="AL25" i="42"/>
  <c r="AL26" i="42" s="1"/>
  <c r="AK25" i="42"/>
  <c r="AJ25" i="42"/>
  <c r="AK26" i="42" s="1"/>
  <c r="AI25" i="42"/>
  <c r="V25" i="42"/>
  <c r="K25" i="42"/>
  <c r="K26" i="42" s="1"/>
  <c r="J25" i="42"/>
  <c r="F25" i="42"/>
  <c r="AN23" i="42"/>
  <c r="AM23" i="42"/>
  <c r="AM24" i="42" s="1"/>
  <c r="AL23" i="42"/>
  <c r="AL24" i="42" s="1"/>
  <c r="AK23" i="42"/>
  <c r="M23" i="42"/>
  <c r="M24" i="42" s="1"/>
  <c r="AL22" i="42"/>
  <c r="AK22" i="42"/>
  <c r="T22" i="42"/>
  <c r="S22" i="42"/>
  <c r="K22" i="42"/>
  <c r="F22" i="42"/>
  <c r="AN21" i="42"/>
  <c r="AM21" i="42"/>
  <c r="AM22" i="42" s="1"/>
  <c r="AL21" i="42"/>
  <c r="AK21" i="42"/>
  <c r="AJ21" i="42"/>
  <c r="AJ22" i="42" s="1"/>
  <c r="AI21" i="42"/>
  <c r="AI22" i="42" s="1"/>
  <c r="AD21" i="42"/>
  <c r="AD22" i="42" s="1"/>
  <c r="V21" i="42"/>
  <c r="V22" i="42" s="1"/>
  <c r="U21" i="42"/>
  <c r="U22" i="42" s="1"/>
  <c r="K21" i="42"/>
  <c r="J21" i="42"/>
  <c r="F21" i="42"/>
  <c r="E21" i="42"/>
  <c r="AM20" i="42"/>
  <c r="AL20" i="42"/>
  <c r="AK20" i="42"/>
  <c r="AJ20" i="42"/>
  <c r="AI20" i="42"/>
  <c r="AH20" i="42"/>
  <c r="AG20" i="42"/>
  <c r="AE20" i="42"/>
  <c r="AD20" i="42"/>
  <c r="AC20" i="42"/>
  <c r="AB20" i="42"/>
  <c r="AA20" i="42"/>
  <c r="Z20" i="42"/>
  <c r="Y20" i="42"/>
  <c r="W20" i="42"/>
  <c r="V20" i="42"/>
  <c r="U20" i="42"/>
  <c r="T20" i="42"/>
  <c r="S20" i="42"/>
  <c r="R20" i="42"/>
  <c r="Q20" i="42"/>
  <c r="O20" i="42"/>
  <c r="N20" i="42"/>
  <c r="M20" i="42"/>
  <c r="K20" i="42"/>
  <c r="J20" i="42"/>
  <c r="I20" i="42"/>
  <c r="G20" i="42"/>
  <c r="F20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L16" i="42"/>
  <c r="AK16" i="42"/>
  <c r="AJ16" i="42"/>
  <c r="AI16" i="42"/>
  <c r="AH16" i="42"/>
  <c r="AG16" i="42"/>
  <c r="AM16" i="42"/>
  <c r="AN14" i="42"/>
  <c r="AM14" i="42"/>
  <c r="AL14" i="42"/>
  <c r="AK14" i="42"/>
  <c r="AJ14" i="42"/>
  <c r="AI14" i="42"/>
  <c r="AF14" i="42"/>
  <c r="AE14" i="42"/>
  <c r="AD14" i="42"/>
  <c r="X14" i="42"/>
  <c r="W14" i="42"/>
  <c r="V14" i="42"/>
  <c r="U14" i="42"/>
  <c r="T14" i="42"/>
  <c r="P14" i="42"/>
  <c r="O14" i="42"/>
  <c r="N14" i="42"/>
  <c r="H14" i="42"/>
  <c r="G14" i="42"/>
  <c r="F14" i="42"/>
  <c r="AG13" i="42"/>
  <c r="AF13" i="42"/>
  <c r="AE13" i="42"/>
  <c r="AD13" i="42"/>
  <c r="AC13" i="42"/>
  <c r="AB13" i="42"/>
  <c r="AC14" i="42" s="1"/>
  <c r="AA13" i="42"/>
  <c r="Z13" i="42"/>
  <c r="Y13" i="42"/>
  <c r="Y14" i="42" s="1"/>
  <c r="X13" i="42"/>
  <c r="W13" i="42"/>
  <c r="V13" i="42"/>
  <c r="U13" i="42"/>
  <c r="T13" i="42"/>
  <c r="S13" i="42"/>
  <c r="R13" i="42"/>
  <c r="Q13" i="42"/>
  <c r="Q14" i="42" s="1"/>
  <c r="P13" i="42"/>
  <c r="O13" i="42"/>
  <c r="N13" i="42"/>
  <c r="M13" i="42"/>
  <c r="L13" i="42"/>
  <c r="L14" i="42" s="1"/>
  <c r="K13" i="42"/>
  <c r="J13" i="42"/>
  <c r="I13" i="42"/>
  <c r="I14" i="42" s="1"/>
  <c r="H13" i="42"/>
  <c r="G13" i="42"/>
  <c r="F13" i="42"/>
  <c r="E13" i="42"/>
  <c r="AN12" i="42"/>
  <c r="AM12" i="42"/>
  <c r="AL12" i="42"/>
  <c r="AK12" i="42"/>
  <c r="AJ12" i="42"/>
  <c r="AI12" i="42"/>
  <c r="AE12" i="42"/>
  <c r="AD12" i="42"/>
  <c r="AC12" i="42"/>
  <c r="AB12" i="42"/>
  <c r="W12" i="42"/>
  <c r="V12" i="42"/>
  <c r="O12" i="42"/>
  <c r="N12" i="42"/>
  <c r="M12" i="42"/>
  <c r="G12" i="42"/>
  <c r="F12" i="42"/>
  <c r="AG11" i="42"/>
  <c r="AF11" i="42"/>
  <c r="AF12" i="42" s="1"/>
  <c r="AE11" i="42"/>
  <c r="AD11" i="42"/>
  <c r="AC11" i="42"/>
  <c r="AB11" i="42"/>
  <c r="AA11" i="42"/>
  <c r="Z11" i="42"/>
  <c r="Y11" i="42"/>
  <c r="X11" i="42"/>
  <c r="X12" i="42" s="1"/>
  <c r="W11" i="42"/>
  <c r="V11" i="42"/>
  <c r="U11" i="42"/>
  <c r="T11" i="42"/>
  <c r="U12" i="42" s="1"/>
  <c r="S11" i="42"/>
  <c r="R11" i="42"/>
  <c r="Q11" i="42"/>
  <c r="P11" i="42"/>
  <c r="P12" i="42" s="1"/>
  <c r="O11" i="42"/>
  <c r="N11" i="42"/>
  <c r="M11" i="42"/>
  <c r="L11" i="42"/>
  <c r="L12" i="42" s="1"/>
  <c r="K11" i="42"/>
  <c r="J11" i="42"/>
  <c r="I11" i="42"/>
  <c r="H11" i="42"/>
  <c r="H12" i="42" s="1"/>
  <c r="G11" i="42"/>
  <c r="F11" i="42"/>
  <c r="E11" i="42"/>
  <c r="AA10" i="42"/>
  <c r="Z10" i="42"/>
  <c r="S10" i="42"/>
  <c r="R10" i="42"/>
  <c r="K10" i="42"/>
  <c r="J10" i="42"/>
  <c r="AD9" i="42"/>
  <c r="AC9" i="42"/>
  <c r="AB9" i="42"/>
  <c r="AB10" i="42" s="1"/>
  <c r="AA9" i="42"/>
  <c r="Z9" i="42"/>
  <c r="Y9" i="42"/>
  <c r="X9" i="42"/>
  <c r="W9" i="42"/>
  <c r="V9" i="42"/>
  <c r="U9" i="42"/>
  <c r="T9" i="42"/>
  <c r="T10" i="42" s="1"/>
  <c r="S9" i="42"/>
  <c r="R9" i="42"/>
  <c r="Q9" i="42"/>
  <c r="P9" i="42"/>
  <c r="O9" i="42"/>
  <c r="N9" i="42"/>
  <c r="O10" i="42" s="1"/>
  <c r="M9" i="42"/>
  <c r="M10" i="42" s="1"/>
  <c r="L9" i="42"/>
  <c r="L10" i="42" s="1"/>
  <c r="K9" i="42"/>
  <c r="J9" i="42"/>
  <c r="I9" i="42"/>
  <c r="H9" i="42"/>
  <c r="G9" i="42"/>
  <c r="F9" i="42"/>
  <c r="E9" i="42"/>
  <c r="AN8" i="42"/>
  <c r="AF8" i="42"/>
  <c r="AE8" i="42"/>
  <c r="X8" i="42"/>
  <c r="W8" i="42"/>
  <c r="AN7" i="42"/>
  <c r="AM7" i="42"/>
  <c r="AM8" i="42" s="1"/>
  <c r="AL7" i="42"/>
  <c r="AL8" i="42" s="1"/>
  <c r="AK7" i="42"/>
  <c r="AK8" i="42" s="1"/>
  <c r="AJ7" i="42"/>
  <c r="AI7" i="42"/>
  <c r="AH7" i="42"/>
  <c r="AG7" i="42"/>
  <c r="AG8" i="42" s="1"/>
  <c r="AF7" i="42"/>
  <c r="AE7" i="42"/>
  <c r="AD7" i="42"/>
  <c r="AD8" i="42" s="1"/>
  <c r="AC7" i="42"/>
  <c r="AC8" i="42" s="1"/>
  <c r="AB7" i="42"/>
  <c r="AA7" i="42"/>
  <c r="Z7" i="42"/>
  <c r="Y7" i="42"/>
  <c r="Y8" i="42" s="1"/>
  <c r="X7" i="42"/>
  <c r="W7" i="42"/>
  <c r="V7" i="42"/>
  <c r="V8" i="42" s="1"/>
  <c r="U7" i="42"/>
  <c r="U8" i="42" s="1"/>
  <c r="T7" i="42"/>
  <c r="S7" i="42"/>
  <c r="T8" i="42" s="1"/>
  <c r="R7" i="42"/>
  <c r="S8" i="42" s="1"/>
  <c r="Q7" i="42"/>
  <c r="R8" i="42" s="1"/>
  <c r="AN6" i="42"/>
  <c r="AI6" i="42"/>
  <c r="AH6" i="42"/>
  <c r="AG6" i="42"/>
  <c r="AF6" i="42"/>
  <c r="AE6" i="42"/>
  <c r="Y6" i="42"/>
  <c r="X6" i="42"/>
  <c r="S6" i="42"/>
  <c r="Q6" i="42"/>
  <c r="P6" i="42"/>
  <c r="K6" i="42"/>
  <c r="J6" i="42"/>
  <c r="I6" i="42"/>
  <c r="H6" i="42"/>
  <c r="AN5" i="42"/>
  <c r="AM5" i="42"/>
  <c r="AL5" i="42"/>
  <c r="AK5" i="42"/>
  <c r="AJ5" i="42"/>
  <c r="AJ6" i="42" s="1"/>
  <c r="AI5" i="42"/>
  <c r="AH5" i="42"/>
  <c r="AG5" i="42"/>
  <c r="AF5" i="42"/>
  <c r="AE5" i="42"/>
  <c r="AD5" i="42"/>
  <c r="AC5" i="42"/>
  <c r="AB5" i="42"/>
  <c r="AB6" i="42" s="1"/>
  <c r="AA5" i="42"/>
  <c r="Z5" i="42"/>
  <c r="AA6" i="42" s="1"/>
  <c r="Y5" i="42"/>
  <c r="X5" i="42"/>
  <c r="W5" i="42"/>
  <c r="V5" i="42"/>
  <c r="W6" i="42" s="1"/>
  <c r="U5" i="42"/>
  <c r="T5" i="42"/>
  <c r="T6" i="42" s="1"/>
  <c r="S5" i="42"/>
  <c r="R5" i="42"/>
  <c r="R6" i="42" s="1"/>
  <c r="Q5" i="42"/>
  <c r="P5" i="42"/>
  <c r="O5" i="42"/>
  <c r="N5" i="42"/>
  <c r="M5" i="42"/>
  <c r="L5" i="42"/>
  <c r="L6" i="42" s="1"/>
  <c r="K5" i="42"/>
  <c r="J5" i="42"/>
  <c r="I5" i="42"/>
  <c r="H5" i="42"/>
  <c r="G5" i="42"/>
  <c r="F5" i="42"/>
  <c r="E5" i="42"/>
  <c r="AL166" i="43"/>
  <c r="AK166" i="43"/>
  <c r="O138" i="43"/>
  <c r="N138" i="43"/>
  <c r="M138" i="43"/>
  <c r="L138" i="43"/>
  <c r="K138" i="43"/>
  <c r="J138" i="43"/>
  <c r="J137" i="43" s="1"/>
  <c r="I138" i="43"/>
  <c r="H138" i="43"/>
  <c r="G138" i="43"/>
  <c r="F138" i="43"/>
  <c r="Z137" i="43"/>
  <c r="Y137" i="43"/>
  <c r="X137" i="43"/>
  <c r="W137" i="43"/>
  <c r="V137" i="43"/>
  <c r="U137" i="43"/>
  <c r="T137" i="43"/>
  <c r="S137" i="43"/>
  <c r="R137" i="43"/>
  <c r="Q137" i="43"/>
  <c r="P137" i="43"/>
  <c r="I137" i="43" s="1"/>
  <c r="O137" i="43"/>
  <c r="T132" i="43"/>
  <c r="S132" i="43"/>
  <c r="S131" i="43" s="1"/>
  <c r="R132" i="43"/>
  <c r="R131" i="43" s="1"/>
  <c r="Q132" i="43"/>
  <c r="Q131" i="43" s="1"/>
  <c r="P132" i="43"/>
  <c r="P131" i="43" s="1"/>
  <c r="O132" i="43"/>
  <c r="I132" i="43"/>
  <c r="I131" i="43" s="1"/>
  <c r="H132" i="43"/>
  <c r="H131" i="43" s="1"/>
  <c r="G132" i="43"/>
  <c r="G131" i="43" s="1"/>
  <c r="Z131" i="43"/>
  <c r="Y131" i="43"/>
  <c r="X131" i="43"/>
  <c r="W131" i="43"/>
  <c r="V131" i="43"/>
  <c r="U131" i="43"/>
  <c r="T131" i="43"/>
  <c r="O126" i="43"/>
  <c r="I126" i="43"/>
  <c r="I125" i="43" s="1"/>
  <c r="H126" i="43"/>
  <c r="H125" i="43" s="1"/>
  <c r="G126" i="43"/>
  <c r="Z125" i="43"/>
  <c r="Y125" i="43"/>
  <c r="X125" i="43"/>
  <c r="W125" i="43"/>
  <c r="V125" i="43"/>
  <c r="U125" i="43"/>
  <c r="T125" i="43"/>
  <c r="S125" i="43"/>
  <c r="R125" i="43"/>
  <c r="Q125" i="43"/>
  <c r="P125" i="43"/>
  <c r="O125" i="43"/>
  <c r="G125" i="43"/>
  <c r="O121" i="43"/>
  <c r="N121" i="43"/>
  <c r="M121" i="43"/>
  <c r="M120" i="43" s="1"/>
  <c r="L121" i="43"/>
  <c r="K121" i="43"/>
  <c r="J121" i="43"/>
  <c r="J120" i="43" s="1"/>
  <c r="I121" i="43"/>
  <c r="I120" i="43" s="1"/>
  <c r="H121" i="43"/>
  <c r="G121" i="43"/>
  <c r="F121" i="43"/>
  <c r="E121" i="43"/>
  <c r="E120" i="43" s="1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N120" i="43"/>
  <c r="L120" i="43"/>
  <c r="K120" i="43"/>
  <c r="H120" i="43"/>
  <c r="G120" i="43"/>
  <c r="F120" i="43"/>
  <c r="P113" i="43"/>
  <c r="O113" i="43"/>
  <c r="N113" i="43"/>
  <c r="M113" i="43"/>
  <c r="L113" i="43"/>
  <c r="L6" i="43" s="1"/>
  <c r="L7" i="43" s="1"/>
  <c r="K113" i="43"/>
  <c r="K6" i="43" s="1"/>
  <c r="J113" i="43"/>
  <c r="J6" i="43" s="1"/>
  <c r="I113" i="43"/>
  <c r="H113" i="43"/>
  <c r="G113" i="43"/>
  <c r="F113" i="43"/>
  <c r="E113" i="43"/>
  <c r="AP112" i="43"/>
  <c r="P110" i="43"/>
  <c r="P4" i="43" s="1"/>
  <c r="O110" i="43"/>
  <c r="O4" i="43" s="1"/>
  <c r="N110" i="43"/>
  <c r="M110" i="43"/>
  <c r="L110" i="43"/>
  <c r="K110" i="43"/>
  <c r="J110" i="43"/>
  <c r="I110" i="43"/>
  <c r="I4" i="43" s="1"/>
  <c r="H110" i="43"/>
  <c r="G110" i="43"/>
  <c r="G4" i="43" s="1"/>
  <c r="F110" i="43"/>
  <c r="E110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AJ100" i="43"/>
  <c r="AI100" i="43"/>
  <c r="AH100" i="43"/>
  <c r="AG100" i="43"/>
  <c r="AB100" i="43"/>
  <c r="AA100" i="43"/>
  <c r="Z100" i="43"/>
  <c r="Y100" i="43"/>
  <c r="T100" i="43"/>
  <c r="S100" i="43"/>
  <c r="R100" i="43"/>
  <c r="Q100" i="43"/>
  <c r="L100" i="43"/>
  <c r="K100" i="43"/>
  <c r="J100" i="43"/>
  <c r="I100" i="43"/>
  <c r="AN99" i="43"/>
  <c r="AN100" i="43" s="1"/>
  <c r="AM99" i="43"/>
  <c r="AL99" i="43"/>
  <c r="AK99" i="43"/>
  <c r="AK100" i="43" s="1"/>
  <c r="AJ99" i="43"/>
  <c r="AI99" i="43"/>
  <c r="AH99" i="43"/>
  <c r="AG99" i="43"/>
  <c r="AF99" i="43"/>
  <c r="AF100" i="43" s="1"/>
  <c r="AE99" i="43"/>
  <c r="AD99" i="43"/>
  <c r="AC99" i="43"/>
  <c r="AC100" i="43" s="1"/>
  <c r="AB99" i="43"/>
  <c r="AA99" i="43"/>
  <c r="Z99" i="43"/>
  <c r="Y99" i="43"/>
  <c r="X99" i="43"/>
  <c r="X100" i="43" s="1"/>
  <c r="W99" i="43"/>
  <c r="V99" i="43"/>
  <c r="U99" i="43"/>
  <c r="U100" i="43" s="1"/>
  <c r="T99" i="43"/>
  <c r="S99" i="43"/>
  <c r="R99" i="43"/>
  <c r="Q99" i="43"/>
  <c r="P99" i="43"/>
  <c r="P100" i="43" s="1"/>
  <c r="O99" i="43"/>
  <c r="N99" i="43"/>
  <c r="M99" i="43"/>
  <c r="M100" i="43" s="1"/>
  <c r="L99" i="43"/>
  <c r="K99" i="43"/>
  <c r="J99" i="43"/>
  <c r="I99" i="43"/>
  <c r="H99" i="43"/>
  <c r="H100" i="43" s="1"/>
  <c r="G99" i="43"/>
  <c r="F99" i="43"/>
  <c r="E99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AN79" i="43"/>
  <c r="AM79" i="43"/>
  <c r="AL79" i="43"/>
  <c r="AK79" i="43"/>
  <c r="AJ79" i="43"/>
  <c r="AI79" i="43"/>
  <c r="AI17" i="43" s="1"/>
  <c r="AH79" i="43"/>
  <c r="AH17" i="43" s="1"/>
  <c r="AG79" i="43"/>
  <c r="AG17" i="43" s="1"/>
  <c r="AF79" i="43"/>
  <c r="AE79" i="43"/>
  <c r="AD79" i="43"/>
  <c r="AC79" i="43"/>
  <c r="AB79" i="43"/>
  <c r="AA79" i="43"/>
  <c r="AA17" i="43" s="1"/>
  <c r="Z79" i="43"/>
  <c r="Z17" i="43" s="1"/>
  <c r="Y79" i="43"/>
  <c r="Y17" i="43" s="1"/>
  <c r="X79" i="43"/>
  <c r="W79" i="43"/>
  <c r="V79" i="43"/>
  <c r="U79" i="43"/>
  <c r="T79" i="43"/>
  <c r="S79" i="43"/>
  <c r="S17" i="43" s="1"/>
  <c r="R79" i="43"/>
  <c r="Q79" i="43"/>
  <c r="Q17" i="43" s="1"/>
  <c r="P79" i="43"/>
  <c r="O79" i="43"/>
  <c r="N79" i="43"/>
  <c r="M79" i="43"/>
  <c r="L79" i="43"/>
  <c r="K79" i="43"/>
  <c r="K17" i="43" s="1"/>
  <c r="J79" i="43"/>
  <c r="I79" i="43"/>
  <c r="I17" i="43" s="1"/>
  <c r="H79" i="43"/>
  <c r="G79" i="43"/>
  <c r="F79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AN69" i="43"/>
  <c r="AM69" i="43"/>
  <c r="AH69" i="43"/>
  <c r="AG69" i="43"/>
  <c r="AF69" i="43"/>
  <c r="AE69" i="43"/>
  <c r="Y69" i="43"/>
  <c r="X69" i="43"/>
  <c r="W69" i="43"/>
  <c r="R69" i="43"/>
  <c r="Q69" i="43"/>
  <c r="P69" i="43"/>
  <c r="O69" i="43"/>
  <c r="I69" i="43"/>
  <c r="H69" i="43"/>
  <c r="G69" i="43"/>
  <c r="AN68" i="43"/>
  <c r="AM68" i="43"/>
  <c r="AL68" i="43"/>
  <c r="AK68" i="43"/>
  <c r="AK69" i="43" s="1"/>
  <c r="AJ68" i="43"/>
  <c r="AI68" i="43"/>
  <c r="AH68" i="43"/>
  <c r="AG68" i="43"/>
  <c r="AF68" i="43"/>
  <c r="AE68" i="43"/>
  <c r="AD68" i="43"/>
  <c r="AC68" i="43"/>
  <c r="AC69" i="43" s="1"/>
  <c r="AB68" i="43"/>
  <c r="AA68" i="43"/>
  <c r="Z68" i="43"/>
  <c r="Z69" i="43" s="1"/>
  <c r="Y68" i="43"/>
  <c r="X68" i="43"/>
  <c r="W68" i="43"/>
  <c r="V68" i="43"/>
  <c r="U68" i="43"/>
  <c r="U69" i="43" s="1"/>
  <c r="T68" i="43"/>
  <c r="S68" i="43"/>
  <c r="R68" i="43"/>
  <c r="Q68" i="43"/>
  <c r="P68" i="43"/>
  <c r="O68" i="43"/>
  <c r="N68" i="43"/>
  <c r="M68" i="43"/>
  <c r="M69" i="43" s="1"/>
  <c r="L68" i="43"/>
  <c r="K68" i="43"/>
  <c r="J68" i="43"/>
  <c r="J69" i="43" s="1"/>
  <c r="I68" i="43"/>
  <c r="H68" i="43"/>
  <c r="G68" i="43"/>
  <c r="F68" i="43"/>
  <c r="E68" i="43"/>
  <c r="AN67" i="43"/>
  <c r="AM67" i="43"/>
  <c r="AL67" i="43"/>
  <c r="AF67" i="43"/>
  <c r="AE67" i="43"/>
  <c r="X67" i="43"/>
  <c r="W67" i="43"/>
  <c r="V67" i="43"/>
  <c r="P67" i="43"/>
  <c r="O67" i="43"/>
  <c r="N67" i="43"/>
  <c r="H67" i="43"/>
  <c r="G67" i="43"/>
  <c r="F67" i="43"/>
  <c r="AN66" i="43"/>
  <c r="AM66" i="43"/>
  <c r="AL66" i="43"/>
  <c r="AK66" i="43"/>
  <c r="AJ66" i="43"/>
  <c r="AI66" i="43"/>
  <c r="AH66" i="43"/>
  <c r="AG66" i="43"/>
  <c r="AG67" i="43" s="1"/>
  <c r="AF66" i="43"/>
  <c r="AE66" i="43"/>
  <c r="AD66" i="43"/>
  <c r="AC66" i="43"/>
  <c r="AB66" i="43"/>
  <c r="AA66" i="43"/>
  <c r="Z66" i="43"/>
  <c r="Y66" i="43"/>
  <c r="Y67" i="43" s="1"/>
  <c r="X66" i="43"/>
  <c r="W66" i="43"/>
  <c r="V66" i="43"/>
  <c r="U66" i="43"/>
  <c r="T66" i="43"/>
  <c r="S66" i="43"/>
  <c r="R66" i="43"/>
  <c r="R67" i="43" s="1"/>
  <c r="Q66" i="43"/>
  <c r="Q67" i="43" s="1"/>
  <c r="P66" i="43"/>
  <c r="O66" i="43"/>
  <c r="N66" i="43"/>
  <c r="M66" i="43"/>
  <c r="L66" i="43"/>
  <c r="K66" i="43"/>
  <c r="J66" i="43"/>
  <c r="J67" i="43" s="1"/>
  <c r="I66" i="43"/>
  <c r="I67" i="43" s="1"/>
  <c r="H66" i="43"/>
  <c r="G66" i="43"/>
  <c r="F66" i="43"/>
  <c r="E66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AL58" i="43"/>
  <c r="Y58" i="43"/>
  <c r="X58" i="43"/>
  <c r="W58" i="43"/>
  <c r="S58" i="43"/>
  <c r="N58" i="43"/>
  <c r="K58" i="43"/>
  <c r="AL57" i="43"/>
  <c r="AK57" i="43"/>
  <c r="AJ57" i="43"/>
  <c r="AJ58" i="43" s="1"/>
  <c r="AI57" i="43"/>
  <c r="AH57" i="43"/>
  <c r="AG57" i="43"/>
  <c r="AG58" i="43" s="1"/>
  <c r="AF57" i="43"/>
  <c r="AF58" i="43" s="1"/>
  <c r="AE57" i="43"/>
  <c r="AE58" i="43" s="1"/>
  <c r="AD57" i="43"/>
  <c r="AD58" i="43" s="1"/>
  <c r="AC57" i="43"/>
  <c r="AB57" i="43"/>
  <c r="AB58" i="43" s="1"/>
  <c r="AA57" i="43"/>
  <c r="Z57" i="43"/>
  <c r="Y57" i="43"/>
  <c r="X57" i="43"/>
  <c r="W57" i="43"/>
  <c r="V57" i="43"/>
  <c r="V58" i="43" s="1"/>
  <c r="U57" i="43"/>
  <c r="T57" i="43"/>
  <c r="T58" i="43" s="1"/>
  <c r="S57" i="43"/>
  <c r="R57" i="43"/>
  <c r="Q57" i="43"/>
  <c r="Q58" i="43" s="1"/>
  <c r="P57" i="43"/>
  <c r="O57" i="43"/>
  <c r="P58" i="43" s="1"/>
  <c r="N57" i="43"/>
  <c r="O58" i="43" s="1"/>
  <c r="M57" i="43"/>
  <c r="L57" i="43"/>
  <c r="L58" i="43" s="1"/>
  <c r="K57" i="43"/>
  <c r="J57" i="43"/>
  <c r="I57" i="43"/>
  <c r="I58" i="43" s="1"/>
  <c r="H57" i="43"/>
  <c r="G57" i="43"/>
  <c r="H58" i="43" s="1"/>
  <c r="F57" i="43"/>
  <c r="F58" i="43" s="1"/>
  <c r="E57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AM46" i="43"/>
  <c r="AA46" i="43"/>
  <c r="S46" i="43"/>
  <c r="R46" i="43"/>
  <c r="Q46" i="43"/>
  <c r="K46" i="43"/>
  <c r="AM45" i="43"/>
  <c r="AN46" i="43" s="1"/>
  <c r="AL45" i="43"/>
  <c r="AL46" i="43" s="1"/>
  <c r="AK45" i="43"/>
  <c r="AJ45" i="43"/>
  <c r="AJ46" i="43" s="1"/>
  <c r="AI45" i="43"/>
  <c r="AH45" i="43"/>
  <c r="AI46" i="43" s="1"/>
  <c r="AG45" i="43"/>
  <c r="AH46" i="43" s="1"/>
  <c r="AF45" i="43"/>
  <c r="AE45" i="43"/>
  <c r="AE46" i="43" s="1"/>
  <c r="AD45" i="43"/>
  <c r="AD46" i="43" s="1"/>
  <c r="AC45" i="43"/>
  <c r="AB45" i="43"/>
  <c r="AB46" i="43" s="1"/>
  <c r="AA45" i="43"/>
  <c r="Z45" i="43"/>
  <c r="Z46" i="43" s="1"/>
  <c r="Y45" i="43"/>
  <c r="Y46" i="43" s="1"/>
  <c r="X45" i="43"/>
  <c r="W45" i="43"/>
  <c r="W46" i="43" s="1"/>
  <c r="V45" i="43"/>
  <c r="V46" i="43" s="1"/>
  <c r="U45" i="43"/>
  <c r="T45" i="43"/>
  <c r="T46" i="43" s="1"/>
  <c r="S45" i="43"/>
  <c r="R45" i="43"/>
  <c r="Q45" i="43"/>
  <c r="P45" i="43"/>
  <c r="O45" i="43"/>
  <c r="O46" i="43" s="1"/>
  <c r="N45" i="43"/>
  <c r="N46" i="43" s="1"/>
  <c r="M45" i="43"/>
  <c r="L45" i="43"/>
  <c r="M46" i="43" s="1"/>
  <c r="K45" i="43"/>
  <c r="J45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N43" i="43"/>
  <c r="AN44" i="43" s="1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M35" i="43"/>
  <c r="AM36" i="43" s="1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AJ25" i="43"/>
  <c r="AH25" i="43"/>
  <c r="AG25" i="43"/>
  <c r="AF25" i="43"/>
  <c r="AB25" i="43"/>
  <c r="Y25" i="43"/>
  <c r="W25" i="43"/>
  <c r="Q25" i="43"/>
  <c r="L25" i="43"/>
  <c r="J25" i="43"/>
  <c r="AN24" i="43"/>
  <c r="AM24" i="43"/>
  <c r="AN25" i="43" s="1"/>
  <c r="AL24" i="43"/>
  <c r="AK24" i="43"/>
  <c r="AK25" i="43" s="1"/>
  <c r="AJ24" i="43"/>
  <c r="AI24" i="43"/>
  <c r="AH24" i="43"/>
  <c r="AG24" i="43"/>
  <c r="AF24" i="43"/>
  <c r="AE24" i="43"/>
  <c r="AE25" i="43" s="1"/>
  <c r="AD24" i="43"/>
  <c r="AC24" i="43"/>
  <c r="AC25" i="43" s="1"/>
  <c r="AB24" i="43"/>
  <c r="AA24" i="43"/>
  <c r="Z24" i="43"/>
  <c r="Z25" i="43" s="1"/>
  <c r="Y24" i="43"/>
  <c r="X24" i="43"/>
  <c r="W24" i="43"/>
  <c r="X25" i="43" s="1"/>
  <c r="V24" i="43"/>
  <c r="U24" i="43"/>
  <c r="U25" i="43" s="1"/>
  <c r="T24" i="43"/>
  <c r="T25" i="43" s="1"/>
  <c r="S24" i="43"/>
  <c r="R24" i="43"/>
  <c r="R25" i="43" s="1"/>
  <c r="Q24" i="43"/>
  <c r="P24" i="43"/>
  <c r="O24" i="43"/>
  <c r="O25" i="43" s="1"/>
  <c r="N24" i="43"/>
  <c r="M24" i="43"/>
  <c r="M25" i="43" s="1"/>
  <c r="L24" i="43"/>
  <c r="K24" i="43"/>
  <c r="J24" i="43"/>
  <c r="I24" i="43"/>
  <c r="I25" i="43" s="1"/>
  <c r="H24" i="43"/>
  <c r="G24" i="43"/>
  <c r="H25" i="43" s="1"/>
  <c r="F24" i="43"/>
  <c r="E24" i="43"/>
  <c r="F25" i="43" s="1"/>
  <c r="AI23" i="43"/>
  <c r="AG23" i="43"/>
  <c r="AF23" i="43"/>
  <c r="AE23" i="43"/>
  <c r="AA23" i="43"/>
  <c r="X23" i="43"/>
  <c r="V23" i="43"/>
  <c r="P23" i="43"/>
  <c r="K23" i="43"/>
  <c r="I23" i="43"/>
  <c r="AN22" i="43"/>
  <c r="AN23" i="43" s="1"/>
  <c r="AM22" i="43"/>
  <c r="AL22" i="43"/>
  <c r="AL23" i="43" s="1"/>
  <c r="AK22" i="43"/>
  <c r="AJ22" i="43"/>
  <c r="AJ23" i="43" s="1"/>
  <c r="AI22" i="43"/>
  <c r="AH22" i="43"/>
  <c r="AG22" i="43"/>
  <c r="AF22" i="43"/>
  <c r="AE22" i="43"/>
  <c r="AD22" i="43"/>
  <c r="AD23" i="43" s="1"/>
  <c r="AC22" i="43"/>
  <c r="AB22" i="43"/>
  <c r="AB23" i="43" s="1"/>
  <c r="AA22" i="43"/>
  <c r="Z22" i="43"/>
  <c r="Y22" i="43"/>
  <c r="Y23" i="43" s="1"/>
  <c r="X22" i="43"/>
  <c r="W22" i="43"/>
  <c r="V22" i="43"/>
  <c r="W23" i="43" s="1"/>
  <c r="U22" i="43"/>
  <c r="T22" i="43"/>
  <c r="T23" i="43" s="1"/>
  <c r="S22" i="43"/>
  <c r="S23" i="43" s="1"/>
  <c r="R22" i="43"/>
  <c r="Q22" i="43"/>
  <c r="Q23" i="43" s="1"/>
  <c r="P22" i="43"/>
  <c r="O22" i="43"/>
  <c r="N22" i="43"/>
  <c r="O23" i="43" s="1"/>
  <c r="M22" i="43"/>
  <c r="L22" i="43"/>
  <c r="L23" i="43" s="1"/>
  <c r="K22" i="43"/>
  <c r="J22" i="43"/>
  <c r="I22" i="43"/>
  <c r="H22" i="43"/>
  <c r="H23" i="43" s="1"/>
  <c r="G22" i="43"/>
  <c r="F22" i="43"/>
  <c r="G23" i="43" s="1"/>
  <c r="E22" i="43"/>
  <c r="AN21" i="43"/>
  <c r="AH21" i="43"/>
  <c r="AF21" i="43"/>
  <c r="AE21" i="43"/>
  <c r="AD21" i="43"/>
  <c r="Z21" i="43"/>
  <c r="W21" i="43"/>
  <c r="U21" i="43"/>
  <c r="O21" i="43"/>
  <c r="J21" i="43"/>
  <c r="H21" i="43"/>
  <c r="AN20" i="43"/>
  <c r="AM20" i="43"/>
  <c r="AM21" i="43" s="1"/>
  <c r="AL20" i="43"/>
  <c r="AK20" i="43"/>
  <c r="AK21" i="43" s="1"/>
  <c r="AJ20" i="43"/>
  <c r="AI20" i="43"/>
  <c r="AI21" i="43" s="1"/>
  <c r="AH20" i="43"/>
  <c r="AG20" i="43"/>
  <c r="AF20" i="43"/>
  <c r="AE20" i="43"/>
  <c r="AD20" i="43"/>
  <c r="AC20" i="43"/>
  <c r="AC21" i="43" s="1"/>
  <c r="AB20" i="43"/>
  <c r="AA20" i="43"/>
  <c r="AA21" i="43" s="1"/>
  <c r="Z20" i="43"/>
  <c r="Y20" i="43"/>
  <c r="X20" i="43"/>
  <c r="X21" i="43" s="1"/>
  <c r="W20" i="43"/>
  <c r="V20" i="43"/>
  <c r="U20" i="43"/>
  <c r="V21" i="43" s="1"/>
  <c r="T20" i="43"/>
  <c r="S20" i="43"/>
  <c r="S21" i="43" s="1"/>
  <c r="R20" i="43"/>
  <c r="R21" i="43" s="1"/>
  <c r="Q20" i="43"/>
  <c r="P20" i="43"/>
  <c r="P21" i="43" s="1"/>
  <c r="O20" i="43"/>
  <c r="N20" i="43"/>
  <c r="M20" i="43"/>
  <c r="N21" i="43" s="1"/>
  <c r="L20" i="43"/>
  <c r="K20" i="43"/>
  <c r="K21" i="43" s="1"/>
  <c r="J20" i="43"/>
  <c r="I20" i="43"/>
  <c r="H20" i="43"/>
  <c r="G20" i="43"/>
  <c r="G21" i="43" s="1"/>
  <c r="F20" i="43"/>
  <c r="E20" i="43"/>
  <c r="F21" i="43" s="1"/>
  <c r="AM19" i="43"/>
  <c r="AL19" i="43"/>
  <c r="AD19" i="43"/>
  <c r="Q19" i="43"/>
  <c r="I19" i="43"/>
  <c r="G19" i="43"/>
  <c r="F19" i="43"/>
  <c r="AY18" i="43"/>
  <c r="AX18" i="43"/>
  <c r="AN18" i="43"/>
  <c r="AN19" i="43" s="1"/>
  <c r="AM18" i="43"/>
  <c r="AL18" i="43"/>
  <c r="AK18" i="43"/>
  <c r="AJ18" i="43"/>
  <c r="AK19" i="43" s="1"/>
  <c r="AI18" i="43"/>
  <c r="AI19" i="43" s="1"/>
  <c r="AH18" i="43"/>
  <c r="AG18" i="43"/>
  <c r="AF18" i="43"/>
  <c r="AF19" i="43" s="1"/>
  <c r="AE18" i="43"/>
  <c r="AD18" i="43"/>
  <c r="AE19" i="43" s="1"/>
  <c r="AC18" i="43"/>
  <c r="AB18" i="43"/>
  <c r="AC19" i="43" s="1"/>
  <c r="AA18" i="43"/>
  <c r="Z18" i="43"/>
  <c r="Y18" i="43"/>
  <c r="Y19" i="43" s="1"/>
  <c r="X18" i="43"/>
  <c r="X19" i="43" s="1"/>
  <c r="W18" i="43"/>
  <c r="V18" i="43"/>
  <c r="W19" i="43" s="1"/>
  <c r="U18" i="43"/>
  <c r="T18" i="43"/>
  <c r="S18" i="43"/>
  <c r="S19" i="43" s="1"/>
  <c r="R18" i="43"/>
  <c r="Q18" i="43"/>
  <c r="P18" i="43"/>
  <c r="P19" i="43" s="1"/>
  <c r="O18" i="43"/>
  <c r="N18" i="43"/>
  <c r="O19" i="43" s="1"/>
  <c r="M18" i="43"/>
  <c r="L18" i="43"/>
  <c r="M19" i="43" s="1"/>
  <c r="K18" i="43"/>
  <c r="K19" i="43" s="1"/>
  <c r="J18" i="43"/>
  <c r="I18" i="43"/>
  <c r="H18" i="43"/>
  <c r="H19" i="43" s="1"/>
  <c r="G18" i="43"/>
  <c r="F18" i="43"/>
  <c r="E18" i="43"/>
  <c r="AN17" i="43"/>
  <c r="AM17" i="43"/>
  <c r="AL17" i="43"/>
  <c r="AK17" i="43"/>
  <c r="AJ17" i="43"/>
  <c r="AF17" i="43"/>
  <c r="AE17" i="43"/>
  <c r="AD17" i="43"/>
  <c r="AC17" i="43"/>
  <c r="AB17" i="43"/>
  <c r="X17" i="43"/>
  <c r="W17" i="43"/>
  <c r="V17" i="43"/>
  <c r="U17" i="43"/>
  <c r="T17" i="43"/>
  <c r="R17" i="43"/>
  <c r="P17" i="43"/>
  <c r="O17" i="43"/>
  <c r="N17" i="43"/>
  <c r="M17" i="43"/>
  <c r="L17" i="43"/>
  <c r="J17" i="43"/>
  <c r="H17" i="43"/>
  <c r="G17" i="43"/>
  <c r="F17" i="43"/>
  <c r="E17" i="43"/>
  <c r="AY16" i="43"/>
  <c r="AX16" i="43"/>
  <c r="AN35" i="43" s="1"/>
  <c r="AN36" i="43" s="1"/>
  <c r="AW16" i="43"/>
  <c r="AM43" i="43" s="1"/>
  <c r="AM44" i="43" s="1"/>
  <c r="AV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M13" i="43"/>
  <c r="AL13" i="43"/>
  <c r="AK13" i="43"/>
  <c r="AJ13" i="43"/>
  <c r="AI13" i="43"/>
  <c r="AH13" i="43"/>
  <c r="AG13" i="43"/>
  <c r="AF13" i="43"/>
  <c r="AE13" i="43"/>
  <c r="AD13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AJ7" i="43"/>
  <c r="AI7" i="43"/>
  <c r="AH7" i="43"/>
  <c r="AG7" i="43"/>
  <c r="AB7" i="43"/>
  <c r="AA7" i="43"/>
  <c r="Z7" i="43"/>
  <c r="Y7" i="43"/>
  <c r="X7" i="43"/>
  <c r="R7" i="43"/>
  <c r="K7" i="43"/>
  <c r="AN6" i="43"/>
  <c r="AM6" i="43"/>
  <c r="AL6" i="43"/>
  <c r="AK6" i="43"/>
  <c r="AK7" i="43" s="1"/>
  <c r="AJ6" i="43"/>
  <c r="AI6" i="43"/>
  <c r="AH6" i="43"/>
  <c r="AG6" i="43"/>
  <c r="AF6" i="43"/>
  <c r="AE6" i="43"/>
  <c r="AD6" i="43"/>
  <c r="AC6" i="43"/>
  <c r="AC7" i="43" s="1"/>
  <c r="AB6" i="43"/>
  <c r="AA6" i="43"/>
  <c r="Z6" i="43"/>
  <c r="Y6" i="43"/>
  <c r="X6" i="43"/>
  <c r="W6" i="43"/>
  <c r="V6" i="43"/>
  <c r="U6" i="43"/>
  <c r="U7" i="43" s="1"/>
  <c r="T6" i="43"/>
  <c r="T7" i="43" s="1"/>
  <c r="S6" i="43"/>
  <c r="S7" i="43" s="1"/>
  <c r="R6" i="43"/>
  <c r="Q6" i="43"/>
  <c r="Q7" i="43" s="1"/>
  <c r="P6" i="43"/>
  <c r="O6" i="43"/>
  <c r="P7" i="43" s="1"/>
  <c r="N6" i="43"/>
  <c r="M6" i="43"/>
  <c r="I6" i="43"/>
  <c r="J7" i="43" s="1"/>
  <c r="H6" i="43"/>
  <c r="G6" i="43"/>
  <c r="F6" i="43"/>
  <c r="F7" i="43" s="1"/>
  <c r="E6" i="43"/>
  <c r="AN5" i="43"/>
  <c r="AG5" i="43"/>
  <c r="AF5" i="43"/>
  <c r="AE5" i="43"/>
  <c r="AC5" i="43"/>
  <c r="Y5" i="43"/>
  <c r="X5" i="43"/>
  <c r="W5" i="43"/>
  <c r="AN4" i="43"/>
  <c r="AM4" i="43"/>
  <c r="AL4" i="43"/>
  <c r="AK4" i="43"/>
  <c r="AK5" i="43" s="1"/>
  <c r="AJ4" i="43"/>
  <c r="AI4" i="43"/>
  <c r="AH4" i="43"/>
  <c r="AH5" i="43" s="1"/>
  <c r="AG4" i="43"/>
  <c r="AF4" i="43"/>
  <c r="AE4" i="43"/>
  <c r="AD4" i="43"/>
  <c r="AC4" i="43"/>
  <c r="AB4" i="43"/>
  <c r="AA4" i="43"/>
  <c r="Z4" i="43"/>
  <c r="Z5" i="43" s="1"/>
  <c r="Y4" i="43"/>
  <c r="X4" i="43"/>
  <c r="W4" i="43"/>
  <c r="V4" i="43"/>
  <c r="U4" i="43"/>
  <c r="T4" i="43"/>
  <c r="S4" i="43"/>
  <c r="R4" i="43"/>
  <c r="R5" i="43" s="1"/>
  <c r="Q4" i="43"/>
  <c r="N4" i="43"/>
  <c r="N5" i="43" s="1"/>
  <c r="M4" i="43"/>
  <c r="M5" i="43" s="1"/>
  <c r="L4" i="43"/>
  <c r="K4" i="43"/>
  <c r="K5" i="43" s="1"/>
  <c r="J4" i="43"/>
  <c r="J5" i="43" s="1"/>
  <c r="H4" i="43"/>
  <c r="I5" i="43" s="1"/>
  <c r="F4" i="43"/>
  <c r="E4" i="43"/>
  <c r="AH14" i="42" l="1"/>
  <c r="AG14" i="42"/>
  <c r="U10" i="42"/>
  <c r="I12" i="42"/>
  <c r="AH12" i="42"/>
  <c r="AG12" i="42"/>
  <c r="J14" i="42"/>
  <c r="R14" i="42"/>
  <c r="Z14" i="42"/>
  <c r="AI28" i="42"/>
  <c r="AA8" i="42"/>
  <c r="AJ8" i="42"/>
  <c r="AI8" i="42"/>
  <c r="F10" i="42"/>
  <c r="V10" i="42"/>
  <c r="AD10" i="42"/>
  <c r="W10" i="42"/>
  <c r="AN22" i="42"/>
  <c r="AN24" i="42"/>
  <c r="F83" i="42"/>
  <c r="G83" i="42"/>
  <c r="N83" i="42"/>
  <c r="O83" i="42"/>
  <c r="V83" i="42"/>
  <c r="W83" i="42"/>
  <c r="AL83" i="42"/>
  <c r="AM83" i="42"/>
  <c r="AM94" i="42"/>
  <c r="AG144" i="42"/>
  <c r="AG27" i="42" s="1"/>
  <c r="AG28" i="42" s="1"/>
  <c r="Y144" i="42"/>
  <c r="Y27" i="42" s="1"/>
  <c r="Q144" i="42"/>
  <c r="Q27" i="42" s="1"/>
  <c r="I144" i="42"/>
  <c r="I27" i="42" s="1"/>
  <c r="AF144" i="42"/>
  <c r="AF27" i="42" s="1"/>
  <c r="X144" i="42"/>
  <c r="X27" i="42" s="1"/>
  <c r="X28" i="42" s="1"/>
  <c r="P144" i="42"/>
  <c r="P27" i="42" s="1"/>
  <c r="P28" i="42" s="1"/>
  <c r="H144" i="42"/>
  <c r="H27" i="42" s="1"/>
  <c r="H28" i="42" s="1"/>
  <c r="AE144" i="42"/>
  <c r="AE27" i="42" s="1"/>
  <c r="AE28" i="42" s="1"/>
  <c r="W144" i="42"/>
  <c r="W27" i="42" s="1"/>
  <c r="O144" i="42"/>
  <c r="O27" i="42" s="1"/>
  <c r="G144" i="42"/>
  <c r="G27" i="42" s="1"/>
  <c r="AD144" i="42"/>
  <c r="AD27" i="42" s="1"/>
  <c r="S144" i="42"/>
  <c r="S27" i="42" s="1"/>
  <c r="E144" i="42"/>
  <c r="E27" i="42" s="1"/>
  <c r="AC144" i="42"/>
  <c r="AC27" i="42" s="1"/>
  <c r="AC28" i="42" s="1"/>
  <c r="R144" i="42"/>
  <c r="R27" i="42" s="1"/>
  <c r="R28" i="42" s="1"/>
  <c r="AB144" i="42"/>
  <c r="AB27" i="42" s="1"/>
  <c r="N144" i="42"/>
  <c r="N27" i="42" s="1"/>
  <c r="AA144" i="42"/>
  <c r="AA27" i="42" s="1"/>
  <c r="J144" i="42"/>
  <c r="J27" i="42" s="1"/>
  <c r="J28" i="42" s="1"/>
  <c r="T144" i="42"/>
  <c r="T27" i="42" s="1"/>
  <c r="T28" i="42" s="1"/>
  <c r="M144" i="42"/>
  <c r="M27" i="42" s="1"/>
  <c r="M28" i="42" s="1"/>
  <c r="Z144" i="42"/>
  <c r="Z27" i="42" s="1"/>
  <c r="Z28" i="42" s="1"/>
  <c r="F144" i="42"/>
  <c r="F27" i="42" s="1"/>
  <c r="F28" i="42" s="1"/>
  <c r="AJ27" i="42"/>
  <c r="V144" i="42"/>
  <c r="V27" i="42" s="1"/>
  <c r="V28" i="42" s="1"/>
  <c r="U144" i="42"/>
  <c r="U27" i="42" s="1"/>
  <c r="M6" i="42"/>
  <c r="U6" i="42"/>
  <c r="AC6" i="42"/>
  <c r="AK6" i="42"/>
  <c r="G10" i="42"/>
  <c r="AN94" i="42"/>
  <c r="G6" i="42"/>
  <c r="F6" i="42"/>
  <c r="O6" i="42"/>
  <c r="N6" i="42"/>
  <c r="AD6" i="42"/>
  <c r="AM6" i="42"/>
  <c r="AL6" i="42"/>
  <c r="H67" i="42"/>
  <c r="P67" i="42"/>
  <c r="X67" i="42"/>
  <c r="H94" i="42"/>
  <c r="I94" i="42"/>
  <c r="P94" i="42"/>
  <c r="Q94" i="42"/>
  <c r="X94" i="42"/>
  <c r="Y94" i="42"/>
  <c r="AF94" i="42"/>
  <c r="AG94" i="42"/>
  <c r="J24" i="42"/>
  <c r="AH8" i="42"/>
  <c r="Q12" i="42"/>
  <c r="N26" i="42"/>
  <c r="M81" i="42"/>
  <c r="N81" i="42"/>
  <c r="U81" i="42"/>
  <c r="V81" i="42"/>
  <c r="AC81" i="42"/>
  <c r="AD81" i="42"/>
  <c r="AK81" i="42"/>
  <c r="AL81" i="42"/>
  <c r="AE83" i="42"/>
  <c r="AB22" i="42"/>
  <c r="L24" i="42"/>
  <c r="K144" i="42"/>
  <c r="K27" i="42" s="1"/>
  <c r="K28" i="42" s="1"/>
  <c r="AA24" i="42"/>
  <c r="Z8" i="42"/>
  <c r="AC10" i="42"/>
  <c r="Y12" i="42"/>
  <c r="AC26" i="42"/>
  <c r="AB8" i="42"/>
  <c r="AJ26" i="42"/>
  <c r="AI26" i="42"/>
  <c r="V6" i="42"/>
  <c r="N10" i="42"/>
  <c r="N22" i="42"/>
  <c r="AC22" i="42"/>
  <c r="L144" i="42"/>
  <c r="L27" i="42" s="1"/>
  <c r="K14" i="42"/>
  <c r="AA14" i="42"/>
  <c r="Q67" i="42"/>
  <c r="T79" i="42"/>
  <c r="U79" i="42"/>
  <c r="AC79" i="42"/>
  <c r="AD26" i="42"/>
  <c r="AA63" i="42"/>
  <c r="Q10" i="42"/>
  <c r="P10" i="42"/>
  <c r="S12" i="42"/>
  <c r="T12" i="42"/>
  <c r="L63" i="42"/>
  <c r="M85" i="42"/>
  <c r="U85" i="42"/>
  <c r="AC85" i="42"/>
  <c r="AK85" i="42"/>
  <c r="AH22" i="42"/>
  <c r="T138" i="42"/>
  <c r="T23" i="42" s="1"/>
  <c r="T24" i="42" s="1"/>
  <c r="U26" i="42"/>
  <c r="T26" i="42"/>
  <c r="Z6" i="42"/>
  <c r="M14" i="42"/>
  <c r="AD37" i="42"/>
  <c r="AC37" i="42"/>
  <c r="G65" i="42"/>
  <c r="O65" i="42"/>
  <c r="W65" i="42"/>
  <c r="X65" i="42"/>
  <c r="AE65" i="42"/>
  <c r="AM65" i="42"/>
  <c r="AN65" i="42"/>
  <c r="AK79" i="42"/>
  <c r="F85" i="42"/>
  <c r="N85" i="42"/>
  <c r="V85" i="42"/>
  <c r="AD85" i="42"/>
  <c r="AL85" i="42"/>
  <c r="J12" i="42"/>
  <c r="R12" i="42"/>
  <c r="AM73" i="42"/>
  <c r="R22" i="42"/>
  <c r="AG138" i="42"/>
  <c r="AG23" i="42" s="1"/>
  <c r="AG24" i="42" s="1"/>
  <c r="Y138" i="42"/>
  <c r="Y23" i="42" s="1"/>
  <c r="Y24" i="42" s="1"/>
  <c r="Q138" i="42"/>
  <c r="Q23" i="42" s="1"/>
  <c r="I138" i="42"/>
  <c r="I23" i="42" s="1"/>
  <c r="AJ23" i="42"/>
  <c r="AJ24" i="42" s="1"/>
  <c r="AF138" i="42"/>
  <c r="AF23" i="42" s="1"/>
  <c r="X138" i="42"/>
  <c r="X23" i="42" s="1"/>
  <c r="X24" i="42" s="1"/>
  <c r="P138" i="42"/>
  <c r="P23" i="42" s="1"/>
  <c r="P24" i="42" s="1"/>
  <c r="H138" i="42"/>
  <c r="H23" i="42" s="1"/>
  <c r="H24" i="42" s="1"/>
  <c r="AE138" i="42"/>
  <c r="AE23" i="42" s="1"/>
  <c r="AE24" i="42" s="1"/>
  <c r="W138" i="42"/>
  <c r="W23" i="42" s="1"/>
  <c r="O138" i="42"/>
  <c r="O23" i="42" s="1"/>
  <c r="G138" i="42"/>
  <c r="G23" i="42" s="1"/>
  <c r="AD138" i="42"/>
  <c r="AD23" i="42" s="1"/>
  <c r="S138" i="42"/>
  <c r="S23" i="42" s="1"/>
  <c r="E138" i="42"/>
  <c r="E23" i="42" s="1"/>
  <c r="AC138" i="42"/>
  <c r="AC23" i="42" s="1"/>
  <c r="AC24" i="42" s="1"/>
  <c r="R138" i="42"/>
  <c r="R23" i="42" s="1"/>
  <c r="R24" i="42" s="1"/>
  <c r="AB138" i="42"/>
  <c r="AB23" i="42" s="1"/>
  <c r="AB24" i="42" s="1"/>
  <c r="N138" i="42"/>
  <c r="N23" i="42" s="1"/>
  <c r="N24" i="42" s="1"/>
  <c r="I10" i="42"/>
  <c r="H10" i="42"/>
  <c r="Y10" i="42"/>
  <c r="X10" i="42"/>
  <c r="K12" i="42"/>
  <c r="T63" i="42"/>
  <c r="AJ63" i="42"/>
  <c r="AB14" i="42"/>
  <c r="AK24" i="42"/>
  <c r="U37" i="42"/>
  <c r="V138" i="42"/>
  <c r="V23" i="42" s="1"/>
  <c r="V24" i="42" s="1"/>
  <c r="S14" i="42"/>
  <c r="I67" i="42"/>
  <c r="Y67" i="42"/>
  <c r="M79" i="42"/>
  <c r="R26" i="42"/>
  <c r="Z12" i="42"/>
  <c r="K63" i="42"/>
  <c r="S26" i="42"/>
  <c r="AA12" i="42"/>
  <c r="AB63" i="42"/>
  <c r="G85" i="42"/>
  <c r="H85" i="42"/>
  <c r="W85" i="42"/>
  <c r="X85" i="42"/>
  <c r="AK37" i="42"/>
  <c r="H65" i="42"/>
  <c r="N67" i="42"/>
  <c r="Q79" i="42"/>
  <c r="AG79" i="42"/>
  <c r="K81" i="42"/>
  <c r="S81" i="42"/>
  <c r="AA81" i="42"/>
  <c r="AI81" i="42"/>
  <c r="F94" i="42"/>
  <c r="N94" i="42"/>
  <c r="V94" i="42"/>
  <c r="AD94" i="42"/>
  <c r="AL93" i="42"/>
  <c r="AL94" i="42" s="1"/>
  <c r="F138" i="42"/>
  <c r="F23" i="42" s="1"/>
  <c r="Z138" i="42"/>
  <c r="Z23" i="42" s="1"/>
  <c r="I37" i="42"/>
  <c r="Y37" i="42"/>
  <c r="M63" i="42"/>
  <c r="U63" i="42"/>
  <c r="AC63" i="42"/>
  <c r="AK63" i="42"/>
  <c r="AM92" i="42"/>
  <c r="AG37" i="42"/>
  <c r="J26" i="42"/>
  <c r="F63" i="42"/>
  <c r="N63" i="42"/>
  <c r="V63" i="42"/>
  <c r="AD63" i="42"/>
  <c r="AL63" i="42"/>
  <c r="O63" i="42"/>
  <c r="J79" i="42"/>
  <c r="R79" i="42"/>
  <c r="Z79" i="42"/>
  <c r="AH79" i="42"/>
  <c r="L83" i="42"/>
  <c r="T83" i="42"/>
  <c r="AB83" i="42"/>
  <c r="AJ83" i="42"/>
  <c r="AG135" i="42"/>
  <c r="AG21" i="42" s="1"/>
  <c r="Y135" i="42"/>
  <c r="Y21" i="42" s="1"/>
  <c r="Q135" i="42"/>
  <c r="Q21" i="42" s="1"/>
  <c r="Q22" i="42" s="1"/>
  <c r="I135" i="42"/>
  <c r="I21" i="42" s="1"/>
  <c r="AF135" i="42"/>
  <c r="AF21" i="42" s="1"/>
  <c r="AF22" i="42" s="1"/>
  <c r="X135" i="42"/>
  <c r="X21" i="42" s="1"/>
  <c r="X22" i="42" s="1"/>
  <c r="P135" i="42"/>
  <c r="P21" i="42" s="1"/>
  <c r="H135" i="42"/>
  <c r="H21" i="42" s="1"/>
  <c r="AE135" i="42"/>
  <c r="AE21" i="42" s="1"/>
  <c r="AE22" i="42" s="1"/>
  <c r="W135" i="42"/>
  <c r="W21" i="42" s="1"/>
  <c r="W22" i="42" s="1"/>
  <c r="O135" i="42"/>
  <c r="O21" i="42" s="1"/>
  <c r="O22" i="42" s="1"/>
  <c r="G135" i="42"/>
  <c r="G21" i="42" s="1"/>
  <c r="G22" i="42" s="1"/>
  <c r="AG141" i="42"/>
  <c r="AG25" i="42" s="1"/>
  <c r="AG26" i="42" s="1"/>
  <c r="Y141" i="42"/>
  <c r="Y25" i="42" s="1"/>
  <c r="Y26" i="42" s="1"/>
  <c r="Q141" i="42"/>
  <c r="Q25" i="42" s="1"/>
  <c r="I141" i="42"/>
  <c r="I25" i="42" s="1"/>
  <c r="AF141" i="42"/>
  <c r="AF25" i="42" s="1"/>
  <c r="X141" i="42"/>
  <c r="X25" i="42" s="1"/>
  <c r="P141" i="42"/>
  <c r="P25" i="42" s="1"/>
  <c r="P26" i="42" s="1"/>
  <c r="H141" i="42"/>
  <c r="H25" i="42" s="1"/>
  <c r="H26" i="42" s="1"/>
  <c r="AE141" i="42"/>
  <c r="AE25" i="42" s="1"/>
  <c r="AE26" i="42" s="1"/>
  <c r="W141" i="42"/>
  <c r="W25" i="42" s="1"/>
  <c r="W26" i="42" s="1"/>
  <c r="O141" i="42"/>
  <c r="O25" i="42" s="1"/>
  <c r="O26" i="42" s="1"/>
  <c r="G141" i="42"/>
  <c r="G25" i="42" s="1"/>
  <c r="G26" i="42" s="1"/>
  <c r="Q37" i="42"/>
  <c r="K37" i="42"/>
  <c r="S37" i="42"/>
  <c r="AA37" i="42"/>
  <c r="AI37" i="42"/>
  <c r="M65" i="42"/>
  <c r="U65" i="42"/>
  <c r="AC65" i="42"/>
  <c r="AK65" i="42"/>
  <c r="K79" i="42"/>
  <c r="S79" i="42"/>
  <c r="AA79" i="42"/>
  <c r="AI79" i="42"/>
  <c r="M83" i="42"/>
  <c r="U83" i="42"/>
  <c r="AC83" i="42"/>
  <c r="AK83" i="42"/>
  <c r="AN92" i="42"/>
  <c r="L135" i="42"/>
  <c r="L21" i="42" s="1"/>
  <c r="L22" i="42" s="1"/>
  <c r="Z135" i="42"/>
  <c r="Z21" i="42" s="1"/>
  <c r="Z22" i="42" s="1"/>
  <c r="L141" i="42"/>
  <c r="L25" i="42" s="1"/>
  <c r="L26" i="42" s="1"/>
  <c r="Z141" i="42"/>
  <c r="Z25" i="42" s="1"/>
  <c r="V7" i="43"/>
  <c r="Q5" i="43"/>
  <c r="P5" i="43"/>
  <c r="AA5" i="43"/>
  <c r="AA19" i="43"/>
  <c r="AB19" i="43"/>
  <c r="S5" i="43"/>
  <c r="AI5" i="43"/>
  <c r="M7" i="43"/>
  <c r="H5" i="43"/>
  <c r="N7" i="43"/>
  <c r="AD7" i="43"/>
  <c r="AL7" i="43"/>
  <c r="T19" i="43"/>
  <c r="T21" i="43"/>
  <c r="U23" i="43"/>
  <c r="AK46" i="43"/>
  <c r="M58" i="43"/>
  <c r="Z67" i="43"/>
  <c r="T5" i="43"/>
  <c r="W7" i="43"/>
  <c r="L21" i="43"/>
  <c r="AC46" i="43"/>
  <c r="AA67" i="43"/>
  <c r="L5" i="43"/>
  <c r="G7" i="43"/>
  <c r="U19" i="43"/>
  <c r="M21" i="43"/>
  <c r="N23" i="43"/>
  <c r="L67" i="43"/>
  <c r="AJ67" i="43"/>
  <c r="K69" i="43"/>
  <c r="AI69" i="43"/>
  <c r="F100" i="43"/>
  <c r="N100" i="43"/>
  <c r="AL100" i="43"/>
  <c r="M137" i="43"/>
  <c r="V5" i="43"/>
  <c r="AD5" i="43"/>
  <c r="AL5" i="43"/>
  <c r="L19" i="43"/>
  <c r="V19" i="43"/>
  <c r="AG19" i="43"/>
  <c r="AJ21" i="43"/>
  <c r="AK23" i="43"/>
  <c r="P25" i="43"/>
  <c r="AL25" i="43"/>
  <c r="P46" i="43"/>
  <c r="X46" i="43"/>
  <c r="AF46" i="43"/>
  <c r="U46" i="43"/>
  <c r="AG46" i="43"/>
  <c r="G58" i="43"/>
  <c r="M67" i="43"/>
  <c r="U67" i="43"/>
  <c r="AC67" i="43"/>
  <c r="AK67" i="43"/>
  <c r="L69" i="43"/>
  <c r="T69" i="43"/>
  <c r="AB69" i="43"/>
  <c r="AJ69" i="43"/>
  <c r="G100" i="43"/>
  <c r="O100" i="43"/>
  <c r="W100" i="43"/>
  <c r="AE100" i="43"/>
  <c r="AM100" i="43"/>
  <c r="F137" i="43"/>
  <c r="E137" i="43" s="1"/>
  <c r="N137" i="43"/>
  <c r="AB5" i="43"/>
  <c r="AE7" i="43"/>
  <c r="S67" i="43"/>
  <c r="L137" i="43"/>
  <c r="AB67" i="43"/>
  <c r="AA69" i="43"/>
  <c r="V100" i="43"/>
  <c r="F23" i="43"/>
  <c r="G25" i="43"/>
  <c r="AM25" i="43"/>
  <c r="L46" i="43"/>
  <c r="I7" i="43"/>
  <c r="N19" i="43"/>
  <c r="AJ19" i="43"/>
  <c r="I21" i="43"/>
  <c r="Q21" i="43"/>
  <c r="Y21" i="43"/>
  <c r="AG21" i="43"/>
  <c r="AB21" i="43"/>
  <c r="AL21" i="43"/>
  <c r="J23" i="43"/>
  <c r="R23" i="43"/>
  <c r="Z23" i="43"/>
  <c r="AH23" i="43"/>
  <c r="AC23" i="43"/>
  <c r="AM23" i="43"/>
  <c r="K25" i="43"/>
  <c r="S25" i="43"/>
  <c r="AA25" i="43"/>
  <c r="AI25" i="43"/>
  <c r="AD25" i="43"/>
  <c r="J58" i="43"/>
  <c r="R58" i="43"/>
  <c r="AA58" i="43"/>
  <c r="Z58" i="43"/>
  <c r="AI58" i="43"/>
  <c r="AH58" i="43"/>
  <c r="U58" i="43"/>
  <c r="AD67" i="43"/>
  <c r="F69" i="43"/>
  <c r="N69" i="43"/>
  <c r="V69" i="43"/>
  <c r="AD69" i="43"/>
  <c r="AL69" i="43"/>
  <c r="H137" i="43"/>
  <c r="V25" i="43"/>
  <c r="AK58" i="43"/>
  <c r="AH67" i="43"/>
  <c r="K137" i="43"/>
  <c r="AJ5" i="43"/>
  <c r="U5" i="43"/>
  <c r="O7" i="43"/>
  <c r="AM7" i="43"/>
  <c r="M23" i="43"/>
  <c r="N25" i="43"/>
  <c r="K67" i="43"/>
  <c r="AI67" i="43"/>
  <c r="AC58" i="43"/>
  <c r="T67" i="43"/>
  <c r="S69" i="43"/>
  <c r="AD100" i="43"/>
  <c r="O5" i="43"/>
  <c r="H7" i="43"/>
  <c r="AN7" i="43"/>
  <c r="G137" i="43"/>
  <c r="F5" i="43"/>
  <c r="G5" i="43"/>
  <c r="AM5" i="43"/>
  <c r="AF7" i="43"/>
  <c r="J19" i="43"/>
  <c r="R19" i="43"/>
  <c r="Z19" i="43"/>
  <c r="AH19" i="43"/>
  <c r="N126" i="43"/>
  <c r="N125" i="43" s="1"/>
  <c r="F126" i="43"/>
  <c r="F125" i="43" s="1"/>
  <c r="M126" i="43"/>
  <c r="M125" i="43" s="1"/>
  <c r="E126" i="43"/>
  <c r="E125" i="43" s="1"/>
  <c r="L126" i="43"/>
  <c r="L125" i="43" s="1"/>
  <c r="K126" i="43"/>
  <c r="K125" i="43" s="1"/>
  <c r="J126" i="43"/>
  <c r="J125" i="43" s="1"/>
  <c r="N132" i="43"/>
  <c r="N131" i="43" s="1"/>
  <c r="F132" i="43"/>
  <c r="F131" i="43" s="1"/>
  <c r="E131" i="43" s="1"/>
  <c r="M132" i="43"/>
  <c r="M131" i="43" s="1"/>
  <c r="L132" i="43"/>
  <c r="L131" i="43" s="1"/>
  <c r="K132" i="43"/>
  <c r="K131" i="43" s="1"/>
  <c r="J132" i="43"/>
  <c r="J131" i="43" s="1"/>
  <c r="O131" i="43"/>
  <c r="I22" i="42" l="1"/>
  <c r="J22" i="42"/>
  <c r="X26" i="42"/>
  <c r="Y22" i="42"/>
  <c r="AD24" i="42"/>
  <c r="AF24" i="42"/>
  <c r="L28" i="42"/>
  <c r="AD28" i="42"/>
  <c r="AF28" i="42"/>
  <c r="AF26" i="42"/>
  <c r="AG22" i="42"/>
  <c r="Z24" i="42"/>
  <c r="G24" i="42"/>
  <c r="U28" i="42"/>
  <c r="AA28" i="42"/>
  <c r="G28" i="42"/>
  <c r="I28" i="42"/>
  <c r="U24" i="42"/>
  <c r="Z26" i="42"/>
  <c r="AA26" i="42"/>
  <c r="AA22" i="42"/>
  <c r="S24" i="42"/>
  <c r="S28" i="42"/>
  <c r="I26" i="42"/>
  <c r="H22" i="42"/>
  <c r="F24" i="42"/>
  <c r="O24" i="42"/>
  <c r="I24" i="42"/>
  <c r="M22" i="42"/>
  <c r="AH26" i="42"/>
  <c r="N28" i="42"/>
  <c r="O28" i="42"/>
  <c r="Q28" i="42"/>
  <c r="M26" i="42"/>
  <c r="Q26" i="42"/>
  <c r="P22" i="42"/>
  <c r="W24" i="42"/>
  <c r="Q24" i="42"/>
  <c r="AH24" i="42"/>
  <c r="AK28" i="42"/>
  <c r="AJ28" i="42"/>
  <c r="AB28" i="42"/>
  <c r="W28" i="42"/>
  <c r="Y28" i="42"/>
  <c r="AH28" i="42"/>
  <c r="Q93" i="45" l="1"/>
  <c r="I93" i="45"/>
  <c r="Q92" i="45"/>
  <c r="I90" i="45"/>
  <c r="Q89" i="45"/>
  <c r="I89" i="45"/>
  <c r="Q88" i="45"/>
  <c r="I86" i="45"/>
  <c r="Q85" i="45"/>
  <c r="I85" i="45"/>
  <c r="Q84" i="45"/>
  <c r="I82" i="45"/>
  <c r="Q81" i="45"/>
  <c r="I81" i="45"/>
  <c r="Q80" i="45"/>
  <c r="I78" i="45"/>
  <c r="Q77" i="45"/>
  <c r="I77" i="45"/>
  <c r="Q76" i="45"/>
  <c r="I74" i="45"/>
  <c r="Q73" i="45"/>
  <c r="I73" i="45"/>
  <c r="Q72" i="45"/>
  <c r="I70" i="45"/>
  <c r="Q69" i="45"/>
  <c r="I69" i="45"/>
  <c r="Q68" i="45"/>
  <c r="I66" i="45"/>
  <c r="Q65" i="45"/>
  <c r="I65" i="45"/>
  <c r="I62" i="45"/>
  <c r="Q61" i="45"/>
  <c r="I61" i="45"/>
  <c r="I58" i="45"/>
  <c r="Q57" i="45"/>
  <c r="I57" i="45"/>
  <c r="I54" i="45"/>
  <c r="Q53" i="45"/>
  <c r="I53" i="45"/>
  <c r="I51" i="45"/>
  <c r="Q50" i="45"/>
  <c r="I50" i="45"/>
  <c r="Q49" i="45"/>
  <c r="I49" i="45"/>
  <c r="Q48" i="45"/>
  <c r="I48" i="45"/>
  <c r="Q47" i="45"/>
  <c r="I47" i="45"/>
  <c r="Q46" i="45"/>
  <c r="I46" i="45"/>
  <c r="Q45" i="45"/>
  <c r="I45" i="45"/>
  <c r="Q44" i="45"/>
  <c r="I44" i="45"/>
  <c r="Q43" i="45"/>
  <c r="I43" i="45"/>
  <c r="Q42" i="45"/>
  <c r="I42" i="45"/>
  <c r="Q41" i="45"/>
  <c r="I41" i="45"/>
  <c r="Q40" i="45"/>
  <c r="I40" i="45"/>
  <c r="Q39" i="45"/>
  <c r="I39" i="45"/>
  <c r="Q38" i="45"/>
  <c r="I38" i="45"/>
  <c r="Q37" i="45"/>
  <c r="I37" i="45"/>
  <c r="Q36" i="45"/>
  <c r="I36" i="45"/>
  <c r="Q35" i="45"/>
  <c r="I35" i="45"/>
  <c r="Q34" i="45"/>
  <c r="I34" i="45"/>
  <c r="Q33" i="45"/>
  <c r="I33" i="45"/>
  <c r="Q32" i="45"/>
  <c r="I32" i="45"/>
  <c r="Q31" i="45"/>
  <c r="I31" i="45"/>
  <c r="Q30" i="45"/>
  <c r="I30" i="45"/>
  <c r="Q29" i="45"/>
  <c r="I29" i="45"/>
  <c r="Q28" i="45"/>
  <c r="I28" i="45"/>
  <c r="Q27" i="45"/>
  <c r="I27" i="45"/>
  <c r="Q26" i="45"/>
  <c r="I26" i="45"/>
  <c r="Q25" i="45"/>
  <c r="I25" i="45"/>
  <c r="Q24" i="45"/>
  <c r="I24" i="45"/>
  <c r="Q23" i="45"/>
  <c r="I23" i="45"/>
  <c r="Q22" i="45"/>
  <c r="I22" i="45"/>
  <c r="Q21" i="45"/>
  <c r="I21" i="45"/>
  <c r="Q20" i="45"/>
  <c r="I20" i="45"/>
  <c r="Q19" i="45"/>
  <c r="I19" i="45"/>
  <c r="Q18" i="45"/>
  <c r="I18" i="45"/>
  <c r="Q17" i="45"/>
  <c r="I17" i="45"/>
  <c r="Q16" i="45"/>
  <c r="I16" i="45"/>
  <c r="Q15" i="45"/>
  <c r="I15" i="45"/>
  <c r="Q14" i="45"/>
  <c r="I14" i="45"/>
  <c r="Q13" i="45"/>
  <c r="I13" i="45"/>
  <c r="Q12" i="45"/>
  <c r="I12" i="45"/>
  <c r="Q11" i="45"/>
  <c r="I11" i="45"/>
  <c r="Q10" i="45"/>
  <c r="I10" i="45"/>
  <c r="Q9" i="45"/>
  <c r="I9" i="45"/>
  <c r="Q8" i="45"/>
  <c r="I8" i="45"/>
  <c r="Q7" i="45"/>
  <c r="I7" i="45"/>
  <c r="Q6" i="45"/>
  <c r="I6" i="45"/>
  <c r="Q5" i="45"/>
  <c r="I5" i="45"/>
  <c r="Q4" i="45"/>
  <c r="I4" i="45"/>
  <c r="Q3" i="45"/>
  <c r="I3" i="45"/>
  <c r="Q2" i="45"/>
  <c r="I2" i="45"/>
  <c r="Q52" i="45" l="1"/>
  <c r="Q56" i="45"/>
  <c r="Q60" i="45"/>
  <c r="I60" i="45"/>
  <c r="I72" i="45"/>
  <c r="I80" i="45"/>
  <c r="I88" i="45"/>
  <c r="I92" i="45"/>
  <c r="Q55" i="45"/>
  <c r="Q59" i="45"/>
  <c r="Q63" i="45"/>
  <c r="Q67" i="45"/>
  <c r="Q75" i="45"/>
  <c r="I55" i="45"/>
  <c r="I59" i="45"/>
  <c r="I63" i="45"/>
  <c r="I67" i="45"/>
  <c r="I71" i="45"/>
  <c r="I75" i="45"/>
  <c r="I79" i="45"/>
  <c r="I83" i="45"/>
  <c r="I87" i="45"/>
  <c r="I91" i="45"/>
  <c r="Q64" i="45"/>
  <c r="I52" i="45"/>
  <c r="I56" i="45"/>
  <c r="I64" i="45"/>
  <c r="I68" i="45"/>
  <c r="I76" i="45"/>
  <c r="I84" i="45"/>
  <c r="Q51" i="45"/>
  <c r="Q71" i="45"/>
  <c r="Q79" i="45"/>
  <c r="Q83" i="45"/>
  <c r="Q87" i="45"/>
  <c r="Q91" i="45"/>
  <c r="Q54" i="45"/>
  <c r="Q58" i="45"/>
  <c r="Q62" i="45"/>
  <c r="Q66" i="45"/>
  <c r="Q70" i="45"/>
  <c r="Q74" i="45"/>
  <c r="Q78" i="45"/>
  <c r="Q82" i="45"/>
  <c r="Q86" i="45"/>
  <c r="Q90" i="45"/>
  <c r="I105" i="28" l="1"/>
  <c r="M95" i="37"/>
  <c r="N95" i="37"/>
  <c r="M95" i="38"/>
  <c r="N95" i="38"/>
  <c r="M95" i="33"/>
  <c r="N95" i="33"/>
  <c r="M95" i="36"/>
  <c r="N95" i="36"/>
  <c r="M95" i="34"/>
  <c r="N95" i="34"/>
  <c r="M95" i="35"/>
  <c r="N95" i="35"/>
  <c r="L95" i="26"/>
  <c r="C21" i="20" s="1"/>
  <c r="C26" i="20"/>
  <c r="C25" i="20"/>
  <c r="C24" i="20"/>
  <c r="C23" i="20"/>
  <c r="C22" i="20"/>
  <c r="C98" i="47"/>
  <c r="D98" i="47"/>
  <c r="E98" i="47" s="1"/>
  <c r="F98" i="47" s="1"/>
  <c r="G98" i="47" s="1"/>
  <c r="H98" i="47" s="1"/>
  <c r="I98" i="47"/>
  <c r="J98" i="47"/>
  <c r="K98" i="47"/>
  <c r="L98" i="47" s="1"/>
  <c r="M98" i="47" s="1"/>
  <c r="N98" i="47" s="1"/>
  <c r="O98" i="47"/>
  <c r="P98" i="47"/>
  <c r="Q98" i="47"/>
  <c r="R98" i="47"/>
  <c r="S98" i="47"/>
  <c r="T98" i="47"/>
  <c r="U98" i="47"/>
  <c r="V98" i="47" s="1"/>
  <c r="W98" i="47" s="1"/>
  <c r="X98" i="47" s="1"/>
  <c r="Y98" i="47" s="1"/>
  <c r="Z98" i="47" s="1"/>
  <c r="AA98" i="47"/>
  <c r="AB98" i="47"/>
  <c r="AC98" i="47"/>
  <c r="AD98" i="47"/>
  <c r="AE98" i="47"/>
  <c r="AF98" i="47"/>
  <c r="AG98" i="47"/>
  <c r="AH98" i="47" s="1"/>
  <c r="AI98" i="47" s="1"/>
  <c r="AJ98" i="47" s="1"/>
  <c r="AK98" i="47" s="1"/>
  <c r="AL98" i="47" s="1"/>
  <c r="AM98" i="47"/>
  <c r="AN98" i="47"/>
  <c r="AO98" i="47"/>
  <c r="AP98" i="47"/>
  <c r="AQ98" i="47"/>
  <c r="AR98" i="47"/>
  <c r="B93" i="46"/>
  <c r="C93" i="46"/>
  <c r="D93" i="46"/>
  <c r="E93" i="46" s="1"/>
  <c r="F93" i="46" s="1"/>
  <c r="G93" i="46" s="1"/>
  <c r="L83" i="20"/>
  <c r="G156" i="39"/>
  <c r="H156" i="39" s="1"/>
  <c r="E156" i="39"/>
  <c r="F156" i="39" s="1"/>
  <c r="D156" i="39"/>
  <c r="C156" i="39"/>
  <c r="J384" i="12"/>
  <c r="L384" i="12"/>
  <c r="J383" i="12"/>
  <c r="J382" i="12"/>
  <c r="G384" i="12"/>
  <c r="H384" i="12" s="1"/>
  <c r="E384" i="12"/>
  <c r="F384" i="12" s="1"/>
  <c r="D384" i="12"/>
  <c r="C384" i="12"/>
  <c r="M84" i="20"/>
  <c r="P157" i="39"/>
  <c r="Q157" i="39"/>
  <c r="R157" i="39"/>
  <c r="T157" i="39"/>
  <c r="F17" i="20" l="1"/>
  <c r="F16" i="20"/>
  <c r="E17" i="20"/>
  <c r="D17" i="20"/>
  <c r="C17" i="20"/>
  <c r="C16" i="20"/>
  <c r="AH93" i="47"/>
  <c r="AH78" i="47"/>
  <c r="AH63" i="47"/>
  <c r="AH55" i="47"/>
  <c r="AH47" i="47"/>
  <c r="AB94" i="47"/>
  <c r="AB88" i="47"/>
  <c r="AB80" i="47"/>
  <c r="AA8" i="47"/>
  <c r="AG8" i="47"/>
  <c r="AM8" i="47"/>
  <c r="AA9" i="47"/>
  <c r="AG9" i="47"/>
  <c r="AM9" i="47"/>
  <c r="AA10" i="47"/>
  <c r="AG10" i="47"/>
  <c r="AH12" i="47" s="1"/>
  <c r="AM10" i="47"/>
  <c r="AN12" i="47" s="1"/>
  <c r="AA11" i="47"/>
  <c r="AB13" i="47" s="1"/>
  <c r="AG11" i="47"/>
  <c r="AM11" i="47"/>
  <c r="AA12" i="47"/>
  <c r="AG12" i="47"/>
  <c r="AM12" i="47"/>
  <c r="AA13" i="47"/>
  <c r="AB15" i="47" s="1"/>
  <c r="AG13" i="47"/>
  <c r="AM13" i="47"/>
  <c r="AA14" i="47"/>
  <c r="AG14" i="47"/>
  <c r="AM14" i="47"/>
  <c r="AA15" i="47"/>
  <c r="AG15" i="47"/>
  <c r="AM15" i="47"/>
  <c r="AN17" i="47" s="1"/>
  <c r="AA16" i="47"/>
  <c r="AB18" i="47" s="1"/>
  <c r="AG16" i="47"/>
  <c r="AH18" i="47" s="1"/>
  <c r="AM16" i="47"/>
  <c r="AA17" i="47"/>
  <c r="AG17" i="47"/>
  <c r="AH19" i="47" s="1"/>
  <c r="AM17" i="47"/>
  <c r="AA18" i="47"/>
  <c r="AG18" i="47"/>
  <c r="AM18" i="47"/>
  <c r="AA19" i="47"/>
  <c r="AG19" i="47"/>
  <c r="AM19" i="47"/>
  <c r="AA20" i="47"/>
  <c r="AG20" i="47"/>
  <c r="AM20" i="47"/>
  <c r="AA21" i="47"/>
  <c r="AB23" i="47" s="1"/>
  <c r="AG21" i="47"/>
  <c r="AH23" i="47" s="1"/>
  <c r="AM21" i="47"/>
  <c r="AN23" i="47" s="1"/>
  <c r="AA22" i="47"/>
  <c r="AG22" i="47"/>
  <c r="AM22" i="47"/>
  <c r="AA23" i="47"/>
  <c r="AG23" i="47"/>
  <c r="AM23" i="47"/>
  <c r="AA24" i="47"/>
  <c r="AG24" i="47"/>
  <c r="AM24" i="47"/>
  <c r="AA25" i="47"/>
  <c r="AG25" i="47"/>
  <c r="AM25" i="47"/>
  <c r="AA26" i="47"/>
  <c r="AG26" i="47"/>
  <c r="AH28" i="47" s="1"/>
  <c r="AM26" i="47"/>
  <c r="AN28" i="47" s="1"/>
  <c r="AA27" i="47"/>
  <c r="AB29" i="47" s="1"/>
  <c r="AG27" i="47"/>
  <c r="AM27" i="47"/>
  <c r="AA28" i="47"/>
  <c r="AG28" i="47"/>
  <c r="AM28" i="47"/>
  <c r="AA29" i="47"/>
  <c r="AG29" i="47"/>
  <c r="AM29" i="47"/>
  <c r="AA30" i="47"/>
  <c r="AG30" i="47"/>
  <c r="AM30" i="47"/>
  <c r="AA31" i="47"/>
  <c r="AG31" i="47"/>
  <c r="AM31" i="47"/>
  <c r="AN33" i="47" s="1"/>
  <c r="AA32" i="47"/>
  <c r="AB34" i="47" s="1"/>
  <c r="AG32" i="47"/>
  <c r="AH34" i="47" s="1"/>
  <c r="AM32" i="47"/>
  <c r="AA33" i="47"/>
  <c r="AG33" i="47"/>
  <c r="AM33" i="47"/>
  <c r="AA34" i="47"/>
  <c r="AG34" i="47"/>
  <c r="AM34" i="47"/>
  <c r="AA35" i="47"/>
  <c r="AG35" i="47"/>
  <c r="AM35" i="47"/>
  <c r="AA36" i="47"/>
  <c r="AG36" i="47"/>
  <c r="AM36" i="47"/>
  <c r="AA37" i="47"/>
  <c r="AB39" i="47" s="1"/>
  <c r="AG37" i="47"/>
  <c r="AH39" i="47" s="1"/>
  <c r="AM37" i="47"/>
  <c r="AN39" i="47" s="1"/>
  <c r="AA38" i="47"/>
  <c r="AG38" i="47"/>
  <c r="AM38" i="47"/>
  <c r="AA39" i="47"/>
  <c r="AG39" i="47"/>
  <c r="AM39" i="47"/>
  <c r="AA40" i="47"/>
  <c r="AG40" i="47"/>
  <c r="AM40" i="47"/>
  <c r="AA41" i="47"/>
  <c r="AG41" i="47"/>
  <c r="AM41" i="47"/>
  <c r="AA42" i="47"/>
  <c r="AG42" i="47"/>
  <c r="AH44" i="47" s="1"/>
  <c r="AM42" i="47"/>
  <c r="AN44" i="47" s="1"/>
  <c r="AA43" i="47"/>
  <c r="AB43" i="47" s="1"/>
  <c r="AG43" i="47"/>
  <c r="AM43" i="47"/>
  <c r="AA44" i="47"/>
  <c r="AG44" i="47"/>
  <c r="AM44" i="47"/>
  <c r="AA45" i="47"/>
  <c r="AG45" i="47"/>
  <c r="AM45" i="47"/>
  <c r="AA46" i="47"/>
  <c r="AG46" i="47"/>
  <c r="AM46" i="47"/>
  <c r="AA47" i="47"/>
  <c r="AG47" i="47"/>
  <c r="AM47" i="47"/>
  <c r="AN49" i="47" s="1"/>
  <c r="AA48" i="47"/>
  <c r="AB50" i="47" s="1"/>
  <c r="AG48" i="47"/>
  <c r="AH50" i="47" s="1"/>
  <c r="AM48" i="47"/>
  <c r="AA49" i="47"/>
  <c r="AG49" i="47"/>
  <c r="AM49" i="47"/>
  <c r="AA50" i="47"/>
  <c r="AG50" i="47"/>
  <c r="AM50" i="47"/>
  <c r="AA51" i="47"/>
  <c r="AG51" i="47"/>
  <c r="AM51" i="47"/>
  <c r="AA52" i="47"/>
  <c r="AG52" i="47"/>
  <c r="AM52" i="47"/>
  <c r="AA53" i="47"/>
  <c r="AB55" i="47" s="1"/>
  <c r="AG53" i="47"/>
  <c r="AM53" i="47"/>
  <c r="AN55" i="47" s="1"/>
  <c r="AA54" i="47"/>
  <c r="AG54" i="47"/>
  <c r="AM54" i="47"/>
  <c r="AA55" i="47"/>
  <c r="AG55" i="47"/>
  <c r="AM55" i="47"/>
  <c r="AA56" i="47"/>
  <c r="AG56" i="47"/>
  <c r="AM56" i="47"/>
  <c r="AA57" i="47"/>
  <c r="AG57" i="47"/>
  <c r="AM57" i="47"/>
  <c r="AA58" i="47"/>
  <c r="AG58" i="47"/>
  <c r="AH60" i="47" s="1"/>
  <c r="AM58" i="47"/>
  <c r="AN60" i="47" s="1"/>
  <c r="AA59" i="47"/>
  <c r="AB61" i="47" s="1"/>
  <c r="AG59" i="47"/>
  <c r="AM59" i="47"/>
  <c r="AA60" i="47"/>
  <c r="AG60" i="47"/>
  <c r="AM60" i="47"/>
  <c r="AA61" i="47"/>
  <c r="AG61" i="47"/>
  <c r="AM61" i="47"/>
  <c r="AA62" i="47"/>
  <c r="AG62" i="47"/>
  <c r="AM62" i="47"/>
  <c r="AA63" i="47"/>
  <c r="AG63" i="47"/>
  <c r="AM63" i="47"/>
  <c r="AN65" i="47" s="1"/>
  <c r="AA64" i="47"/>
  <c r="AB66" i="47" s="1"/>
  <c r="AG64" i="47"/>
  <c r="AH66" i="47" s="1"/>
  <c r="AM64" i="47"/>
  <c r="AA65" i="47"/>
  <c r="AG65" i="47"/>
  <c r="AM65" i="47"/>
  <c r="AA66" i="47"/>
  <c r="AG66" i="47"/>
  <c r="AM66" i="47"/>
  <c r="AA67" i="47"/>
  <c r="AG67" i="47"/>
  <c r="AM67" i="47"/>
  <c r="AA68" i="47"/>
  <c r="AG68" i="47"/>
  <c r="AM68" i="47"/>
  <c r="AA69" i="47"/>
  <c r="AB71" i="47" s="1"/>
  <c r="AG69" i="47"/>
  <c r="AM69" i="47"/>
  <c r="AN71" i="47" s="1"/>
  <c r="AA70" i="47"/>
  <c r="AG70" i="47"/>
  <c r="AM70" i="47"/>
  <c r="AA71" i="47"/>
  <c r="AG71" i="47"/>
  <c r="AM71" i="47"/>
  <c r="AA72" i="47"/>
  <c r="AG72" i="47"/>
  <c r="AM72" i="47"/>
  <c r="AA73" i="47"/>
  <c r="AG73" i="47"/>
  <c r="AM73" i="47"/>
  <c r="AA74" i="47"/>
  <c r="AG74" i="47"/>
  <c r="AH76" i="47" s="1"/>
  <c r="AM74" i="47"/>
  <c r="AN76" i="47" s="1"/>
  <c r="AA75" i="47"/>
  <c r="AB77" i="47" s="1"/>
  <c r="AG75" i="47"/>
  <c r="AM75" i="47"/>
  <c r="AA76" i="47"/>
  <c r="AG76" i="47"/>
  <c r="AM76" i="47"/>
  <c r="AA77" i="47"/>
  <c r="AG77" i="47"/>
  <c r="AM77" i="47"/>
  <c r="AA78" i="47"/>
  <c r="AG78" i="47"/>
  <c r="AM78" i="47"/>
  <c r="AA79" i="47"/>
  <c r="AG79" i="47"/>
  <c r="AM79" i="47"/>
  <c r="AN81" i="47" s="1"/>
  <c r="AA80" i="47"/>
  <c r="AB82" i="47" s="1"/>
  <c r="AG80" i="47"/>
  <c r="AH82" i="47" s="1"/>
  <c r="AM80" i="47"/>
  <c r="AA81" i="47"/>
  <c r="AG81" i="47"/>
  <c r="AM81" i="47"/>
  <c r="AA82" i="47"/>
  <c r="AG82" i="47"/>
  <c r="AM82" i="47"/>
  <c r="AA83" i="47"/>
  <c r="AG83" i="47"/>
  <c r="AM83" i="47"/>
  <c r="AA84" i="47"/>
  <c r="AG84" i="47"/>
  <c r="AM84" i="47"/>
  <c r="AA85" i="47"/>
  <c r="AB87" i="47" s="1"/>
  <c r="AG85" i="47"/>
  <c r="AH87" i="47" s="1"/>
  <c r="AM85" i="47"/>
  <c r="AN87" i="47" s="1"/>
  <c r="AA86" i="47"/>
  <c r="AG86" i="47"/>
  <c r="AM86" i="47"/>
  <c r="AA87" i="47"/>
  <c r="AG87" i="47"/>
  <c r="AM87" i="47"/>
  <c r="AA88" i="47"/>
  <c r="AG88" i="47"/>
  <c r="AM88" i="47"/>
  <c r="AA89" i="47"/>
  <c r="AG89" i="47"/>
  <c r="AM89" i="47"/>
  <c r="AA90" i="47"/>
  <c r="AG90" i="47"/>
  <c r="AH92" i="47" s="1"/>
  <c r="AM90" i="47"/>
  <c r="AN92" i="47" s="1"/>
  <c r="AA91" i="47"/>
  <c r="AB93" i="47" s="1"/>
  <c r="AG91" i="47"/>
  <c r="AM91" i="47"/>
  <c r="AA92" i="47"/>
  <c r="AG92" i="47"/>
  <c r="AM92" i="47"/>
  <c r="AA93" i="47"/>
  <c r="AG93" i="47"/>
  <c r="AM93" i="47"/>
  <c r="AA94" i="47"/>
  <c r="AG94" i="47"/>
  <c r="AM94" i="47"/>
  <c r="AA95" i="47"/>
  <c r="AG95" i="47"/>
  <c r="AM95" i="47"/>
  <c r="AN97" i="47" s="1"/>
  <c r="AA96" i="47"/>
  <c r="AG96" i="47"/>
  <c r="AM96" i="47"/>
  <c r="AA97" i="47"/>
  <c r="AG97" i="47"/>
  <c r="AM97" i="47"/>
  <c r="AG7" i="47"/>
  <c r="AM7" i="47"/>
  <c r="AA7" i="47"/>
  <c r="C8" i="47"/>
  <c r="C9" i="47"/>
  <c r="C10" i="47"/>
  <c r="C11" i="47"/>
  <c r="C12" i="47"/>
  <c r="C13" i="47"/>
  <c r="C14" i="47"/>
  <c r="D14" i="47" s="1"/>
  <c r="C15" i="47"/>
  <c r="C16" i="47"/>
  <c r="C17" i="47"/>
  <c r="C18" i="47"/>
  <c r="C19" i="47"/>
  <c r="C20" i="47"/>
  <c r="C21" i="47"/>
  <c r="D21" i="47" s="1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D76" i="47" s="1"/>
  <c r="C75" i="47"/>
  <c r="C76" i="47"/>
  <c r="C77" i="47"/>
  <c r="D77" i="47" s="1"/>
  <c r="C78" i="47"/>
  <c r="D78" i="47" s="1"/>
  <c r="C79" i="47"/>
  <c r="C80" i="47"/>
  <c r="C81" i="47"/>
  <c r="C82" i="47"/>
  <c r="C83" i="47"/>
  <c r="C84" i="47"/>
  <c r="D84" i="47" s="1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I8" i="47"/>
  <c r="O8" i="47"/>
  <c r="U8" i="47"/>
  <c r="I9" i="47"/>
  <c r="O9" i="47"/>
  <c r="U9" i="47"/>
  <c r="I10" i="47"/>
  <c r="O10" i="47"/>
  <c r="U10" i="47"/>
  <c r="I11" i="47"/>
  <c r="O11" i="47"/>
  <c r="U11" i="47"/>
  <c r="I12" i="47"/>
  <c r="J14" i="47" s="1"/>
  <c r="O12" i="47"/>
  <c r="P14" i="47" s="1"/>
  <c r="U12" i="47"/>
  <c r="I13" i="47"/>
  <c r="O13" i="47"/>
  <c r="U13" i="47"/>
  <c r="I14" i="47"/>
  <c r="O14" i="47"/>
  <c r="U14" i="47"/>
  <c r="I15" i="47"/>
  <c r="O15" i="47"/>
  <c r="U15" i="47"/>
  <c r="I16" i="47"/>
  <c r="O16" i="47"/>
  <c r="U16" i="47"/>
  <c r="I17" i="47"/>
  <c r="O17" i="47"/>
  <c r="P19" i="47" s="1"/>
  <c r="U17" i="47"/>
  <c r="I18" i="47"/>
  <c r="J20" i="47" s="1"/>
  <c r="O18" i="47"/>
  <c r="U18" i="47"/>
  <c r="I19" i="47"/>
  <c r="O19" i="47"/>
  <c r="U19" i="47"/>
  <c r="I20" i="47"/>
  <c r="O20" i="47"/>
  <c r="U20" i="47"/>
  <c r="I21" i="47"/>
  <c r="O21" i="47"/>
  <c r="U21" i="47"/>
  <c r="I22" i="47"/>
  <c r="O22" i="47"/>
  <c r="U22" i="47"/>
  <c r="I23" i="47"/>
  <c r="J25" i="47" s="1"/>
  <c r="O23" i="47"/>
  <c r="P25" i="47" s="1"/>
  <c r="U23" i="47"/>
  <c r="I24" i="47"/>
  <c r="O24" i="47"/>
  <c r="U24" i="47"/>
  <c r="I25" i="47"/>
  <c r="O25" i="47"/>
  <c r="U25" i="47"/>
  <c r="I26" i="47"/>
  <c r="O26" i="47"/>
  <c r="U26" i="47"/>
  <c r="I27" i="47"/>
  <c r="O27" i="47"/>
  <c r="U27" i="47"/>
  <c r="I28" i="47"/>
  <c r="J30" i="47" s="1"/>
  <c r="O28" i="47"/>
  <c r="P30" i="47" s="1"/>
  <c r="U28" i="47"/>
  <c r="I29" i="47"/>
  <c r="O29" i="47"/>
  <c r="U29" i="47"/>
  <c r="I30" i="47"/>
  <c r="O30" i="47"/>
  <c r="U30" i="47"/>
  <c r="I31" i="47"/>
  <c r="O31" i="47"/>
  <c r="U31" i="47"/>
  <c r="I32" i="47"/>
  <c r="O32" i="47"/>
  <c r="U32" i="47"/>
  <c r="I33" i="47"/>
  <c r="O33" i="47"/>
  <c r="P35" i="47" s="1"/>
  <c r="U33" i="47"/>
  <c r="I34" i="47"/>
  <c r="J36" i="47" s="1"/>
  <c r="O34" i="47"/>
  <c r="U34" i="47"/>
  <c r="I35" i="47"/>
  <c r="O35" i="47"/>
  <c r="U35" i="47"/>
  <c r="I36" i="47"/>
  <c r="O36" i="47"/>
  <c r="U36" i="47"/>
  <c r="I37" i="47"/>
  <c r="O37" i="47"/>
  <c r="U37" i="47"/>
  <c r="I38" i="47"/>
  <c r="O38" i="47"/>
  <c r="U38" i="47"/>
  <c r="I39" i="47"/>
  <c r="J41" i="47" s="1"/>
  <c r="O39" i="47"/>
  <c r="P41" i="47" s="1"/>
  <c r="U39" i="47"/>
  <c r="I40" i="47"/>
  <c r="O40" i="47"/>
  <c r="U40" i="47"/>
  <c r="I41" i="47"/>
  <c r="O41" i="47"/>
  <c r="U41" i="47"/>
  <c r="I42" i="47"/>
  <c r="O42" i="47"/>
  <c r="U42" i="47"/>
  <c r="I43" i="47"/>
  <c r="O43" i="47"/>
  <c r="U43" i="47"/>
  <c r="I44" i="47"/>
  <c r="J46" i="47" s="1"/>
  <c r="O44" i="47"/>
  <c r="P46" i="47" s="1"/>
  <c r="U44" i="47"/>
  <c r="I45" i="47"/>
  <c r="O45" i="47"/>
  <c r="U45" i="47"/>
  <c r="I46" i="47"/>
  <c r="O46" i="47"/>
  <c r="U46" i="47"/>
  <c r="I47" i="47"/>
  <c r="O47" i="47"/>
  <c r="U47" i="47"/>
  <c r="I48" i="47"/>
  <c r="O48" i="47"/>
  <c r="U48" i="47"/>
  <c r="I49" i="47"/>
  <c r="O49" i="47"/>
  <c r="P51" i="47" s="1"/>
  <c r="U49" i="47"/>
  <c r="I50" i="47"/>
  <c r="O50" i="47"/>
  <c r="U50" i="47"/>
  <c r="I51" i="47"/>
  <c r="J53" i="47" s="1"/>
  <c r="O51" i="47"/>
  <c r="U51" i="47"/>
  <c r="I52" i="47"/>
  <c r="O52" i="47"/>
  <c r="U52" i="47"/>
  <c r="I53" i="47"/>
  <c r="O53" i="47"/>
  <c r="U53" i="47"/>
  <c r="I54" i="47"/>
  <c r="O54" i="47"/>
  <c r="U54" i="47"/>
  <c r="I55" i="47"/>
  <c r="J57" i="47" s="1"/>
  <c r="O55" i="47"/>
  <c r="U55" i="47"/>
  <c r="I56" i="47"/>
  <c r="O56" i="47"/>
  <c r="P58" i="47" s="1"/>
  <c r="U56" i="47"/>
  <c r="I57" i="47"/>
  <c r="O57" i="47"/>
  <c r="U57" i="47"/>
  <c r="I58" i="47"/>
  <c r="O58" i="47"/>
  <c r="U58" i="47"/>
  <c r="I59" i="47"/>
  <c r="O59" i="47"/>
  <c r="U59" i="47"/>
  <c r="I60" i="47"/>
  <c r="J62" i="47" s="1"/>
  <c r="O60" i="47"/>
  <c r="P62" i="47" s="1"/>
  <c r="U60" i="47"/>
  <c r="I61" i="47"/>
  <c r="O61" i="47"/>
  <c r="U61" i="47"/>
  <c r="I62" i="47"/>
  <c r="O62" i="47"/>
  <c r="U62" i="47"/>
  <c r="I63" i="47"/>
  <c r="O63" i="47"/>
  <c r="U63" i="47"/>
  <c r="I64" i="47"/>
  <c r="O64" i="47"/>
  <c r="U64" i="47"/>
  <c r="I65" i="47"/>
  <c r="O65" i="47"/>
  <c r="P67" i="47" s="1"/>
  <c r="U65" i="47"/>
  <c r="I66" i="47"/>
  <c r="O66" i="47"/>
  <c r="U66" i="47"/>
  <c r="I67" i="47"/>
  <c r="J69" i="47" s="1"/>
  <c r="O67" i="47"/>
  <c r="U67" i="47"/>
  <c r="I68" i="47"/>
  <c r="O68" i="47"/>
  <c r="U68" i="47"/>
  <c r="I69" i="47"/>
  <c r="O69" i="47"/>
  <c r="U69" i="47"/>
  <c r="I70" i="47"/>
  <c r="O70" i="47"/>
  <c r="U70" i="47"/>
  <c r="I71" i="47"/>
  <c r="J73" i="47" s="1"/>
  <c r="O71" i="47"/>
  <c r="U71" i="47"/>
  <c r="I72" i="47"/>
  <c r="O72" i="47"/>
  <c r="P74" i="47" s="1"/>
  <c r="U72" i="47"/>
  <c r="I73" i="47"/>
  <c r="O73" i="47"/>
  <c r="U73" i="47"/>
  <c r="I74" i="47"/>
  <c r="O74" i="47"/>
  <c r="U74" i="47"/>
  <c r="I75" i="47"/>
  <c r="O75" i="47"/>
  <c r="U75" i="47"/>
  <c r="I76" i="47"/>
  <c r="J78" i="47" s="1"/>
  <c r="O76" i="47"/>
  <c r="P78" i="47" s="1"/>
  <c r="U76" i="47"/>
  <c r="I77" i="47"/>
  <c r="O77" i="47"/>
  <c r="U77" i="47"/>
  <c r="I78" i="47"/>
  <c r="O78" i="47"/>
  <c r="U78" i="47"/>
  <c r="I79" i="47"/>
  <c r="O79" i="47"/>
  <c r="U79" i="47"/>
  <c r="I80" i="47"/>
  <c r="O80" i="47"/>
  <c r="U80" i="47"/>
  <c r="I81" i="47"/>
  <c r="O81" i="47"/>
  <c r="P83" i="47" s="1"/>
  <c r="U81" i="47"/>
  <c r="I82" i="47"/>
  <c r="O82" i="47"/>
  <c r="U82" i="47"/>
  <c r="I83" i="47"/>
  <c r="J85" i="47" s="1"/>
  <c r="O83" i="47"/>
  <c r="U83" i="47"/>
  <c r="I84" i="47"/>
  <c r="O84" i="47"/>
  <c r="U84" i="47"/>
  <c r="I85" i="47"/>
  <c r="O85" i="47"/>
  <c r="U85" i="47"/>
  <c r="I86" i="47"/>
  <c r="O86" i="47"/>
  <c r="U86" i="47"/>
  <c r="V87" i="47" s="1"/>
  <c r="I87" i="47"/>
  <c r="J89" i="47" s="1"/>
  <c r="O87" i="47"/>
  <c r="U87" i="47"/>
  <c r="I88" i="47"/>
  <c r="O88" i="47"/>
  <c r="P90" i="47" s="1"/>
  <c r="U88" i="47"/>
  <c r="I89" i="47"/>
  <c r="O89" i="47"/>
  <c r="U89" i="47"/>
  <c r="I90" i="47"/>
  <c r="O90" i="47"/>
  <c r="U90" i="47"/>
  <c r="I91" i="47"/>
  <c r="O91" i="47"/>
  <c r="U91" i="47"/>
  <c r="I92" i="47"/>
  <c r="J94" i="47" s="1"/>
  <c r="O92" i="47"/>
  <c r="P94" i="47" s="1"/>
  <c r="U92" i="47"/>
  <c r="I93" i="47"/>
  <c r="O93" i="47"/>
  <c r="U93" i="47"/>
  <c r="I94" i="47"/>
  <c r="O94" i="47"/>
  <c r="U94" i="47"/>
  <c r="I95" i="47"/>
  <c r="O95" i="47"/>
  <c r="U95" i="47"/>
  <c r="I96" i="47"/>
  <c r="O96" i="47"/>
  <c r="U96" i="47"/>
  <c r="I97" i="47"/>
  <c r="O97" i="47"/>
  <c r="U97" i="47"/>
  <c r="O7" i="47"/>
  <c r="P9" i="47" s="1"/>
  <c r="Q9" i="47" s="1"/>
  <c r="R9" i="47" s="1"/>
  <c r="U7" i="47"/>
  <c r="I7" i="47"/>
  <c r="C7" i="47"/>
  <c r="B3" i="46"/>
  <c r="B4" i="46"/>
  <c r="B5" i="46"/>
  <c r="C7" i="46" s="1"/>
  <c r="B6" i="46"/>
  <c r="B7" i="46"/>
  <c r="B8" i="46"/>
  <c r="B9" i="46"/>
  <c r="B10" i="46"/>
  <c r="B11" i="46"/>
  <c r="B12" i="46"/>
  <c r="B13" i="46"/>
  <c r="B14" i="46"/>
  <c r="C14" i="46" s="1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C37" i="46" s="1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C58" i="46" s="1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C71" i="46" s="1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C87" i="46" s="1"/>
  <c r="B86" i="46"/>
  <c r="B87" i="46"/>
  <c r="B88" i="46"/>
  <c r="B89" i="46"/>
  <c r="B90" i="46"/>
  <c r="B91" i="46"/>
  <c r="B92" i="46"/>
  <c r="B2" i="46"/>
  <c r="C63" i="46"/>
  <c r="C62" i="46"/>
  <c r="C40" i="46" l="1"/>
  <c r="C6" i="46"/>
  <c r="C83" i="46"/>
  <c r="C67" i="46"/>
  <c r="C42" i="46"/>
  <c r="C26" i="46"/>
  <c r="C10" i="46"/>
  <c r="J84" i="47"/>
  <c r="J68" i="47"/>
  <c r="J52" i="47"/>
  <c r="K53" i="47" s="1"/>
  <c r="L53" i="47" s="1"/>
  <c r="AC77" i="47"/>
  <c r="AD77" i="47" s="1"/>
  <c r="AI50" i="47"/>
  <c r="AI34" i="47"/>
  <c r="AJ34" i="47" s="1"/>
  <c r="C31" i="46"/>
  <c r="C32" i="46"/>
  <c r="D32" i="46" s="1"/>
  <c r="E32" i="46" s="1"/>
  <c r="K57" i="47"/>
  <c r="L57" i="47" s="1"/>
  <c r="K25" i="47"/>
  <c r="L25" i="47" s="1"/>
  <c r="AC34" i="47"/>
  <c r="AD34" i="47" s="1"/>
  <c r="C15" i="46"/>
  <c r="D15" i="46" s="1"/>
  <c r="E15" i="46" s="1"/>
  <c r="C78" i="46"/>
  <c r="C46" i="46"/>
  <c r="D46" i="46" s="1"/>
  <c r="E46" i="46" s="1"/>
  <c r="P88" i="47"/>
  <c r="J83" i="47"/>
  <c r="K85" i="47"/>
  <c r="L85" i="47" s="1"/>
  <c r="D67" i="46"/>
  <c r="E67" i="46" s="1"/>
  <c r="P89" i="47"/>
  <c r="Q89" i="47" s="1"/>
  <c r="R89" i="47" s="1"/>
  <c r="P73" i="47"/>
  <c r="Q73" i="47" s="1"/>
  <c r="R73" i="47" s="1"/>
  <c r="P57" i="47"/>
  <c r="Q57" i="47" s="1"/>
  <c r="R57" i="47" s="1"/>
  <c r="AI82" i="47"/>
  <c r="AJ82" i="47" s="1"/>
  <c r="AH71" i="47"/>
  <c r="AH70" i="47"/>
  <c r="AI23" i="47"/>
  <c r="AJ23" i="47" s="1"/>
  <c r="AC18" i="47"/>
  <c r="AD18" i="47" s="1"/>
  <c r="P87" i="47"/>
  <c r="Q87" i="47" s="1"/>
  <c r="R87" i="47" s="1"/>
  <c r="P55" i="47"/>
  <c r="Q55" i="47" s="1"/>
  <c r="R55" i="47" s="1"/>
  <c r="AN85" i="47"/>
  <c r="AB59" i="47"/>
  <c r="AB11" i="47"/>
  <c r="D7" i="46"/>
  <c r="E7" i="46" s="1"/>
  <c r="C24" i="46"/>
  <c r="J71" i="47"/>
  <c r="K71" i="47" s="1"/>
  <c r="L71" i="47" s="1"/>
  <c r="P12" i="47"/>
  <c r="AB96" i="47"/>
  <c r="AN58" i="47"/>
  <c r="AN42" i="47"/>
  <c r="AO42" i="47" s="1"/>
  <c r="AP42" i="47" s="1"/>
  <c r="AB32" i="47"/>
  <c r="AH21" i="47"/>
  <c r="AI21" i="47" s="1"/>
  <c r="AJ21" i="47" s="1"/>
  <c r="AB16" i="47"/>
  <c r="AC16" i="47" s="1"/>
  <c r="AD16" i="47" s="1"/>
  <c r="AN10" i="47"/>
  <c r="AO10" i="47" s="1"/>
  <c r="AP10" i="47" s="1"/>
  <c r="J60" i="47"/>
  <c r="J12" i="47"/>
  <c r="K12" i="47" s="1"/>
  <c r="L12" i="47" s="1"/>
  <c r="AN79" i="47"/>
  <c r="AH58" i="47"/>
  <c r="AH42" i="47"/>
  <c r="AH26" i="47"/>
  <c r="AH10" i="47"/>
  <c r="C86" i="46"/>
  <c r="P86" i="47"/>
  <c r="Q86" i="47" s="1"/>
  <c r="R86" i="47" s="1"/>
  <c r="AH95" i="47"/>
  <c r="AH79" i="47"/>
  <c r="AH31" i="47"/>
  <c r="AN20" i="47"/>
  <c r="AH15" i="47"/>
  <c r="P75" i="47"/>
  <c r="Q75" i="47" s="1"/>
  <c r="R75" i="47" s="1"/>
  <c r="P59" i="47"/>
  <c r="Q59" i="47" s="1"/>
  <c r="R59" i="47" s="1"/>
  <c r="AN89" i="47"/>
  <c r="AO89" i="47" s="1"/>
  <c r="AP89" i="47" s="1"/>
  <c r="AN73" i="47"/>
  <c r="AO73" i="47" s="1"/>
  <c r="AP73" i="47" s="1"/>
  <c r="AN57" i="47"/>
  <c r="AB47" i="47"/>
  <c r="AC47" i="47" s="1"/>
  <c r="AD47" i="47" s="1"/>
  <c r="AH36" i="47"/>
  <c r="AN25" i="47"/>
  <c r="AH20" i="47"/>
  <c r="AI20" i="47" s="1"/>
  <c r="AJ20" i="47" s="1"/>
  <c r="J11" i="47"/>
  <c r="AB84" i="47"/>
  <c r="AC84" i="47" s="1"/>
  <c r="AD84" i="47" s="1"/>
  <c r="AN46" i="47"/>
  <c r="AB20" i="47"/>
  <c r="AN14" i="47"/>
  <c r="P72" i="47"/>
  <c r="J67" i="47"/>
  <c r="P56" i="47"/>
  <c r="J51" i="47"/>
  <c r="K51" i="47" s="1"/>
  <c r="L51" i="47" s="1"/>
  <c r="P40" i="47"/>
  <c r="Q40" i="47" s="1"/>
  <c r="R40" i="47" s="1"/>
  <c r="J35" i="47"/>
  <c r="AB65" i="47"/>
  <c r="J82" i="47"/>
  <c r="P71" i="47"/>
  <c r="J66" i="47"/>
  <c r="J50" i="47"/>
  <c r="K50" i="47" s="1"/>
  <c r="L50" i="47" s="1"/>
  <c r="P39" i="47"/>
  <c r="Q39" i="47" s="1"/>
  <c r="R39" i="47" s="1"/>
  <c r="J34" i="47"/>
  <c r="K34" i="47" s="1"/>
  <c r="L34" i="47" s="1"/>
  <c r="P23" i="47"/>
  <c r="J18" i="47"/>
  <c r="AH96" i="47"/>
  <c r="AB91" i="47"/>
  <c r="AH80" i="47"/>
  <c r="AB75" i="47"/>
  <c r="AC75" i="47" s="1"/>
  <c r="AD75" i="47" s="1"/>
  <c r="AN69" i="47"/>
  <c r="AO69" i="47" s="1"/>
  <c r="AP69" i="47" s="1"/>
  <c r="AH64" i="47"/>
  <c r="AI64" i="47" s="1"/>
  <c r="AJ64" i="47" s="1"/>
  <c r="AN53" i="47"/>
  <c r="AO53" i="47" s="1"/>
  <c r="AP53" i="47" s="1"/>
  <c r="AH48" i="47"/>
  <c r="AI48" i="47" s="1"/>
  <c r="AN37" i="47"/>
  <c r="AB27" i="47"/>
  <c r="AN21" i="47"/>
  <c r="AH16" i="47"/>
  <c r="C8" i="46"/>
  <c r="D8" i="46" s="1"/>
  <c r="E8" i="46" s="1"/>
  <c r="P92" i="47"/>
  <c r="J87" i="47"/>
  <c r="P76" i="47"/>
  <c r="P60" i="47"/>
  <c r="J55" i="47"/>
  <c r="P44" i="47"/>
  <c r="J39" i="47"/>
  <c r="P28" i="47"/>
  <c r="Q28" i="47" s="1"/>
  <c r="R28" i="47" s="1"/>
  <c r="J23" i="47"/>
  <c r="AN90" i="47"/>
  <c r="AO90" i="47" s="1"/>
  <c r="AP90" i="47" s="1"/>
  <c r="AH85" i="47"/>
  <c r="AN74" i="47"/>
  <c r="AH69" i="47"/>
  <c r="AB64" i="47"/>
  <c r="AH53" i="47"/>
  <c r="AI53" i="47" s="1"/>
  <c r="AJ53" i="47" s="1"/>
  <c r="AB48" i="47"/>
  <c r="AH37" i="47"/>
  <c r="AI37" i="47" s="1"/>
  <c r="AJ37" i="47" s="1"/>
  <c r="AN26" i="47"/>
  <c r="P97" i="47"/>
  <c r="J92" i="47"/>
  <c r="P81" i="47"/>
  <c r="J76" i="47"/>
  <c r="P65" i="47"/>
  <c r="P49" i="47"/>
  <c r="Q49" i="47" s="1"/>
  <c r="R49" i="47" s="1"/>
  <c r="J44" i="47"/>
  <c r="K44" i="47" s="1"/>
  <c r="L44" i="47" s="1"/>
  <c r="P33" i="47"/>
  <c r="Q33" i="47" s="1"/>
  <c r="R33" i="47" s="1"/>
  <c r="J28" i="47"/>
  <c r="P17" i="47"/>
  <c r="AN95" i="47"/>
  <c r="AH90" i="47"/>
  <c r="AI90" i="47" s="1"/>
  <c r="AJ90" i="47" s="1"/>
  <c r="AB85" i="47"/>
  <c r="AC86" i="47" s="1"/>
  <c r="AD86" i="47" s="1"/>
  <c r="AE86" i="47" s="1"/>
  <c r="AF86" i="47" s="1"/>
  <c r="AH74" i="47"/>
  <c r="AI74" i="47" s="1"/>
  <c r="AJ74" i="47" s="1"/>
  <c r="AB69" i="47"/>
  <c r="AC69" i="47" s="1"/>
  <c r="AD69" i="47" s="1"/>
  <c r="AN63" i="47"/>
  <c r="AB53" i="47"/>
  <c r="AN47" i="47"/>
  <c r="AO47" i="47" s="1"/>
  <c r="AP47" i="47" s="1"/>
  <c r="AB37" i="47"/>
  <c r="AN31" i="47"/>
  <c r="AB21" i="47"/>
  <c r="AN15" i="47"/>
  <c r="AO15" i="47" s="1"/>
  <c r="AP15" i="47" s="1"/>
  <c r="C70" i="46"/>
  <c r="C55" i="46"/>
  <c r="J97" i="47"/>
  <c r="J81" i="47"/>
  <c r="P70" i="47"/>
  <c r="J65" i="47"/>
  <c r="P54" i="47"/>
  <c r="J49" i="47"/>
  <c r="P38" i="47"/>
  <c r="J33" i="47"/>
  <c r="P22" i="47"/>
  <c r="J17" i="47"/>
  <c r="AB9" i="47"/>
  <c r="AC9" i="47" s="1"/>
  <c r="AD9" i="47" s="1"/>
  <c r="AB90" i="47"/>
  <c r="AN84" i="47"/>
  <c r="AO84" i="47" s="1"/>
  <c r="AP84" i="47" s="1"/>
  <c r="AQ86" i="47" s="1"/>
  <c r="AR86" i="47" s="1"/>
  <c r="AB74" i="47"/>
  <c r="AC74" i="47" s="1"/>
  <c r="AD74" i="47" s="1"/>
  <c r="AN68" i="47"/>
  <c r="AO68" i="47" s="1"/>
  <c r="AP68" i="47" s="1"/>
  <c r="AB58" i="47"/>
  <c r="AN52" i="47"/>
  <c r="AB42" i="47"/>
  <c r="AC42" i="47" s="1"/>
  <c r="AD42" i="47" s="1"/>
  <c r="AN36" i="47"/>
  <c r="AB26" i="47"/>
  <c r="AC26" i="47" s="1"/>
  <c r="AD26" i="47" s="1"/>
  <c r="AB10" i="47"/>
  <c r="C22" i="46"/>
  <c r="P91" i="47"/>
  <c r="J86" i="47"/>
  <c r="V79" i="47"/>
  <c r="J70" i="47"/>
  <c r="K70" i="47" s="1"/>
  <c r="V64" i="47"/>
  <c r="J54" i="47"/>
  <c r="P43" i="47"/>
  <c r="J38" i="47"/>
  <c r="P27" i="47"/>
  <c r="Q27" i="47" s="1"/>
  <c r="R27" i="47" s="1"/>
  <c r="J22" i="47"/>
  <c r="K22" i="47" s="1"/>
  <c r="L22" i="47" s="1"/>
  <c r="P11" i="47"/>
  <c r="AN9" i="47"/>
  <c r="AO9" i="47" s="1"/>
  <c r="AP9" i="47" s="1"/>
  <c r="AQ9" i="47" s="1"/>
  <c r="AR9" i="47" s="1"/>
  <c r="AB95" i="47"/>
  <c r="AC95" i="47" s="1"/>
  <c r="AD95" i="47" s="1"/>
  <c r="AH84" i="47"/>
  <c r="AB79" i="47"/>
  <c r="AH68" i="47"/>
  <c r="AI69" i="47" s="1"/>
  <c r="AJ69" i="47" s="1"/>
  <c r="AB63" i="47"/>
  <c r="AC63" i="47" s="1"/>
  <c r="AD63" i="47" s="1"/>
  <c r="AH52" i="47"/>
  <c r="AN41" i="47"/>
  <c r="AB31" i="47"/>
  <c r="P96" i="47"/>
  <c r="J91" i="47"/>
  <c r="P80" i="47"/>
  <c r="Q80" i="47" s="1"/>
  <c r="R80" i="47" s="1"/>
  <c r="J75" i="47"/>
  <c r="K75" i="47" s="1"/>
  <c r="P64" i="47"/>
  <c r="Q64" i="47" s="1"/>
  <c r="R64" i="47" s="1"/>
  <c r="J59" i="47"/>
  <c r="K59" i="47" s="1"/>
  <c r="L59" i="47" s="1"/>
  <c r="P48" i="47"/>
  <c r="Q48" i="47" s="1"/>
  <c r="R48" i="47" s="1"/>
  <c r="J43" i="47"/>
  <c r="K43" i="47" s="1"/>
  <c r="P32" i="47"/>
  <c r="J27" i="47"/>
  <c r="P16" i="47"/>
  <c r="AH9" i="47"/>
  <c r="AI9" i="47" s="1"/>
  <c r="AJ9" i="47" s="1"/>
  <c r="AN94" i="47"/>
  <c r="AO94" i="47" s="1"/>
  <c r="AP94" i="47" s="1"/>
  <c r="AH89" i="47"/>
  <c r="AN78" i="47"/>
  <c r="AH73" i="47"/>
  <c r="AB68" i="47"/>
  <c r="AN62" i="47"/>
  <c r="AH57" i="47"/>
  <c r="AI57" i="47" s="1"/>
  <c r="AJ57" i="47" s="1"/>
  <c r="AB52" i="47"/>
  <c r="AC52" i="47" s="1"/>
  <c r="AD52" i="47" s="1"/>
  <c r="AH41" i="47"/>
  <c r="AI41" i="47" s="1"/>
  <c r="AJ41" i="47" s="1"/>
  <c r="AN30" i="47"/>
  <c r="AO30" i="47" s="1"/>
  <c r="AP30" i="47" s="1"/>
  <c r="C84" i="46"/>
  <c r="C68" i="46"/>
  <c r="D68" i="46" s="1"/>
  <c r="E68" i="46" s="1"/>
  <c r="C20" i="46"/>
  <c r="J96" i="47"/>
  <c r="K96" i="47" s="1"/>
  <c r="P85" i="47"/>
  <c r="Q85" i="47" s="1"/>
  <c r="R85" i="47" s="1"/>
  <c r="J80" i="47"/>
  <c r="K80" i="47" s="1"/>
  <c r="L80" i="47" s="1"/>
  <c r="P69" i="47"/>
  <c r="Q69" i="47" s="1"/>
  <c r="R69" i="47" s="1"/>
  <c r="S70" i="47" s="1"/>
  <c r="T70" i="47" s="1"/>
  <c r="J64" i="47"/>
  <c r="P53" i="47"/>
  <c r="Q53" i="47" s="1"/>
  <c r="R53" i="47" s="1"/>
  <c r="J48" i="47"/>
  <c r="K48" i="47" s="1"/>
  <c r="P37" i="47"/>
  <c r="Q37" i="47" s="1"/>
  <c r="R37" i="47" s="1"/>
  <c r="J32" i="47"/>
  <c r="K32" i="47" s="1"/>
  <c r="P21" i="47"/>
  <c r="J16" i="47"/>
  <c r="K16" i="47" s="1"/>
  <c r="L16" i="47" s="1"/>
  <c r="AH94" i="47"/>
  <c r="AI95" i="47" s="1"/>
  <c r="AJ95" i="47" s="1"/>
  <c r="AB89" i="47"/>
  <c r="AC89" i="47" s="1"/>
  <c r="AD89" i="47" s="1"/>
  <c r="AN83" i="47"/>
  <c r="AB73" i="47"/>
  <c r="AN67" i="47"/>
  <c r="AH62" i="47"/>
  <c r="AB57" i="47"/>
  <c r="AN51" i="47"/>
  <c r="AO51" i="47" s="1"/>
  <c r="AP51" i="47" s="1"/>
  <c r="AQ52" i="47" s="1"/>
  <c r="AR52" i="47" s="1"/>
  <c r="AH46" i="47"/>
  <c r="AI46" i="47" s="1"/>
  <c r="AJ46" i="47" s="1"/>
  <c r="AB41" i="47"/>
  <c r="AN35" i="47"/>
  <c r="AH30" i="47"/>
  <c r="AB25" i="47"/>
  <c r="AN19" i="47"/>
  <c r="AO19" i="47" s="1"/>
  <c r="AP19" i="47" s="1"/>
  <c r="AH14" i="47"/>
  <c r="AH13" i="47"/>
  <c r="AI13" i="47" s="1"/>
  <c r="AJ13" i="47" s="1"/>
  <c r="P42" i="47"/>
  <c r="Q42" i="47" s="1"/>
  <c r="R42" i="47" s="1"/>
  <c r="J37" i="47"/>
  <c r="K37" i="47" s="1"/>
  <c r="L37" i="47" s="1"/>
  <c r="P26" i="47"/>
  <c r="Q26" i="47" s="1"/>
  <c r="R26" i="47" s="1"/>
  <c r="J21" i="47"/>
  <c r="K21" i="47" s="1"/>
  <c r="L21" i="47" s="1"/>
  <c r="P10" i="47"/>
  <c r="Q10" i="47" s="1"/>
  <c r="R10" i="47" s="1"/>
  <c r="S10" i="47" s="1"/>
  <c r="T10" i="47" s="1"/>
  <c r="AN88" i="47"/>
  <c r="AO88" i="47" s="1"/>
  <c r="AP88" i="47" s="1"/>
  <c r="AH83" i="47"/>
  <c r="AB78" i="47"/>
  <c r="AC78" i="47" s="1"/>
  <c r="AD78" i="47" s="1"/>
  <c r="AN72" i="47"/>
  <c r="AO72" i="47" s="1"/>
  <c r="AP72" i="47" s="1"/>
  <c r="AH67" i="47"/>
  <c r="AB62" i="47"/>
  <c r="AN56" i="47"/>
  <c r="AO56" i="47" s="1"/>
  <c r="AP56" i="47" s="1"/>
  <c r="AH51" i="47"/>
  <c r="AB46" i="47"/>
  <c r="AN40" i="47"/>
  <c r="AO40" i="47" s="1"/>
  <c r="AP40" i="47" s="1"/>
  <c r="AH35" i="47"/>
  <c r="AI36" i="47" s="1"/>
  <c r="AJ36" i="47" s="1"/>
  <c r="AB30" i="47"/>
  <c r="AC30" i="47" s="1"/>
  <c r="AD30" i="47" s="1"/>
  <c r="AN24" i="47"/>
  <c r="AB14" i="47"/>
  <c r="AC14" i="47" s="1"/>
  <c r="AD14" i="47" s="1"/>
  <c r="C82" i="46"/>
  <c r="D83" i="46" s="1"/>
  <c r="E83" i="46" s="1"/>
  <c r="C66" i="46"/>
  <c r="J9" i="47"/>
  <c r="P95" i="47"/>
  <c r="J90" i="47"/>
  <c r="P79" i="47"/>
  <c r="J74" i="47"/>
  <c r="P63" i="47"/>
  <c r="J58" i="47"/>
  <c r="P47" i="47"/>
  <c r="J42" i="47"/>
  <c r="P31" i="47"/>
  <c r="Q31" i="47" s="1"/>
  <c r="R31" i="47" s="1"/>
  <c r="J26" i="47"/>
  <c r="K26" i="47" s="1"/>
  <c r="L26" i="47" s="1"/>
  <c r="P15" i="47"/>
  <c r="Q15" i="47" s="1"/>
  <c r="R15" i="47" s="1"/>
  <c r="J10" i="47"/>
  <c r="K10" i="47" s="1"/>
  <c r="L10" i="47" s="1"/>
  <c r="AN93" i="47"/>
  <c r="AH88" i="47"/>
  <c r="AI88" i="47" s="1"/>
  <c r="AJ88" i="47" s="1"/>
  <c r="AB83" i="47"/>
  <c r="AN77" i="47"/>
  <c r="AH72" i="47"/>
  <c r="AB67" i="47"/>
  <c r="AC67" i="47" s="1"/>
  <c r="AD67" i="47" s="1"/>
  <c r="AN61" i="47"/>
  <c r="AH56" i="47"/>
  <c r="AI56" i="47" s="1"/>
  <c r="AB51" i="47"/>
  <c r="AN45" i="47"/>
  <c r="AH40" i="47"/>
  <c r="AI40" i="47" s="1"/>
  <c r="AB35" i="47"/>
  <c r="AC35" i="47" s="1"/>
  <c r="AD35" i="47" s="1"/>
  <c r="AN29" i="47"/>
  <c r="AO29" i="47" s="1"/>
  <c r="AP29" i="47" s="1"/>
  <c r="AH24" i="47"/>
  <c r="AI24" i="47" s="1"/>
  <c r="AJ24" i="47" s="1"/>
  <c r="AB19" i="47"/>
  <c r="AC20" i="47" s="1"/>
  <c r="AD20" i="47" s="1"/>
  <c r="AN13" i="47"/>
  <c r="C79" i="46"/>
  <c r="D79" i="46" s="1"/>
  <c r="E79" i="46" s="1"/>
  <c r="C49" i="46"/>
  <c r="J95" i="47"/>
  <c r="P84" i="47"/>
  <c r="Q84" i="47" s="1"/>
  <c r="R84" i="47" s="1"/>
  <c r="J79" i="47"/>
  <c r="K79" i="47" s="1"/>
  <c r="L79" i="47" s="1"/>
  <c r="P68" i="47"/>
  <c r="Q68" i="47" s="1"/>
  <c r="R68" i="47" s="1"/>
  <c r="J63" i="47"/>
  <c r="K63" i="47" s="1"/>
  <c r="L63" i="47" s="1"/>
  <c r="P52" i="47"/>
  <c r="Q52" i="47" s="1"/>
  <c r="R52" i="47" s="1"/>
  <c r="J47" i="47"/>
  <c r="P36" i="47"/>
  <c r="J31" i="47"/>
  <c r="P20" i="47"/>
  <c r="J15" i="47"/>
  <c r="K15" i="47" s="1"/>
  <c r="L15" i="47" s="1"/>
  <c r="AN82" i="47"/>
  <c r="AO82" i="47" s="1"/>
  <c r="AP82" i="47" s="1"/>
  <c r="AH77" i="47"/>
  <c r="AI78" i="47" s="1"/>
  <c r="AJ78" i="47" s="1"/>
  <c r="AB72" i="47"/>
  <c r="AN66" i="47"/>
  <c r="AO66" i="47" s="1"/>
  <c r="AP66" i="47" s="1"/>
  <c r="AH61" i="47"/>
  <c r="AB56" i="47"/>
  <c r="AC56" i="47" s="1"/>
  <c r="AD56" i="47" s="1"/>
  <c r="AN50" i="47"/>
  <c r="AO50" i="47" s="1"/>
  <c r="AP50" i="47" s="1"/>
  <c r="AH45" i="47"/>
  <c r="AI45" i="47" s="1"/>
  <c r="AJ45" i="47" s="1"/>
  <c r="AB40" i="47"/>
  <c r="AC40" i="47" s="1"/>
  <c r="AD40" i="47" s="1"/>
  <c r="AN34" i="47"/>
  <c r="AO34" i="47" s="1"/>
  <c r="AP34" i="47" s="1"/>
  <c r="AH29" i="47"/>
  <c r="AB24" i="47"/>
  <c r="AC24" i="47" s="1"/>
  <c r="AD24" i="47" s="1"/>
  <c r="AN18" i="47"/>
  <c r="AO18" i="47" s="1"/>
  <c r="AP18" i="47" s="1"/>
  <c r="V28" i="47"/>
  <c r="P24" i="47"/>
  <c r="Q24" i="47" s="1"/>
  <c r="R24" i="47" s="1"/>
  <c r="J19" i="47"/>
  <c r="V12" i="47"/>
  <c r="AH97" i="47"/>
  <c r="AI97" i="47" s="1"/>
  <c r="AJ97" i="47" s="1"/>
  <c r="AB92" i="47"/>
  <c r="AN86" i="47"/>
  <c r="AO86" i="47" s="1"/>
  <c r="AP86" i="47" s="1"/>
  <c r="AH81" i="47"/>
  <c r="AB76" i="47"/>
  <c r="AN70" i="47"/>
  <c r="AH65" i="47"/>
  <c r="AI66" i="47" s="1"/>
  <c r="AJ66" i="47" s="1"/>
  <c r="AB60" i="47"/>
  <c r="AC60" i="47" s="1"/>
  <c r="AD60" i="47" s="1"/>
  <c r="AN54" i="47"/>
  <c r="AH49" i="47"/>
  <c r="AB44" i="47"/>
  <c r="AN38" i="47"/>
  <c r="AH33" i="47"/>
  <c r="AB28" i="47"/>
  <c r="AC29" i="47" s="1"/>
  <c r="AD29" i="47" s="1"/>
  <c r="AN22" i="47"/>
  <c r="AH17" i="47"/>
  <c r="AI18" i="47" s="1"/>
  <c r="AJ18" i="47" s="1"/>
  <c r="AB12" i="47"/>
  <c r="AC13" i="47" s="1"/>
  <c r="AD13" i="47" s="1"/>
  <c r="C92" i="46"/>
  <c r="C74" i="46"/>
  <c r="C59" i="46"/>
  <c r="P93" i="47"/>
  <c r="J88" i="47"/>
  <c r="K88" i="47" s="1"/>
  <c r="L88" i="47" s="1"/>
  <c r="P77" i="47"/>
  <c r="Q77" i="47" s="1"/>
  <c r="R77" i="47" s="1"/>
  <c r="J72" i="47"/>
  <c r="K72" i="47" s="1"/>
  <c r="L72" i="47" s="1"/>
  <c r="P61" i="47"/>
  <c r="Q61" i="47" s="1"/>
  <c r="R61" i="47" s="1"/>
  <c r="J56" i="47"/>
  <c r="P45" i="47"/>
  <c r="J40" i="47"/>
  <c r="P29" i="47"/>
  <c r="J24" i="47"/>
  <c r="P13" i="47"/>
  <c r="AB97" i="47"/>
  <c r="AC97" i="47" s="1"/>
  <c r="AD97" i="47" s="1"/>
  <c r="AN91" i="47"/>
  <c r="AH86" i="47"/>
  <c r="AB81" i="47"/>
  <c r="AN75" i="47"/>
  <c r="AO75" i="47" s="1"/>
  <c r="AP75" i="47" s="1"/>
  <c r="AN59" i="47"/>
  <c r="AO59" i="47" s="1"/>
  <c r="AP59" i="47" s="1"/>
  <c r="AH54" i="47"/>
  <c r="AB49" i="47"/>
  <c r="AC50" i="47" s="1"/>
  <c r="AD50" i="47" s="1"/>
  <c r="AN43" i="47"/>
  <c r="AH38" i="47"/>
  <c r="AI38" i="47" s="1"/>
  <c r="AJ38" i="47" s="1"/>
  <c r="AB33" i="47"/>
  <c r="AN27" i="47"/>
  <c r="AH22" i="47"/>
  <c r="AB17" i="47"/>
  <c r="AN11" i="47"/>
  <c r="C91" i="46"/>
  <c r="C75" i="46"/>
  <c r="J93" i="47"/>
  <c r="K93" i="47" s="1"/>
  <c r="L93" i="47" s="1"/>
  <c r="P82" i="47"/>
  <c r="Q82" i="47" s="1"/>
  <c r="R82" i="47" s="1"/>
  <c r="J77" i="47"/>
  <c r="P66" i="47"/>
  <c r="J61" i="47"/>
  <c r="P50" i="47"/>
  <c r="J45" i="47"/>
  <c r="P34" i="47"/>
  <c r="J29" i="47"/>
  <c r="K29" i="47" s="1"/>
  <c r="L29" i="47" s="1"/>
  <c r="P18" i="47"/>
  <c r="J13" i="47"/>
  <c r="K14" i="47" s="1"/>
  <c r="L14" i="47" s="1"/>
  <c r="AN96" i="47"/>
  <c r="AO97" i="47" s="1"/>
  <c r="AP97" i="47" s="1"/>
  <c r="AH91" i="47"/>
  <c r="AB86" i="47"/>
  <c r="AN80" i="47"/>
  <c r="AO81" i="47" s="1"/>
  <c r="AP81" i="47" s="1"/>
  <c r="AH75" i="47"/>
  <c r="AI76" i="47" s="1"/>
  <c r="AJ76" i="47" s="1"/>
  <c r="AB70" i="47"/>
  <c r="AC70" i="47" s="1"/>
  <c r="AD70" i="47" s="1"/>
  <c r="AN64" i="47"/>
  <c r="AH59" i="47"/>
  <c r="AI59" i="47" s="1"/>
  <c r="AJ59" i="47" s="1"/>
  <c r="AB54" i="47"/>
  <c r="AN48" i="47"/>
  <c r="AH43" i="47"/>
  <c r="AB38" i="47"/>
  <c r="AN32" i="47"/>
  <c r="AO32" i="47" s="1"/>
  <c r="AP32" i="47" s="1"/>
  <c r="AH27" i="47"/>
  <c r="AI28" i="47" s="1"/>
  <c r="AJ28" i="47" s="1"/>
  <c r="AB22" i="47"/>
  <c r="AN16" i="47"/>
  <c r="AH11" i="47"/>
  <c r="AI11" i="47" s="1"/>
  <c r="AJ11" i="47" s="1"/>
  <c r="AK13" i="47" s="1"/>
  <c r="AL13" i="47" s="1"/>
  <c r="AO43" i="47"/>
  <c r="AP43" i="47" s="1"/>
  <c r="AQ44" i="47" s="1"/>
  <c r="AR44" i="47" s="1"/>
  <c r="AO27" i="47"/>
  <c r="AP27" i="47" s="1"/>
  <c r="AO93" i="47"/>
  <c r="AP93" i="47" s="1"/>
  <c r="AO85" i="47"/>
  <c r="AP85" i="47" s="1"/>
  <c r="AQ87" i="47" s="1"/>
  <c r="AR87" i="47" s="1"/>
  <c r="AO11" i="47"/>
  <c r="AP11" i="47" s="1"/>
  <c r="AO95" i="47"/>
  <c r="AP95" i="47" s="1"/>
  <c r="AO87" i="47"/>
  <c r="AP87" i="47" s="1"/>
  <c r="AO79" i="47"/>
  <c r="AP79" i="47" s="1"/>
  <c r="AO63" i="47"/>
  <c r="AP63" i="47" s="1"/>
  <c r="AO76" i="47"/>
  <c r="AP76" i="47" s="1"/>
  <c r="AO60" i="47"/>
  <c r="AP60" i="47" s="1"/>
  <c r="AO52" i="47"/>
  <c r="AP52" i="47" s="1"/>
  <c r="AO44" i="47"/>
  <c r="AP44" i="47" s="1"/>
  <c r="AO36" i="47"/>
  <c r="AP36" i="47" s="1"/>
  <c r="AO28" i="47"/>
  <c r="AP28" i="47" s="1"/>
  <c r="AO20" i="47"/>
  <c r="AP20" i="47" s="1"/>
  <c r="AO12" i="47"/>
  <c r="AP12" i="47" s="1"/>
  <c r="AO57" i="47"/>
  <c r="AP57" i="47" s="1"/>
  <c r="AO49" i="47"/>
  <c r="AP49" i="47" s="1"/>
  <c r="AO17" i="47"/>
  <c r="AP17" i="47" s="1"/>
  <c r="AI79" i="47"/>
  <c r="AJ79" i="47" s="1"/>
  <c r="AI30" i="47"/>
  <c r="AJ30" i="47" s="1"/>
  <c r="AI22" i="47"/>
  <c r="AJ22" i="47" s="1"/>
  <c r="AI14" i="47"/>
  <c r="AJ14" i="47" s="1"/>
  <c r="AI91" i="47"/>
  <c r="AJ91" i="47" s="1"/>
  <c r="AI83" i="47"/>
  <c r="AJ83" i="47" s="1"/>
  <c r="AI67" i="47"/>
  <c r="AJ67" i="47" s="1"/>
  <c r="AI51" i="47"/>
  <c r="AI43" i="47"/>
  <c r="AI27" i="47"/>
  <c r="AJ27" i="47" s="1"/>
  <c r="AK29" i="47" s="1"/>
  <c r="AL29" i="47" s="1"/>
  <c r="AI96" i="47"/>
  <c r="AI80" i="47"/>
  <c r="AI72" i="47"/>
  <c r="AJ72" i="47" s="1"/>
  <c r="AI16" i="47"/>
  <c r="AJ16" i="47" s="1"/>
  <c r="AI85" i="47"/>
  <c r="AJ85" i="47" s="1"/>
  <c r="AI77" i="47"/>
  <c r="AJ77" i="47" s="1"/>
  <c r="AI61" i="47"/>
  <c r="AJ61" i="47" s="1"/>
  <c r="AI29" i="47"/>
  <c r="AJ29" i="47" s="1"/>
  <c r="AI71" i="47"/>
  <c r="AJ71" i="47" s="1"/>
  <c r="AI92" i="47"/>
  <c r="AJ92" i="47" s="1"/>
  <c r="AI68" i="47"/>
  <c r="AJ68" i="47" s="1"/>
  <c r="AI60" i="47"/>
  <c r="AJ60" i="47" s="1"/>
  <c r="AI52" i="47"/>
  <c r="AJ52" i="47" s="1"/>
  <c r="AI44" i="47"/>
  <c r="AJ44" i="47" s="1"/>
  <c r="AI12" i="47"/>
  <c r="AJ12" i="47" s="1"/>
  <c r="AI89" i="47"/>
  <c r="AJ89" i="47" s="1"/>
  <c r="AI81" i="47"/>
  <c r="AJ81" i="47" s="1"/>
  <c r="AI73" i="47"/>
  <c r="AI49" i="47"/>
  <c r="AI93" i="47"/>
  <c r="AH25" i="47"/>
  <c r="AH32" i="47"/>
  <c r="AI32" i="47" s="1"/>
  <c r="AI63" i="47"/>
  <c r="AJ63" i="47" s="1"/>
  <c r="AI70" i="47"/>
  <c r="AJ70" i="47" s="1"/>
  <c r="AI19" i="47"/>
  <c r="AJ19" i="47" s="1"/>
  <c r="AC10" i="47"/>
  <c r="AD10" i="47" s="1"/>
  <c r="AE10" i="47" s="1"/>
  <c r="AF10" i="47" s="1"/>
  <c r="AC44" i="47"/>
  <c r="AD44" i="47" s="1"/>
  <c r="AC57" i="47"/>
  <c r="AD57" i="47" s="1"/>
  <c r="AC49" i="47"/>
  <c r="AD49" i="47" s="1"/>
  <c r="AC41" i="47"/>
  <c r="AD41" i="47" s="1"/>
  <c r="AC33" i="47"/>
  <c r="AD33" i="47" s="1"/>
  <c r="AE35" i="47" s="1"/>
  <c r="AF35" i="47" s="1"/>
  <c r="AC25" i="47"/>
  <c r="AD25" i="47" s="1"/>
  <c r="AE26" i="47" s="1"/>
  <c r="AF26" i="47" s="1"/>
  <c r="AC62" i="47"/>
  <c r="AD62" i="47" s="1"/>
  <c r="AC91" i="47"/>
  <c r="AD91" i="47" s="1"/>
  <c r="AC11" i="47"/>
  <c r="AD11" i="47" s="1"/>
  <c r="AB36" i="47"/>
  <c r="AC36" i="47" s="1"/>
  <c r="AD36" i="47" s="1"/>
  <c r="AC23" i="47"/>
  <c r="AD23" i="47" s="1"/>
  <c r="AE25" i="47" s="1"/>
  <c r="AF25" i="47" s="1"/>
  <c r="AC65" i="47"/>
  <c r="AD65" i="47" s="1"/>
  <c r="AB45" i="47"/>
  <c r="AC45" i="47" s="1"/>
  <c r="AD45" i="47" s="1"/>
  <c r="AC15" i="47"/>
  <c r="AD15" i="47" s="1"/>
  <c r="AC88" i="47"/>
  <c r="AD88" i="47" s="1"/>
  <c r="AC94" i="47"/>
  <c r="AD94" i="47" s="1"/>
  <c r="V43" i="47"/>
  <c r="Q25" i="47"/>
  <c r="R25" i="47" s="1"/>
  <c r="S25" i="47" s="1"/>
  <c r="T25" i="47" s="1"/>
  <c r="Q78" i="47"/>
  <c r="R78" i="47" s="1"/>
  <c r="Q70" i="47"/>
  <c r="R70" i="47" s="1"/>
  <c r="Q62" i="47"/>
  <c r="R62" i="47" s="1"/>
  <c r="Q54" i="47"/>
  <c r="R54" i="47" s="1"/>
  <c r="Q46" i="47"/>
  <c r="R46" i="47" s="1"/>
  <c r="Q38" i="47"/>
  <c r="R38" i="47" s="1"/>
  <c r="S40" i="47" s="1"/>
  <c r="T40" i="47" s="1"/>
  <c r="Q91" i="47"/>
  <c r="R91" i="47" s="1"/>
  <c r="Q67" i="47"/>
  <c r="R67" i="47" s="1"/>
  <c r="S69" i="47" s="1"/>
  <c r="T69" i="47" s="1"/>
  <c r="Q58" i="47"/>
  <c r="R58" i="47" s="1"/>
  <c r="Q95" i="47"/>
  <c r="R95" i="47" s="1"/>
  <c r="Q79" i="47"/>
  <c r="R79" i="47" s="1"/>
  <c r="Q72" i="47"/>
  <c r="R72" i="47" s="1"/>
  <c r="Q63" i="47"/>
  <c r="R63" i="47" s="1"/>
  <c r="Q47" i="47"/>
  <c r="R47" i="47" s="1"/>
  <c r="S49" i="47" s="1"/>
  <c r="T49" i="47" s="1"/>
  <c r="Q23" i="47"/>
  <c r="R23" i="47" s="1"/>
  <c r="Q36" i="47"/>
  <c r="R36" i="47" s="1"/>
  <c r="Q20" i="47"/>
  <c r="R20" i="47" s="1"/>
  <c r="Q12" i="47"/>
  <c r="R12" i="47" s="1"/>
  <c r="K30" i="47"/>
  <c r="L30" i="47" s="1"/>
  <c r="K54" i="47"/>
  <c r="L54" i="47" s="1"/>
  <c r="K9" i="47"/>
  <c r="L9" i="47" s="1"/>
  <c r="K90" i="47"/>
  <c r="L90" i="47" s="1"/>
  <c r="K74" i="47"/>
  <c r="L74" i="47" s="1"/>
  <c r="K58" i="47"/>
  <c r="L58" i="47" s="1"/>
  <c r="K42" i="47"/>
  <c r="L42" i="47" s="1"/>
  <c r="K18" i="47"/>
  <c r="L18" i="47" s="1"/>
  <c r="K95" i="47"/>
  <c r="L95" i="47" s="1"/>
  <c r="K87" i="47"/>
  <c r="L87" i="47" s="1"/>
  <c r="K55" i="47"/>
  <c r="L55" i="47" s="1"/>
  <c r="K47" i="47"/>
  <c r="L47" i="47" s="1"/>
  <c r="K39" i="47"/>
  <c r="L39" i="47" s="1"/>
  <c r="K31" i="47"/>
  <c r="L31" i="47" s="1"/>
  <c r="M31" i="47" s="1"/>
  <c r="N31" i="47" s="1"/>
  <c r="K86" i="47"/>
  <c r="L86" i="47" s="1"/>
  <c r="K62" i="47"/>
  <c r="L62" i="47" s="1"/>
  <c r="K97" i="47"/>
  <c r="L97" i="47" s="1"/>
  <c r="K89" i="47"/>
  <c r="L89" i="47" s="1"/>
  <c r="K81" i="47"/>
  <c r="L81" i="47" s="1"/>
  <c r="K73" i="47"/>
  <c r="L73" i="47" s="1"/>
  <c r="K65" i="47"/>
  <c r="L65" i="47" s="1"/>
  <c r="K49" i="47"/>
  <c r="L49" i="47" s="1"/>
  <c r="K41" i="47"/>
  <c r="L41" i="47" s="1"/>
  <c r="L70" i="47"/>
  <c r="AJ49" i="47"/>
  <c r="AJ50" i="47"/>
  <c r="AJ73" i="47"/>
  <c r="AJ32" i="47"/>
  <c r="AO37" i="47"/>
  <c r="AP37" i="47" s="1"/>
  <c r="AO83" i="47"/>
  <c r="AP83" i="47" s="1"/>
  <c r="AO80" i="47"/>
  <c r="AP80" i="47" s="1"/>
  <c r="AQ82" i="47" s="1"/>
  <c r="AR82" i="47" s="1"/>
  <c r="AO96" i="47"/>
  <c r="AP96" i="47" s="1"/>
  <c r="AO48" i="47"/>
  <c r="AP48" i="47" s="1"/>
  <c r="AO45" i="47"/>
  <c r="AP45" i="47" s="1"/>
  <c r="AO61" i="47"/>
  <c r="AP61" i="47" s="1"/>
  <c r="AO77" i="47"/>
  <c r="AP77" i="47" s="1"/>
  <c r="AO21" i="47"/>
  <c r="AP21" i="47" s="1"/>
  <c r="AJ51" i="47"/>
  <c r="AJ93" i="47"/>
  <c r="AJ48" i="47"/>
  <c r="AJ80" i="47"/>
  <c r="AJ96" i="47"/>
  <c r="AJ40" i="47"/>
  <c r="AJ43" i="47"/>
  <c r="AJ56" i="47"/>
  <c r="AC85" i="47"/>
  <c r="AD85" i="47" s="1"/>
  <c r="AC83" i="47"/>
  <c r="AD83" i="47" s="1"/>
  <c r="AC27" i="47"/>
  <c r="AD27" i="47" s="1"/>
  <c r="AC96" i="47"/>
  <c r="AD96" i="47" s="1"/>
  <c r="AE96" i="47" s="1"/>
  <c r="AF96" i="47" s="1"/>
  <c r="AE9" i="47"/>
  <c r="AF9" i="47" s="1"/>
  <c r="AE11" i="47"/>
  <c r="AF11" i="47" s="1"/>
  <c r="AC66" i="47"/>
  <c r="AD66" i="47" s="1"/>
  <c r="AC51" i="47"/>
  <c r="AD51" i="47" s="1"/>
  <c r="AC87" i="47"/>
  <c r="AD87" i="47" s="1"/>
  <c r="AC43" i="47"/>
  <c r="AD43" i="47" s="1"/>
  <c r="AC32" i="47"/>
  <c r="AD32" i="47" s="1"/>
  <c r="AE34" i="47" s="1"/>
  <c r="AF34" i="47" s="1"/>
  <c r="AC48" i="47"/>
  <c r="AD48" i="47" s="1"/>
  <c r="AC64" i="47"/>
  <c r="AD64" i="47" s="1"/>
  <c r="AC80" i="47"/>
  <c r="AD80" i="47" s="1"/>
  <c r="S9" i="47"/>
  <c r="T9" i="47" s="1"/>
  <c r="Q11" i="47"/>
  <c r="R11" i="47" s="1"/>
  <c r="Q19" i="47"/>
  <c r="R19" i="47" s="1"/>
  <c r="Q51" i="47"/>
  <c r="R51" i="47" s="1"/>
  <c r="S53" i="47" s="1"/>
  <c r="T53" i="47" s="1"/>
  <c r="S63" i="47"/>
  <c r="T63" i="47" s="1"/>
  <c r="S11" i="47"/>
  <c r="T11" i="47" s="1"/>
  <c r="Q71" i="47"/>
  <c r="R71" i="47" s="1"/>
  <c r="S73" i="47" s="1"/>
  <c r="T73" i="47" s="1"/>
  <c r="L96" i="47"/>
  <c r="L32" i="47"/>
  <c r="L48" i="47"/>
  <c r="L43" i="47"/>
  <c r="L75" i="47"/>
  <c r="V66" i="47"/>
  <c r="V58" i="47"/>
  <c r="V42" i="47"/>
  <c r="V34" i="47"/>
  <c r="D36" i="47"/>
  <c r="D69" i="47"/>
  <c r="D20" i="47"/>
  <c r="E21" i="47" s="1"/>
  <c r="F21" i="47" s="1"/>
  <c r="D28" i="47"/>
  <c r="D37" i="47"/>
  <c r="D13" i="47"/>
  <c r="D52" i="47"/>
  <c r="V19" i="47"/>
  <c r="D12" i="47"/>
  <c r="D44" i="47"/>
  <c r="D68" i="47"/>
  <c r="E69" i="47" s="1"/>
  <c r="F69" i="47" s="1"/>
  <c r="V13" i="47"/>
  <c r="V33" i="47"/>
  <c r="V25" i="47"/>
  <c r="V17" i="47"/>
  <c r="D91" i="47"/>
  <c r="D83" i="47"/>
  <c r="E84" i="47" s="1"/>
  <c r="F84" i="47" s="1"/>
  <c r="D75" i="47"/>
  <c r="E76" i="47" s="1"/>
  <c r="F76" i="47" s="1"/>
  <c r="D67" i="47"/>
  <c r="D59" i="47"/>
  <c r="D51" i="47"/>
  <c r="D43" i="47"/>
  <c r="D35" i="47"/>
  <c r="D27" i="47"/>
  <c r="D19" i="47"/>
  <c r="D11" i="47"/>
  <c r="D92" i="47"/>
  <c r="D45" i="47"/>
  <c r="V95" i="47"/>
  <c r="V81" i="47"/>
  <c r="V57" i="47"/>
  <c r="V49" i="47"/>
  <c r="V94" i="47"/>
  <c r="V86" i="47"/>
  <c r="W87" i="47" s="1"/>
  <c r="X87" i="47" s="1"/>
  <c r="V78" i="47"/>
  <c r="W79" i="47" s="1"/>
  <c r="X79" i="47" s="1"/>
  <c r="V68" i="47"/>
  <c r="V62" i="47"/>
  <c r="V52" i="47"/>
  <c r="V45" i="47"/>
  <c r="V38" i="47"/>
  <c r="V30" i="47"/>
  <c r="V22" i="47"/>
  <c r="V14" i="47"/>
  <c r="D60" i="47"/>
  <c r="V88" i="47"/>
  <c r="W88" i="47" s="1"/>
  <c r="X88" i="47" s="1"/>
  <c r="V73" i="47"/>
  <c r="V65" i="47"/>
  <c r="V41" i="47"/>
  <c r="V91" i="47"/>
  <c r="V83" i="47"/>
  <c r="V75" i="47"/>
  <c r="V67" i="47"/>
  <c r="V59" i="47"/>
  <c r="V50" i="47"/>
  <c r="V35" i="47"/>
  <c r="V26" i="47"/>
  <c r="V18" i="47"/>
  <c r="V11" i="47"/>
  <c r="W12" i="47" s="1"/>
  <c r="X12" i="47" s="1"/>
  <c r="D89" i="47"/>
  <c r="D65" i="47"/>
  <c r="D49" i="47"/>
  <c r="D25" i="47"/>
  <c r="V74" i="47"/>
  <c r="V56" i="47"/>
  <c r="V32" i="47"/>
  <c r="D88" i="47"/>
  <c r="D64" i="47"/>
  <c r="D40" i="47"/>
  <c r="V51" i="47"/>
  <c r="V77" i="47"/>
  <c r="D87" i="47"/>
  <c r="D63" i="47"/>
  <c r="D39" i="47"/>
  <c r="D31" i="47"/>
  <c r="D85" i="47"/>
  <c r="E85" i="47" s="1"/>
  <c r="F85" i="47" s="1"/>
  <c r="V72" i="47"/>
  <c r="D81" i="47"/>
  <c r="D41" i="47"/>
  <c r="V71" i="47"/>
  <c r="V23" i="47"/>
  <c r="D56" i="47"/>
  <c r="D32" i="47"/>
  <c r="V85" i="47"/>
  <c r="D79" i="47"/>
  <c r="E79" i="47" s="1"/>
  <c r="F79" i="47" s="1"/>
  <c r="D55" i="47"/>
  <c r="D23" i="47"/>
  <c r="D53" i="47"/>
  <c r="D9" i="47"/>
  <c r="E9" i="47" s="1"/>
  <c r="F9" i="47" s="1"/>
  <c r="G9" i="47" s="1"/>
  <c r="H9" i="47" s="1"/>
  <c r="D97" i="47"/>
  <c r="D73" i="47"/>
  <c r="D57" i="47"/>
  <c r="D33" i="47"/>
  <c r="V20" i="47"/>
  <c r="V96" i="47"/>
  <c r="V63" i="47"/>
  <c r="V48" i="47"/>
  <c r="V40" i="47"/>
  <c r="V16" i="47"/>
  <c r="D96" i="47"/>
  <c r="D72" i="47"/>
  <c r="D48" i="47"/>
  <c r="D24" i="47"/>
  <c r="E24" i="47" s="1"/>
  <c r="F24" i="47" s="1"/>
  <c r="V27" i="47"/>
  <c r="W28" i="47" s="1"/>
  <c r="X28" i="47" s="1"/>
  <c r="V93" i="47"/>
  <c r="V69" i="47"/>
  <c r="D95" i="47"/>
  <c r="D71" i="47"/>
  <c r="D47" i="47"/>
  <c r="D15" i="47"/>
  <c r="E15" i="47" s="1"/>
  <c r="F15" i="47" s="1"/>
  <c r="D29" i="47"/>
  <c r="D61" i="47"/>
  <c r="D93" i="47"/>
  <c r="D90" i="47"/>
  <c r="D82" i="47"/>
  <c r="D74" i="47"/>
  <c r="D66" i="47"/>
  <c r="D58" i="47"/>
  <c r="D50" i="47"/>
  <c r="D42" i="47"/>
  <c r="D34" i="47"/>
  <c r="D26" i="47"/>
  <c r="D18" i="47"/>
  <c r="D10" i="47"/>
  <c r="D17" i="47"/>
  <c r="D22" i="47"/>
  <c r="E22" i="47" s="1"/>
  <c r="F22" i="47" s="1"/>
  <c r="D38" i="47"/>
  <c r="D54" i="47"/>
  <c r="D70" i="47"/>
  <c r="D86" i="47"/>
  <c r="D16" i="47"/>
  <c r="D80" i="47"/>
  <c r="D30" i="47"/>
  <c r="D46" i="47"/>
  <c r="D62" i="47"/>
  <c r="D94" i="47"/>
  <c r="V80" i="47"/>
  <c r="W80" i="47" s="1"/>
  <c r="X80" i="47" s="1"/>
  <c r="V36" i="47"/>
  <c r="V89" i="47"/>
  <c r="V37" i="47"/>
  <c r="V60" i="47"/>
  <c r="V90" i="47"/>
  <c r="V15" i="47"/>
  <c r="V61" i="47"/>
  <c r="V24" i="47"/>
  <c r="V31" i="47"/>
  <c r="V39" i="47"/>
  <c r="V46" i="47"/>
  <c r="V54" i="47"/>
  <c r="V84" i="47"/>
  <c r="V97" i="47"/>
  <c r="V21" i="47"/>
  <c r="V44" i="47"/>
  <c r="W44" i="47" s="1"/>
  <c r="X44" i="47" s="1"/>
  <c r="V82" i="47"/>
  <c r="V53" i="47"/>
  <c r="V76" i="47"/>
  <c r="V10" i="47"/>
  <c r="V47" i="47"/>
  <c r="V55" i="47"/>
  <c r="V70" i="47"/>
  <c r="V92" i="47"/>
  <c r="V29" i="47"/>
  <c r="V9" i="47"/>
  <c r="W9" i="47" s="1"/>
  <c r="X9" i="47" s="1"/>
  <c r="Y9" i="47" s="1"/>
  <c r="Z9" i="47" s="1"/>
  <c r="W43" i="47"/>
  <c r="X43" i="47" s="1"/>
  <c r="E78" i="47"/>
  <c r="F78" i="47" s="1"/>
  <c r="E77" i="47"/>
  <c r="F77" i="47" s="1"/>
  <c r="D87" i="46"/>
  <c r="E87" i="46" s="1"/>
  <c r="C19" i="46"/>
  <c r="C90" i="46"/>
  <c r="C30" i="46"/>
  <c r="D31" i="46" s="1"/>
  <c r="E31" i="46" s="1"/>
  <c r="C53" i="46"/>
  <c r="D84" i="46"/>
  <c r="E84" i="46" s="1"/>
  <c r="C17" i="46"/>
  <c r="C88" i="46"/>
  <c r="D88" i="46" s="1"/>
  <c r="E88" i="46" s="1"/>
  <c r="C72" i="46"/>
  <c r="D72" i="46" s="1"/>
  <c r="E72" i="46" s="1"/>
  <c r="C12" i="46"/>
  <c r="C33" i="46"/>
  <c r="C13" i="46"/>
  <c r="D14" i="46" s="1"/>
  <c r="E14" i="46" s="1"/>
  <c r="C23" i="46"/>
  <c r="C44" i="46"/>
  <c r="D59" i="46"/>
  <c r="E59" i="46" s="1"/>
  <c r="C60" i="46"/>
  <c r="D60" i="46" s="1"/>
  <c r="E60" i="46" s="1"/>
  <c r="D75" i="46"/>
  <c r="E75" i="46" s="1"/>
  <c r="C76" i="46"/>
  <c r="D76" i="46" s="1"/>
  <c r="E76" i="46" s="1"/>
  <c r="C47" i="46"/>
  <c r="C36" i="46"/>
  <c r="C56" i="46"/>
  <c r="C28" i="46"/>
  <c r="C11" i="46"/>
  <c r="C4" i="46"/>
  <c r="D4" i="46" s="1"/>
  <c r="E4" i="46" s="1"/>
  <c r="C16" i="46"/>
  <c r="C21" i="46"/>
  <c r="C29" i="46"/>
  <c r="C39" i="46"/>
  <c r="C43" i="46"/>
  <c r="D43" i="46" s="1"/>
  <c r="E43" i="46" s="1"/>
  <c r="C48" i="46"/>
  <c r="C51" i="46"/>
  <c r="C52" i="46"/>
  <c r="D63" i="46"/>
  <c r="E63" i="46" s="1"/>
  <c r="C64" i="46"/>
  <c r="D64" i="46" s="1"/>
  <c r="E64" i="46" s="1"/>
  <c r="C80" i="46"/>
  <c r="C35" i="46"/>
  <c r="C27" i="46"/>
  <c r="D27" i="46" s="1"/>
  <c r="E27" i="46" s="1"/>
  <c r="C18" i="46"/>
  <c r="D18" i="46" s="1"/>
  <c r="E18" i="46" s="1"/>
  <c r="C25" i="46"/>
  <c r="C57" i="46"/>
  <c r="C9" i="46"/>
  <c r="C34" i="46"/>
  <c r="C41" i="46"/>
  <c r="D41" i="46" s="1"/>
  <c r="E41" i="46" s="1"/>
  <c r="C50" i="46"/>
  <c r="D50" i="46" s="1"/>
  <c r="E50" i="46" s="1"/>
  <c r="C5" i="46"/>
  <c r="C61" i="46"/>
  <c r="C65" i="46"/>
  <c r="C69" i="46"/>
  <c r="C73" i="46"/>
  <c r="C77" i="46"/>
  <c r="C81" i="46"/>
  <c r="D81" i="46" s="1"/>
  <c r="E81" i="46" s="1"/>
  <c r="C85" i="46"/>
  <c r="D85" i="46" s="1"/>
  <c r="E85" i="46" s="1"/>
  <c r="C89" i="46"/>
  <c r="D89" i="46" s="1"/>
  <c r="E89" i="46" s="1"/>
  <c r="C38" i="46"/>
  <c r="D38" i="46" s="1"/>
  <c r="E38" i="46" s="1"/>
  <c r="C45" i="46"/>
  <c r="C54" i="46"/>
  <c r="D91" i="46" l="1"/>
  <c r="E91" i="46" s="1"/>
  <c r="D70" i="46"/>
  <c r="E70" i="46" s="1"/>
  <c r="D53" i="46"/>
  <c r="E53" i="46" s="1"/>
  <c r="D23" i="46"/>
  <c r="E23" i="46" s="1"/>
  <c r="D9" i="46"/>
  <c r="E9" i="46" s="1"/>
  <c r="F9" i="46" s="1"/>
  <c r="G9" i="46" s="1"/>
  <c r="D92" i="46"/>
  <c r="E92" i="46" s="1"/>
  <c r="D54" i="46"/>
  <c r="E54" i="46" s="1"/>
  <c r="D25" i="46"/>
  <c r="E25" i="46" s="1"/>
  <c r="F27" i="46" s="1"/>
  <c r="G27" i="46" s="1"/>
  <c r="D11" i="46"/>
  <c r="E11" i="46" s="1"/>
  <c r="AC92" i="47"/>
  <c r="AD92" i="47" s="1"/>
  <c r="AC93" i="47"/>
  <c r="AD93" i="47" s="1"/>
  <c r="AE95" i="47" s="1"/>
  <c r="AF95" i="47" s="1"/>
  <c r="AE91" i="47"/>
  <c r="AF91" i="47" s="1"/>
  <c r="M23" i="47"/>
  <c r="N23" i="47" s="1"/>
  <c r="AC58" i="47"/>
  <c r="AD58" i="47" s="1"/>
  <c r="AC59" i="47"/>
  <c r="AD59" i="47" s="1"/>
  <c r="AQ55" i="47"/>
  <c r="AR55" i="47" s="1"/>
  <c r="K35" i="47"/>
  <c r="L35" i="47" s="1"/>
  <c r="K36" i="47"/>
  <c r="L36" i="47" s="1"/>
  <c r="S57" i="47"/>
  <c r="T57" i="47" s="1"/>
  <c r="AO91" i="47"/>
  <c r="AP91" i="47" s="1"/>
  <c r="AQ93" i="47" s="1"/>
  <c r="AR93" i="47" s="1"/>
  <c r="S15" i="47"/>
  <c r="T15" i="47" s="1"/>
  <c r="K23" i="47"/>
  <c r="L23" i="47" s="1"/>
  <c r="K60" i="47"/>
  <c r="L60" i="47" s="1"/>
  <c r="S30" i="47"/>
  <c r="T30" i="47" s="1"/>
  <c r="M53" i="47"/>
  <c r="N53" i="47" s="1"/>
  <c r="S33" i="47"/>
  <c r="T33" i="47" s="1"/>
  <c r="AE77" i="47"/>
  <c r="AF77" i="47" s="1"/>
  <c r="S77" i="47"/>
  <c r="T77" i="47" s="1"/>
  <c r="D47" i="46"/>
  <c r="E47" i="46" s="1"/>
  <c r="F48" i="46" s="1"/>
  <c r="G48" i="46" s="1"/>
  <c r="AO13" i="47"/>
  <c r="AP13" i="47" s="1"/>
  <c r="AO14" i="47"/>
  <c r="AP14" i="47" s="1"/>
  <c r="M77" i="47"/>
  <c r="N77" i="47" s="1"/>
  <c r="AK94" i="47"/>
  <c r="AL94" i="47" s="1"/>
  <c r="AE90" i="47"/>
  <c r="AF90" i="47" s="1"/>
  <c r="AO64" i="47"/>
  <c r="AP64" i="47" s="1"/>
  <c r="AQ65" i="47" s="1"/>
  <c r="AR65" i="47" s="1"/>
  <c r="AO65" i="47"/>
  <c r="AP65" i="47" s="1"/>
  <c r="AQ67" i="47" s="1"/>
  <c r="AR67" i="47" s="1"/>
  <c r="AI87" i="47"/>
  <c r="AJ87" i="47" s="1"/>
  <c r="AI86" i="47"/>
  <c r="AJ86" i="47" s="1"/>
  <c r="AK88" i="47" s="1"/>
  <c r="AL88" i="47" s="1"/>
  <c r="AC72" i="47"/>
  <c r="AD72" i="47" s="1"/>
  <c r="AC73" i="47"/>
  <c r="AD73" i="47" s="1"/>
  <c r="AO24" i="47"/>
  <c r="AP24" i="47" s="1"/>
  <c r="AO25" i="47"/>
  <c r="AP25" i="47" s="1"/>
  <c r="Q83" i="47"/>
  <c r="R83" i="47" s="1"/>
  <c r="S85" i="47" s="1"/>
  <c r="T85" i="47" s="1"/>
  <c r="M52" i="47"/>
  <c r="N52" i="47" s="1"/>
  <c r="S93" i="47"/>
  <c r="T93" i="47" s="1"/>
  <c r="AE58" i="47"/>
  <c r="AF58" i="47" s="1"/>
  <c r="AE59" i="47"/>
  <c r="AF59" i="47" s="1"/>
  <c r="K38" i="47"/>
  <c r="L38" i="47" s="1"/>
  <c r="S38" i="47"/>
  <c r="T38" i="47" s="1"/>
  <c r="AQ23" i="47"/>
  <c r="AR23" i="47" s="1"/>
  <c r="S74" i="47"/>
  <c r="T74" i="47" s="1"/>
  <c r="Q13" i="47"/>
  <c r="R13" i="47" s="1"/>
  <c r="Q14" i="47"/>
  <c r="R14" i="47" s="1"/>
  <c r="K19" i="47"/>
  <c r="L19" i="47" s="1"/>
  <c r="K20" i="47"/>
  <c r="L20" i="47" s="1"/>
  <c r="M22" i="47" s="1"/>
  <c r="N22" i="47" s="1"/>
  <c r="Q21" i="47"/>
  <c r="R21" i="47" s="1"/>
  <c r="Q22" i="47"/>
  <c r="R22" i="47" s="1"/>
  <c r="S24" i="47" s="1"/>
  <c r="T24" i="47" s="1"/>
  <c r="Q43" i="47"/>
  <c r="R43" i="47" s="1"/>
  <c r="Q44" i="47"/>
  <c r="R44" i="47" s="1"/>
  <c r="S46" i="47" s="1"/>
  <c r="T46" i="47" s="1"/>
  <c r="AC21" i="47"/>
  <c r="AD21" i="47" s="1"/>
  <c r="AE23" i="47" s="1"/>
  <c r="AF23" i="47" s="1"/>
  <c r="AC22" i="47"/>
  <c r="AD22" i="47" s="1"/>
  <c r="AE24" i="47" s="1"/>
  <c r="AF24" i="47" s="1"/>
  <c r="Q65" i="47"/>
  <c r="R65" i="47" s="1"/>
  <c r="S65" i="47" s="1"/>
  <c r="T65" i="47" s="1"/>
  <c r="Q56" i="47"/>
  <c r="R56" i="47" s="1"/>
  <c r="S58" i="47" s="1"/>
  <c r="T58" i="47" s="1"/>
  <c r="AE29" i="47"/>
  <c r="AF29" i="47" s="1"/>
  <c r="S55" i="47"/>
  <c r="T55" i="47" s="1"/>
  <c r="AO31" i="47"/>
  <c r="AP31" i="47" s="1"/>
  <c r="AQ31" i="47" s="1"/>
  <c r="AR31" i="47" s="1"/>
  <c r="D71" i="46"/>
  <c r="E71" i="46" s="1"/>
  <c r="F72" i="46" s="1"/>
  <c r="G72" i="46" s="1"/>
  <c r="S64" i="47"/>
  <c r="T64" i="47" s="1"/>
  <c r="AK70" i="47"/>
  <c r="AL70" i="47" s="1"/>
  <c r="Q81" i="47"/>
  <c r="R81" i="47" s="1"/>
  <c r="S82" i="47" s="1"/>
  <c r="T82" i="47" s="1"/>
  <c r="K94" i="47"/>
  <c r="L94" i="47" s="1"/>
  <c r="M96" i="47" s="1"/>
  <c r="N96" i="47" s="1"/>
  <c r="AI94" i="47"/>
  <c r="AJ94" i="47" s="1"/>
  <c r="AQ48" i="47"/>
  <c r="AR48" i="47" s="1"/>
  <c r="AE45" i="47"/>
  <c r="AF45" i="47" s="1"/>
  <c r="AC53" i="47"/>
  <c r="AD53" i="47" s="1"/>
  <c r="AE55" i="47" s="1"/>
  <c r="AF55" i="47" s="1"/>
  <c r="AQ62" i="47"/>
  <c r="AR62" i="47" s="1"/>
  <c r="Q50" i="47"/>
  <c r="R50" i="47" s="1"/>
  <c r="D34" i="46"/>
  <c r="E34" i="46" s="1"/>
  <c r="F36" i="46" s="1"/>
  <c r="G36" i="46" s="1"/>
  <c r="E74" i="47"/>
  <c r="F74" i="47" s="1"/>
  <c r="AI65" i="47"/>
  <c r="AJ65" i="47" s="1"/>
  <c r="AC71" i="47"/>
  <c r="AD71" i="47" s="1"/>
  <c r="AO54" i="47"/>
  <c r="AP54" i="47" s="1"/>
  <c r="AQ56" i="47" s="1"/>
  <c r="AR56" i="47" s="1"/>
  <c r="Q92" i="47"/>
  <c r="R92" i="47" s="1"/>
  <c r="M63" i="47"/>
  <c r="N63" i="47" s="1"/>
  <c r="Q74" i="47"/>
  <c r="R74" i="47" s="1"/>
  <c r="S75" i="47" s="1"/>
  <c r="T75" i="47" s="1"/>
  <c r="AO92" i="47"/>
  <c r="AP92" i="47" s="1"/>
  <c r="AQ94" i="47" s="1"/>
  <c r="AR94" i="47" s="1"/>
  <c r="Q34" i="47"/>
  <c r="R34" i="47" s="1"/>
  <c r="S35" i="47" s="1"/>
  <c r="T35" i="47" s="1"/>
  <c r="M82" i="47"/>
  <c r="N82" i="47" s="1"/>
  <c r="K11" i="47"/>
  <c r="L11" i="47" s="1"/>
  <c r="M13" i="47" s="1"/>
  <c r="N13" i="47" s="1"/>
  <c r="S54" i="47"/>
  <c r="T54" i="47" s="1"/>
  <c r="AC19" i="47"/>
  <c r="AD19" i="47" s="1"/>
  <c r="AE21" i="47" s="1"/>
  <c r="AF21" i="47" s="1"/>
  <c r="AE27" i="47"/>
  <c r="AF27" i="47" s="1"/>
  <c r="AI39" i="47"/>
  <c r="AJ39" i="47" s="1"/>
  <c r="AK39" i="47" s="1"/>
  <c r="AL39" i="47" s="1"/>
  <c r="AO55" i="47"/>
  <c r="AP55" i="47" s="1"/>
  <c r="AC38" i="47"/>
  <c r="AD38" i="47" s="1"/>
  <c r="AC39" i="47"/>
  <c r="AD39" i="47" s="1"/>
  <c r="K45" i="47"/>
  <c r="L45" i="47" s="1"/>
  <c r="M45" i="47" s="1"/>
  <c r="N45" i="47" s="1"/>
  <c r="K46" i="47"/>
  <c r="L46" i="47" s="1"/>
  <c r="S87" i="47"/>
  <c r="T87" i="47" s="1"/>
  <c r="Q16" i="47"/>
  <c r="R16" i="47" s="1"/>
  <c r="S17" i="47" s="1"/>
  <c r="T17" i="47" s="1"/>
  <c r="AC79" i="47"/>
  <c r="AD79" i="47" s="1"/>
  <c r="AK22" i="47"/>
  <c r="AL22" i="47" s="1"/>
  <c r="AI10" i="47"/>
  <c r="AJ10" i="47" s="1"/>
  <c r="AK12" i="47" s="1"/>
  <c r="AL12" i="47" s="1"/>
  <c r="D24" i="46"/>
  <c r="E24" i="46" s="1"/>
  <c r="F25" i="46" s="1"/>
  <c r="G25" i="46" s="1"/>
  <c r="AC61" i="47"/>
  <c r="AD61" i="47" s="1"/>
  <c r="AE63" i="47" s="1"/>
  <c r="AF63" i="47" s="1"/>
  <c r="D10" i="46"/>
  <c r="E10" i="46" s="1"/>
  <c r="F11" i="46" s="1"/>
  <c r="G11" i="46" s="1"/>
  <c r="S39" i="47"/>
  <c r="T39" i="47" s="1"/>
  <c r="S13" i="47"/>
  <c r="T13" i="47" s="1"/>
  <c r="AQ50" i="47"/>
  <c r="AR50" i="47" s="1"/>
  <c r="Q90" i="47"/>
  <c r="R90" i="47" s="1"/>
  <c r="AI47" i="47"/>
  <c r="AJ47" i="47" s="1"/>
  <c r="AO33" i="47"/>
  <c r="AP33" i="47" s="1"/>
  <c r="AI54" i="47"/>
  <c r="AJ54" i="47" s="1"/>
  <c r="AK54" i="47" s="1"/>
  <c r="AL54" i="47" s="1"/>
  <c r="AO70" i="47"/>
  <c r="AP70" i="47" s="1"/>
  <c r="AQ70" i="47" s="1"/>
  <c r="AR70" i="47" s="1"/>
  <c r="S86" i="47"/>
  <c r="T86" i="47" s="1"/>
  <c r="AQ90" i="47"/>
  <c r="AR90" i="47" s="1"/>
  <c r="AI62" i="47"/>
  <c r="AJ62" i="47" s="1"/>
  <c r="AK63" i="47" s="1"/>
  <c r="AL63" i="47" s="1"/>
  <c r="K27" i="47"/>
  <c r="L27" i="47" s="1"/>
  <c r="AI84" i="47"/>
  <c r="AJ84" i="47" s="1"/>
  <c r="AK86" i="47" s="1"/>
  <c r="AL86" i="47" s="1"/>
  <c r="K66" i="47"/>
  <c r="L66" i="47" s="1"/>
  <c r="M68" i="47" s="1"/>
  <c r="N68" i="47" s="1"/>
  <c r="AO35" i="47"/>
  <c r="AP35" i="47" s="1"/>
  <c r="AQ37" i="47" s="1"/>
  <c r="AR37" i="47" s="1"/>
  <c r="M70" i="47"/>
  <c r="N70" i="47" s="1"/>
  <c r="AC17" i="47"/>
  <c r="AD17" i="47" s="1"/>
  <c r="AE17" i="47" s="1"/>
  <c r="AF17" i="47" s="1"/>
  <c r="AI55" i="47"/>
  <c r="AJ55" i="47" s="1"/>
  <c r="AO41" i="47"/>
  <c r="AP41" i="47" s="1"/>
  <c r="AQ43" i="47" s="1"/>
  <c r="AR43" i="47" s="1"/>
  <c r="AO71" i="47"/>
  <c r="AP71" i="47" s="1"/>
  <c r="K61" i="47"/>
  <c r="L61" i="47" s="1"/>
  <c r="Q93" i="47"/>
  <c r="R93" i="47" s="1"/>
  <c r="S95" i="47" s="1"/>
  <c r="T95" i="47" s="1"/>
  <c r="Q94" i="47"/>
  <c r="R94" i="47" s="1"/>
  <c r="S96" i="47" s="1"/>
  <c r="T96" i="47" s="1"/>
  <c r="AC76" i="47"/>
  <c r="AD76" i="47" s="1"/>
  <c r="AE78" i="47" s="1"/>
  <c r="AF78" i="47" s="1"/>
  <c r="AO67" i="47"/>
  <c r="AP67" i="47" s="1"/>
  <c r="AQ68" i="47" s="1"/>
  <c r="AR68" i="47" s="1"/>
  <c r="Q32" i="47"/>
  <c r="R32" i="47" s="1"/>
  <c r="AI42" i="47"/>
  <c r="AJ42" i="47" s="1"/>
  <c r="AK44" i="47" s="1"/>
  <c r="AL44" i="47" s="1"/>
  <c r="D20" i="46"/>
  <c r="E20" i="46" s="1"/>
  <c r="D19" i="46"/>
  <c r="E19" i="46" s="1"/>
  <c r="F20" i="46" s="1"/>
  <c r="G20" i="46" s="1"/>
  <c r="AE50" i="47"/>
  <c r="AF50" i="47" s="1"/>
  <c r="AQ28" i="47"/>
  <c r="AR28" i="47" s="1"/>
  <c r="M67" i="47"/>
  <c r="N67" i="47" s="1"/>
  <c r="S48" i="47"/>
  <c r="T48" i="47" s="1"/>
  <c r="AQ95" i="47"/>
  <c r="AR95" i="47" s="1"/>
  <c r="AO22" i="47"/>
  <c r="AP22" i="47" s="1"/>
  <c r="AO23" i="47"/>
  <c r="AP23" i="47" s="1"/>
  <c r="AQ25" i="47" s="1"/>
  <c r="AR25" i="47" s="1"/>
  <c r="S81" i="47"/>
  <c r="T81" i="47" s="1"/>
  <c r="AI17" i="47"/>
  <c r="AJ17" i="47" s="1"/>
  <c r="W46" i="47"/>
  <c r="X46" i="47" s="1"/>
  <c r="D16" i="46"/>
  <c r="E16" i="46" s="1"/>
  <c r="S22" i="47"/>
  <c r="T22" i="47" s="1"/>
  <c r="Q41" i="47"/>
  <c r="R41" i="47" s="1"/>
  <c r="S42" i="47" s="1"/>
  <c r="T42" i="47" s="1"/>
  <c r="AI35" i="47"/>
  <c r="AJ35" i="47" s="1"/>
  <c r="AK37" i="47" s="1"/>
  <c r="AL37" i="47" s="1"/>
  <c r="Q17" i="47"/>
  <c r="R17" i="47" s="1"/>
  <c r="Q18" i="47"/>
  <c r="R18" i="47" s="1"/>
  <c r="S18" i="47" s="1"/>
  <c r="T18" i="47" s="1"/>
  <c r="AO74" i="47"/>
  <c r="AP74" i="47" s="1"/>
  <c r="AQ74" i="47" s="1"/>
  <c r="AR74" i="47" s="1"/>
  <c r="K82" i="47"/>
  <c r="L82" i="47" s="1"/>
  <c r="AI58" i="47"/>
  <c r="AJ58" i="47" s="1"/>
  <c r="K83" i="47"/>
  <c r="L83" i="47" s="1"/>
  <c r="M85" i="47" s="1"/>
  <c r="N85" i="47" s="1"/>
  <c r="S29" i="47"/>
  <c r="T29" i="47" s="1"/>
  <c r="D33" i="46"/>
  <c r="E33" i="46" s="1"/>
  <c r="K52" i="47"/>
  <c r="L52" i="47" s="1"/>
  <c r="M54" i="47" s="1"/>
  <c r="N54" i="47" s="1"/>
  <c r="Q66" i="47"/>
  <c r="R66" i="47" s="1"/>
  <c r="S68" i="47" s="1"/>
  <c r="T68" i="47" s="1"/>
  <c r="AE42" i="47"/>
  <c r="AF42" i="47" s="1"/>
  <c r="Q35" i="47"/>
  <c r="R35" i="47" s="1"/>
  <c r="S37" i="47" s="1"/>
  <c r="T37" i="47" s="1"/>
  <c r="AO16" i="47"/>
  <c r="AP16" i="47" s="1"/>
  <c r="AQ18" i="47" s="1"/>
  <c r="AR18" i="47" s="1"/>
  <c r="AK14" i="47"/>
  <c r="AL14" i="47" s="1"/>
  <c r="AQ51" i="47"/>
  <c r="AR51" i="47" s="1"/>
  <c r="AC54" i="47"/>
  <c r="AD54" i="47" s="1"/>
  <c r="AE56" i="47" s="1"/>
  <c r="AF56" i="47" s="1"/>
  <c r="AC55" i="47"/>
  <c r="AD55" i="47" s="1"/>
  <c r="E65" i="47"/>
  <c r="F65" i="47" s="1"/>
  <c r="E45" i="47"/>
  <c r="F45" i="47" s="1"/>
  <c r="W13" i="47"/>
  <c r="X13" i="47" s="1"/>
  <c r="AC12" i="47"/>
  <c r="AD12" i="47" s="1"/>
  <c r="AE13" i="47" s="1"/>
  <c r="AF13" i="47" s="1"/>
  <c r="AI75" i="47"/>
  <c r="AJ75" i="47" s="1"/>
  <c r="AK76" i="47" s="1"/>
  <c r="AL76" i="47" s="1"/>
  <c r="K77" i="47"/>
  <c r="L77" i="47" s="1"/>
  <c r="M79" i="47" s="1"/>
  <c r="N79" i="47" s="1"/>
  <c r="K78" i="47"/>
  <c r="L78" i="47" s="1"/>
  <c r="M78" i="47" s="1"/>
  <c r="N78" i="47" s="1"/>
  <c r="AC81" i="47"/>
  <c r="AD81" i="47" s="1"/>
  <c r="AE82" i="47" s="1"/>
  <c r="AF82" i="47" s="1"/>
  <c r="AC82" i="47"/>
  <c r="AD82" i="47" s="1"/>
  <c r="AE84" i="47" s="1"/>
  <c r="AF84" i="47" s="1"/>
  <c r="S26" i="47"/>
  <c r="T26" i="47" s="1"/>
  <c r="K28" i="47"/>
  <c r="L28" i="47" s="1"/>
  <c r="M30" i="47" s="1"/>
  <c r="N30" i="47" s="1"/>
  <c r="Q88" i="47"/>
  <c r="R88" i="47" s="1"/>
  <c r="S89" i="47" s="1"/>
  <c r="T89" i="47" s="1"/>
  <c r="AK24" i="47"/>
  <c r="AL24" i="47" s="1"/>
  <c r="K24" i="47"/>
  <c r="L24" i="47" s="1"/>
  <c r="M25" i="47" s="1"/>
  <c r="N25" i="47" s="1"/>
  <c r="K91" i="47"/>
  <c r="L91" i="47" s="1"/>
  <c r="M93" i="47" s="1"/>
  <c r="N93" i="47" s="1"/>
  <c r="AC90" i="47"/>
  <c r="AD90" i="47" s="1"/>
  <c r="AE92" i="47" s="1"/>
  <c r="AF92" i="47" s="1"/>
  <c r="K76" i="47"/>
  <c r="L76" i="47" s="1"/>
  <c r="Q29" i="47"/>
  <c r="R29" i="47" s="1"/>
  <c r="AC68" i="47"/>
  <c r="AD68" i="47" s="1"/>
  <c r="AE70" i="47" s="1"/>
  <c r="AF70" i="47" s="1"/>
  <c r="Q96" i="47"/>
  <c r="R96" i="47" s="1"/>
  <c r="K68" i="47"/>
  <c r="L68" i="47" s="1"/>
  <c r="D80" i="46"/>
  <c r="E80" i="46" s="1"/>
  <c r="W29" i="47"/>
  <c r="X29" i="47" s="1"/>
  <c r="Q97" i="47"/>
  <c r="R97" i="47" s="1"/>
  <c r="S97" i="47" s="1"/>
  <c r="T97" i="47" s="1"/>
  <c r="K40" i="47"/>
  <c r="L40" i="47" s="1"/>
  <c r="M42" i="47" s="1"/>
  <c r="N42" i="47" s="1"/>
  <c r="AO38" i="47"/>
  <c r="AP38" i="47" s="1"/>
  <c r="AQ40" i="47" s="1"/>
  <c r="AR40" i="47" s="1"/>
  <c r="AC31" i="47"/>
  <c r="AD31" i="47" s="1"/>
  <c r="AE31" i="47" s="1"/>
  <c r="AF31" i="47" s="1"/>
  <c r="K17" i="47"/>
  <c r="L17" i="47" s="1"/>
  <c r="M18" i="47" s="1"/>
  <c r="N18" i="47" s="1"/>
  <c r="K92" i="47"/>
  <c r="L92" i="47" s="1"/>
  <c r="Q60" i="47"/>
  <c r="R60" i="47" s="1"/>
  <c r="S62" i="47" s="1"/>
  <c r="T62" i="47" s="1"/>
  <c r="AI31" i="47"/>
  <c r="AJ31" i="47" s="1"/>
  <c r="AK33" i="47" s="1"/>
  <c r="AL33" i="47" s="1"/>
  <c r="K84" i="47"/>
  <c r="L84" i="47" s="1"/>
  <c r="AO62" i="47"/>
  <c r="AP62" i="47" s="1"/>
  <c r="K67" i="47"/>
  <c r="L67" i="47" s="1"/>
  <c r="AI25" i="47"/>
  <c r="AJ25" i="47" s="1"/>
  <c r="AO39" i="47"/>
  <c r="AP39" i="47" s="1"/>
  <c r="AQ41" i="47" s="1"/>
  <c r="AR41" i="47" s="1"/>
  <c r="K13" i="47"/>
  <c r="L13" i="47" s="1"/>
  <c r="M14" i="47" s="1"/>
  <c r="N14" i="47" s="1"/>
  <c r="Q45" i="47"/>
  <c r="R45" i="47" s="1"/>
  <c r="S47" i="47" s="1"/>
  <c r="T47" i="47" s="1"/>
  <c r="AO78" i="47"/>
  <c r="AP78" i="47" s="1"/>
  <c r="AQ78" i="47" s="1"/>
  <c r="AR78" i="47" s="1"/>
  <c r="Q76" i="47"/>
  <c r="R76" i="47" s="1"/>
  <c r="S78" i="47" s="1"/>
  <c r="T78" i="47" s="1"/>
  <c r="AO58" i="47"/>
  <c r="AP58" i="47" s="1"/>
  <c r="AQ60" i="47" s="1"/>
  <c r="AR60" i="47" s="1"/>
  <c r="AC28" i="47"/>
  <c r="AD28" i="47" s="1"/>
  <c r="AE28" i="47" s="1"/>
  <c r="AF28" i="47" s="1"/>
  <c r="AI15" i="47"/>
  <c r="AJ15" i="47" s="1"/>
  <c r="AK16" i="47" s="1"/>
  <c r="AL16" i="47" s="1"/>
  <c r="D69" i="46"/>
  <c r="E69" i="46" s="1"/>
  <c r="F69" i="46" s="1"/>
  <c r="G69" i="46" s="1"/>
  <c r="D56" i="46"/>
  <c r="E56" i="46" s="1"/>
  <c r="W64" i="47"/>
  <c r="X64" i="47" s="1"/>
  <c r="W65" i="47"/>
  <c r="X65" i="47" s="1"/>
  <c r="Y67" i="47" s="1"/>
  <c r="Z67" i="47" s="1"/>
  <c r="Q30" i="47"/>
  <c r="R30" i="47" s="1"/>
  <c r="K56" i="47"/>
  <c r="L56" i="47" s="1"/>
  <c r="K64" i="47"/>
  <c r="L64" i="47" s="1"/>
  <c r="M66" i="47" s="1"/>
  <c r="N66" i="47" s="1"/>
  <c r="K33" i="47"/>
  <c r="L33" i="47" s="1"/>
  <c r="AO26" i="47"/>
  <c r="AP26" i="47" s="1"/>
  <c r="AO46" i="47"/>
  <c r="AP46" i="47" s="1"/>
  <c r="K69" i="47"/>
  <c r="L69" i="47" s="1"/>
  <c r="AQ80" i="47"/>
  <c r="AR80" i="47" s="1"/>
  <c r="AQ57" i="47"/>
  <c r="AR57" i="47" s="1"/>
  <c r="AQ49" i="47"/>
  <c r="AR49" i="47" s="1"/>
  <c r="AQ42" i="47"/>
  <c r="AR42" i="47" s="1"/>
  <c r="AQ85" i="47"/>
  <c r="AR85" i="47" s="1"/>
  <c r="AQ54" i="47"/>
  <c r="AR54" i="47" s="1"/>
  <c r="AQ71" i="47"/>
  <c r="AR71" i="47" s="1"/>
  <c r="AQ88" i="47"/>
  <c r="AR88" i="47" s="1"/>
  <c r="AQ34" i="47"/>
  <c r="AR34" i="47" s="1"/>
  <c r="AQ21" i="47"/>
  <c r="AR21" i="47" s="1"/>
  <c r="AQ97" i="47"/>
  <c r="AR97" i="47" s="1"/>
  <c r="AQ81" i="47"/>
  <c r="AR81" i="47" s="1"/>
  <c r="AK21" i="47"/>
  <c r="AL21" i="47" s="1"/>
  <c r="AK20" i="47"/>
  <c r="AL20" i="47" s="1"/>
  <c r="AK30" i="47"/>
  <c r="AL30" i="47" s="1"/>
  <c r="AK17" i="47"/>
  <c r="AL17" i="47" s="1"/>
  <c r="AK19" i="47"/>
  <c r="AL19" i="47" s="1"/>
  <c r="AK18" i="47"/>
  <c r="AL18" i="47" s="1"/>
  <c r="AK93" i="47"/>
  <c r="AL93" i="47" s="1"/>
  <c r="AK92" i="47"/>
  <c r="AL92" i="47" s="1"/>
  <c r="AK9" i="47"/>
  <c r="AL9" i="47" s="1"/>
  <c r="AK50" i="47"/>
  <c r="AL50" i="47" s="1"/>
  <c r="AK48" i="47"/>
  <c r="AL48" i="47" s="1"/>
  <c r="AI26" i="47"/>
  <c r="AJ26" i="47" s="1"/>
  <c r="AK27" i="47" s="1"/>
  <c r="AL27" i="47" s="1"/>
  <c r="AK71" i="47"/>
  <c r="AL71" i="47" s="1"/>
  <c r="AK38" i="47"/>
  <c r="AL38" i="47" s="1"/>
  <c r="AK95" i="47"/>
  <c r="AL95" i="47" s="1"/>
  <c r="AK34" i="47"/>
  <c r="AL34" i="47" s="1"/>
  <c r="AK23" i="47"/>
  <c r="AL23" i="47" s="1"/>
  <c r="AK97" i="47"/>
  <c r="AL97" i="47" s="1"/>
  <c r="AK79" i="47"/>
  <c r="AL79" i="47" s="1"/>
  <c r="AK69" i="47"/>
  <c r="AL69" i="47" s="1"/>
  <c r="AK60" i="47"/>
  <c r="AL60" i="47" s="1"/>
  <c r="AK82" i="47"/>
  <c r="AL82" i="47" s="1"/>
  <c r="AK53" i="47"/>
  <c r="AL53" i="47" s="1"/>
  <c r="AK83" i="47"/>
  <c r="AL83" i="47" s="1"/>
  <c r="AI33" i="47"/>
  <c r="AJ33" i="47" s="1"/>
  <c r="AK56" i="47"/>
  <c r="AL56" i="47" s="1"/>
  <c r="AK66" i="47"/>
  <c r="AL66" i="47" s="1"/>
  <c r="AK55" i="47"/>
  <c r="AL55" i="47" s="1"/>
  <c r="AK78" i="47"/>
  <c r="AL78" i="47" s="1"/>
  <c r="AE79" i="47"/>
  <c r="AF79" i="47" s="1"/>
  <c r="AE60" i="47"/>
  <c r="AF60" i="47" s="1"/>
  <c r="AE15" i="47"/>
  <c r="AF15" i="47" s="1"/>
  <c r="AE66" i="47"/>
  <c r="AF66" i="47" s="1"/>
  <c r="AE52" i="47"/>
  <c r="AF52" i="47" s="1"/>
  <c r="AC46" i="47"/>
  <c r="AD46" i="47" s="1"/>
  <c r="AE47" i="47" s="1"/>
  <c r="AF47" i="47" s="1"/>
  <c r="AE97" i="47"/>
  <c r="AF97" i="47" s="1"/>
  <c r="AE68" i="47"/>
  <c r="AF68" i="47" s="1"/>
  <c r="AE14" i="47"/>
  <c r="AF14" i="47" s="1"/>
  <c r="AE76" i="47"/>
  <c r="AF76" i="47" s="1"/>
  <c r="AE51" i="47"/>
  <c r="AF51" i="47" s="1"/>
  <c r="AE49" i="47"/>
  <c r="AF49" i="47" s="1"/>
  <c r="AC37" i="47"/>
  <c r="AD37" i="47" s="1"/>
  <c r="AE39" i="47" s="1"/>
  <c r="AF39" i="47" s="1"/>
  <c r="S59" i="47"/>
  <c r="T59" i="47" s="1"/>
  <c r="S88" i="47"/>
  <c r="T88" i="47" s="1"/>
  <c r="S67" i="47"/>
  <c r="T67" i="47" s="1"/>
  <c r="S80" i="47"/>
  <c r="T80" i="47" s="1"/>
  <c r="S83" i="47"/>
  <c r="T83" i="47" s="1"/>
  <c r="S71" i="47"/>
  <c r="T71" i="47" s="1"/>
  <c r="S79" i="47"/>
  <c r="T79" i="47" s="1"/>
  <c r="M62" i="47"/>
  <c r="N62" i="47" s="1"/>
  <c r="M9" i="47"/>
  <c r="N9" i="47" s="1"/>
  <c r="M10" i="47"/>
  <c r="N10" i="47" s="1"/>
  <c r="M94" i="47"/>
  <c r="N94" i="47" s="1"/>
  <c r="M95" i="47"/>
  <c r="N95" i="47" s="1"/>
  <c r="M86" i="47"/>
  <c r="N86" i="47" s="1"/>
  <c r="M87" i="47"/>
  <c r="N87" i="47" s="1"/>
  <c r="M56" i="47"/>
  <c r="N56" i="47" s="1"/>
  <c r="M55" i="47"/>
  <c r="N55" i="47" s="1"/>
  <c r="M72" i="47"/>
  <c r="N72" i="47" s="1"/>
  <c r="M73" i="47"/>
  <c r="N73" i="47" s="1"/>
  <c r="M71" i="47"/>
  <c r="N71" i="47" s="1"/>
  <c r="M74" i="47"/>
  <c r="N74" i="47" s="1"/>
  <c r="M58" i="47"/>
  <c r="N58" i="47" s="1"/>
  <c r="M48" i="47"/>
  <c r="N48" i="47" s="1"/>
  <c r="M46" i="47"/>
  <c r="N46" i="47" s="1"/>
  <c r="M97" i="47"/>
  <c r="N97" i="47" s="1"/>
  <c r="M39" i="47"/>
  <c r="N39" i="47" s="1"/>
  <c r="M61" i="47"/>
  <c r="N61" i="47" s="1"/>
  <c r="M57" i="47"/>
  <c r="N57" i="47" s="1"/>
  <c r="M65" i="47"/>
  <c r="N65" i="47" s="1"/>
  <c r="M34" i="47"/>
  <c r="N34" i="47" s="1"/>
  <c r="E60" i="47"/>
  <c r="F60" i="47" s="1"/>
  <c r="E28" i="47"/>
  <c r="F28" i="47" s="1"/>
  <c r="E96" i="47"/>
  <c r="F96" i="47" s="1"/>
  <c r="E44" i="47"/>
  <c r="F44" i="47" s="1"/>
  <c r="M15" i="47"/>
  <c r="N15" i="47" s="1"/>
  <c r="M27" i="47"/>
  <c r="N27" i="47" s="1"/>
  <c r="M90" i="47"/>
  <c r="N90" i="47" s="1"/>
  <c r="M47" i="47"/>
  <c r="N47" i="47" s="1"/>
  <c r="M64" i="47"/>
  <c r="N64" i="47" s="1"/>
  <c r="M50" i="47"/>
  <c r="N50" i="47" s="1"/>
  <c r="AK49" i="47"/>
  <c r="AL49" i="47" s="1"/>
  <c r="AK90" i="47"/>
  <c r="AL90" i="47" s="1"/>
  <c r="AK47" i="47"/>
  <c r="AL47" i="47" s="1"/>
  <c r="AK67" i="47"/>
  <c r="AL67" i="47" s="1"/>
  <c r="AK25" i="47"/>
  <c r="AL25" i="47" s="1"/>
  <c r="AK58" i="47"/>
  <c r="AL58" i="47" s="1"/>
  <c r="AK77" i="47"/>
  <c r="AL77" i="47" s="1"/>
  <c r="AK57" i="47"/>
  <c r="AL57" i="47" s="1"/>
  <c r="AK68" i="47"/>
  <c r="AL68" i="47" s="1"/>
  <c r="AK65" i="47"/>
  <c r="AL65" i="47" s="1"/>
  <c r="AK74" i="47"/>
  <c r="AL74" i="47" s="1"/>
  <c r="AQ12" i="47"/>
  <c r="AR12" i="47" s="1"/>
  <c r="AQ11" i="47"/>
  <c r="AR11" i="47" s="1"/>
  <c r="AQ29" i="47"/>
  <c r="AR29" i="47" s="1"/>
  <c r="AQ10" i="47"/>
  <c r="AR10" i="47" s="1"/>
  <c r="AQ77" i="47"/>
  <c r="AR77" i="47" s="1"/>
  <c r="AQ15" i="47"/>
  <c r="AR15" i="47" s="1"/>
  <c r="AQ13" i="47"/>
  <c r="AR13" i="47" s="1"/>
  <c r="AQ69" i="47"/>
  <c r="AR69" i="47" s="1"/>
  <c r="AQ32" i="47"/>
  <c r="AR32" i="47" s="1"/>
  <c r="AQ47" i="47"/>
  <c r="AR47" i="47" s="1"/>
  <c r="AQ45" i="47"/>
  <c r="AR45" i="47" s="1"/>
  <c r="AQ96" i="47"/>
  <c r="AR96" i="47" s="1"/>
  <c r="AQ30" i="47"/>
  <c r="AR30" i="47" s="1"/>
  <c r="AQ46" i="47"/>
  <c r="AR46" i="47" s="1"/>
  <c r="AQ53" i="47"/>
  <c r="AR53" i="47" s="1"/>
  <c r="AQ83" i="47"/>
  <c r="AR83" i="47" s="1"/>
  <c r="AQ63" i="47"/>
  <c r="AR63" i="47" s="1"/>
  <c r="AQ61" i="47"/>
  <c r="AR61" i="47" s="1"/>
  <c r="AQ19" i="47"/>
  <c r="AR19" i="47" s="1"/>
  <c r="AQ16" i="47"/>
  <c r="AR16" i="47" s="1"/>
  <c r="AQ89" i="47"/>
  <c r="AR89" i="47" s="1"/>
  <c r="AQ84" i="47"/>
  <c r="AR84" i="47" s="1"/>
  <c r="AQ20" i="47"/>
  <c r="AR20" i="47" s="1"/>
  <c r="AK96" i="47"/>
  <c r="AL96" i="47" s="1"/>
  <c r="AK75" i="47"/>
  <c r="AL75" i="47" s="1"/>
  <c r="AK59" i="47"/>
  <c r="AL59" i="47" s="1"/>
  <c r="AK51" i="47"/>
  <c r="AL51" i="47" s="1"/>
  <c r="AK73" i="47"/>
  <c r="AL73" i="47" s="1"/>
  <c r="AK62" i="47"/>
  <c r="AL62" i="47" s="1"/>
  <c r="AK89" i="47"/>
  <c r="AL89" i="47" s="1"/>
  <c r="AK40" i="47"/>
  <c r="AL40" i="47" s="1"/>
  <c r="AK72" i="47"/>
  <c r="AL72" i="47" s="1"/>
  <c r="AK80" i="47"/>
  <c r="AL80" i="47" s="1"/>
  <c r="AK52" i="47"/>
  <c r="AL52" i="47" s="1"/>
  <c r="AK46" i="47"/>
  <c r="AL46" i="47" s="1"/>
  <c r="AK61" i="47"/>
  <c r="AL61" i="47" s="1"/>
  <c r="AK45" i="47"/>
  <c r="AL45" i="47" s="1"/>
  <c r="AK81" i="47"/>
  <c r="AL81" i="47" s="1"/>
  <c r="AK91" i="47"/>
  <c r="AL91" i="47" s="1"/>
  <c r="AE43" i="47"/>
  <c r="AF43" i="47" s="1"/>
  <c r="AE67" i="47"/>
  <c r="AF67" i="47" s="1"/>
  <c r="AE44" i="47"/>
  <c r="AF44" i="47" s="1"/>
  <c r="AE41" i="47"/>
  <c r="AF41" i="47" s="1"/>
  <c r="AE40" i="47"/>
  <c r="AF40" i="47" s="1"/>
  <c r="AE36" i="47"/>
  <c r="AF36" i="47" s="1"/>
  <c r="AE89" i="47"/>
  <c r="AF89" i="47" s="1"/>
  <c r="AE88" i="47"/>
  <c r="AF88" i="47" s="1"/>
  <c r="AE71" i="47"/>
  <c r="AF71" i="47" s="1"/>
  <c r="AE69" i="47"/>
  <c r="AF69" i="47" s="1"/>
  <c r="AE85" i="47"/>
  <c r="AF85" i="47" s="1"/>
  <c r="AE81" i="47"/>
  <c r="AF81" i="47" s="1"/>
  <c r="AE16" i="47"/>
  <c r="AF16" i="47" s="1"/>
  <c r="AE64" i="47"/>
  <c r="AF64" i="47" s="1"/>
  <c r="AE73" i="47"/>
  <c r="AF73" i="47" s="1"/>
  <c r="AE72" i="47"/>
  <c r="AF72" i="47" s="1"/>
  <c r="AE57" i="47"/>
  <c r="AF57" i="47" s="1"/>
  <c r="AE87" i="47"/>
  <c r="AF87" i="47" s="1"/>
  <c r="AE65" i="47"/>
  <c r="AF65" i="47" s="1"/>
  <c r="AE75" i="47"/>
  <c r="AF75" i="47" s="1"/>
  <c r="AE80" i="47"/>
  <c r="AF80" i="47" s="1"/>
  <c r="S45" i="47"/>
  <c r="T45" i="47" s="1"/>
  <c r="S43" i="47"/>
  <c r="T43" i="47" s="1"/>
  <c r="S44" i="47"/>
  <c r="T44" i="47" s="1"/>
  <c r="S51" i="47"/>
  <c r="T51" i="47" s="1"/>
  <c r="S19" i="47"/>
  <c r="T19" i="47" s="1"/>
  <c r="S72" i="47"/>
  <c r="T72" i="47" s="1"/>
  <c r="S27" i="47"/>
  <c r="T27" i="47" s="1"/>
  <c r="S28" i="47"/>
  <c r="T28" i="47" s="1"/>
  <c r="S12" i="47"/>
  <c r="T12" i="47" s="1"/>
  <c r="M88" i="47"/>
  <c r="N88" i="47" s="1"/>
  <c r="M32" i="47"/>
  <c r="N32" i="47" s="1"/>
  <c r="M89" i="47"/>
  <c r="N89" i="47" s="1"/>
  <c r="M84" i="47"/>
  <c r="N84" i="47" s="1"/>
  <c r="M40" i="47"/>
  <c r="N40" i="47" s="1"/>
  <c r="M33" i="47"/>
  <c r="N33" i="47" s="1"/>
  <c r="M43" i="47"/>
  <c r="N43" i="47" s="1"/>
  <c r="M51" i="47"/>
  <c r="N51" i="47" s="1"/>
  <c r="M76" i="47"/>
  <c r="N76" i="47" s="1"/>
  <c r="M59" i="47"/>
  <c r="N59" i="47" s="1"/>
  <c r="M16" i="47"/>
  <c r="N16" i="47" s="1"/>
  <c r="M83" i="47"/>
  <c r="N83" i="47" s="1"/>
  <c r="M75" i="47"/>
  <c r="N75" i="47" s="1"/>
  <c r="M44" i="47"/>
  <c r="N44" i="47" s="1"/>
  <c r="M81" i="47"/>
  <c r="N81" i="47" s="1"/>
  <c r="M60" i="47"/>
  <c r="N60" i="47" s="1"/>
  <c r="M49" i="47"/>
  <c r="N49" i="47" s="1"/>
  <c r="M20" i="47"/>
  <c r="N20" i="47" s="1"/>
  <c r="M17" i="47"/>
  <c r="N17" i="47" s="1"/>
  <c r="W66" i="47"/>
  <c r="X66" i="47" s="1"/>
  <c r="W67" i="47"/>
  <c r="X67" i="47" s="1"/>
  <c r="W26" i="47"/>
  <c r="X26" i="47" s="1"/>
  <c r="E32" i="47"/>
  <c r="F32" i="47" s="1"/>
  <c r="E53" i="47"/>
  <c r="F53" i="47" s="1"/>
  <c r="W32" i="47"/>
  <c r="X32" i="47" s="1"/>
  <c r="W74" i="47"/>
  <c r="X74" i="47" s="1"/>
  <c r="W58" i="47"/>
  <c r="X58" i="47" s="1"/>
  <c r="E29" i="47"/>
  <c r="F29" i="47" s="1"/>
  <c r="W84" i="47"/>
  <c r="X84" i="47" s="1"/>
  <c r="E48" i="47"/>
  <c r="F48" i="47" s="1"/>
  <c r="E82" i="47"/>
  <c r="F82" i="47" s="1"/>
  <c r="W52" i="47"/>
  <c r="X52" i="47" s="1"/>
  <c r="W59" i="47"/>
  <c r="X59" i="47" s="1"/>
  <c r="W34" i="47"/>
  <c r="X34" i="47" s="1"/>
  <c r="E37" i="47"/>
  <c r="F37" i="47" s="1"/>
  <c r="W89" i="47"/>
  <c r="X89" i="47" s="1"/>
  <c r="Y89" i="47" s="1"/>
  <c r="Z89" i="47" s="1"/>
  <c r="E68" i="47"/>
  <c r="F68" i="47" s="1"/>
  <c r="E70" i="47"/>
  <c r="F70" i="47" s="1"/>
  <c r="E93" i="47"/>
  <c r="F93" i="47" s="1"/>
  <c r="W35" i="47"/>
  <c r="X35" i="47" s="1"/>
  <c r="E35" i="47"/>
  <c r="F35" i="47" s="1"/>
  <c r="E52" i="47"/>
  <c r="F52" i="47" s="1"/>
  <c r="W60" i="47"/>
  <c r="X60" i="47" s="1"/>
  <c r="E51" i="47"/>
  <c r="F51" i="47" s="1"/>
  <c r="W96" i="47"/>
  <c r="X96" i="47" s="1"/>
  <c r="E41" i="47"/>
  <c r="F41" i="47" s="1"/>
  <c r="W81" i="47"/>
  <c r="X81" i="47" s="1"/>
  <c r="Y81" i="47" s="1"/>
  <c r="Z81" i="47" s="1"/>
  <c r="E13" i="47"/>
  <c r="F13" i="47" s="1"/>
  <c r="W38" i="47"/>
  <c r="X38" i="47" s="1"/>
  <c r="W39" i="47"/>
  <c r="X39" i="47" s="1"/>
  <c r="W50" i="47"/>
  <c r="X50" i="47" s="1"/>
  <c r="W82" i="47"/>
  <c r="X82" i="47" s="1"/>
  <c r="W69" i="47"/>
  <c r="X69" i="47" s="1"/>
  <c r="W75" i="47"/>
  <c r="X75" i="47" s="1"/>
  <c r="E92" i="47"/>
  <c r="F92" i="47" s="1"/>
  <c r="E67" i="47"/>
  <c r="F67" i="47" s="1"/>
  <c r="W20" i="47"/>
  <c r="X20" i="47" s="1"/>
  <c r="E14" i="47"/>
  <c r="F14" i="47" s="1"/>
  <c r="W36" i="47"/>
  <c r="X36" i="47" s="1"/>
  <c r="E36" i="47"/>
  <c r="F36" i="47" s="1"/>
  <c r="W25" i="47"/>
  <c r="X25" i="47" s="1"/>
  <c r="E59" i="47"/>
  <c r="F59" i="47" s="1"/>
  <c r="E91" i="47"/>
  <c r="F91" i="47" s="1"/>
  <c r="E34" i="47"/>
  <c r="F34" i="47" s="1"/>
  <c r="W48" i="47"/>
  <c r="X48" i="47" s="1"/>
  <c r="W33" i="47"/>
  <c r="X33" i="47" s="1"/>
  <c r="E11" i="47"/>
  <c r="F11" i="47" s="1"/>
  <c r="E49" i="47"/>
  <c r="F49" i="47" s="1"/>
  <c r="W73" i="47"/>
  <c r="X73" i="47" s="1"/>
  <c r="W21" i="47"/>
  <c r="X21" i="47" s="1"/>
  <c r="W62" i="47"/>
  <c r="X62" i="47" s="1"/>
  <c r="E26" i="47"/>
  <c r="F26" i="47" s="1"/>
  <c r="W24" i="47"/>
  <c r="X24" i="47" s="1"/>
  <c r="W57" i="47"/>
  <c r="X57" i="47" s="1"/>
  <c r="W19" i="47"/>
  <c r="X19" i="47" s="1"/>
  <c r="E19" i="47"/>
  <c r="F19" i="47" s="1"/>
  <c r="E61" i="47"/>
  <c r="F61" i="47" s="1"/>
  <c r="E39" i="47"/>
  <c r="F39" i="47" s="1"/>
  <c r="W94" i="47"/>
  <c r="X94" i="47" s="1"/>
  <c r="E10" i="47"/>
  <c r="F10" i="47" s="1"/>
  <c r="G10" i="47" s="1"/>
  <c r="H10" i="47" s="1"/>
  <c r="W92" i="47"/>
  <c r="X92" i="47" s="1"/>
  <c r="E47" i="47"/>
  <c r="F47" i="47" s="1"/>
  <c r="E23" i="47"/>
  <c r="F23" i="47" s="1"/>
  <c r="G24" i="47" s="1"/>
  <c r="H24" i="47" s="1"/>
  <c r="W41" i="47"/>
  <c r="X41" i="47" s="1"/>
  <c r="W49" i="47"/>
  <c r="X49" i="47" s="1"/>
  <c r="E27" i="47"/>
  <c r="F27" i="47" s="1"/>
  <c r="E33" i="47"/>
  <c r="F33" i="47" s="1"/>
  <c r="W54" i="47"/>
  <c r="X54" i="47" s="1"/>
  <c r="W23" i="47"/>
  <c r="X23" i="47" s="1"/>
  <c r="E75" i="47"/>
  <c r="F75" i="47" s="1"/>
  <c r="E62" i="47"/>
  <c r="F62" i="47" s="1"/>
  <c r="W70" i="47"/>
  <c r="X70" i="47" s="1"/>
  <c r="E81" i="47"/>
  <c r="F81" i="47" s="1"/>
  <c r="E72" i="47"/>
  <c r="F72" i="47" s="1"/>
  <c r="E58" i="47"/>
  <c r="F58" i="47" s="1"/>
  <c r="E40" i="47"/>
  <c r="F40" i="47" s="1"/>
  <c r="W14" i="47"/>
  <c r="X14" i="47" s="1"/>
  <c r="Y14" i="47" s="1"/>
  <c r="Z14" i="47" s="1"/>
  <c r="E88" i="47"/>
  <c r="F88" i="47" s="1"/>
  <c r="E56" i="47"/>
  <c r="F56" i="47" s="1"/>
  <c r="E17" i="47"/>
  <c r="F17" i="47" s="1"/>
  <c r="E18" i="47"/>
  <c r="F18" i="47" s="1"/>
  <c r="W16" i="47"/>
  <c r="X16" i="47" s="1"/>
  <c r="E73" i="47"/>
  <c r="F73" i="47" s="1"/>
  <c r="E57" i="47"/>
  <c r="F57" i="47" s="1"/>
  <c r="W22" i="47"/>
  <c r="X22" i="47" s="1"/>
  <c r="Y24" i="47" s="1"/>
  <c r="Z24" i="47" s="1"/>
  <c r="W18" i="47"/>
  <c r="X18" i="47" s="1"/>
  <c r="W78" i="47"/>
  <c r="X78" i="47" s="1"/>
  <c r="Y80" i="47" s="1"/>
  <c r="Z80" i="47" s="1"/>
  <c r="E71" i="47"/>
  <c r="F71" i="47" s="1"/>
  <c r="E87" i="47"/>
  <c r="F87" i="47" s="1"/>
  <c r="W31" i="47"/>
  <c r="X31" i="47" s="1"/>
  <c r="E94" i="47"/>
  <c r="F94" i="47" s="1"/>
  <c r="E55" i="47"/>
  <c r="F55" i="47" s="1"/>
  <c r="E43" i="47"/>
  <c r="F43" i="47" s="1"/>
  <c r="G45" i="47" s="1"/>
  <c r="H45" i="47" s="1"/>
  <c r="W86" i="47"/>
  <c r="X86" i="47" s="1"/>
  <c r="Y88" i="47" s="1"/>
  <c r="Z88" i="47" s="1"/>
  <c r="E66" i="47"/>
  <c r="F66" i="47" s="1"/>
  <c r="E54" i="47"/>
  <c r="F54" i="47" s="1"/>
  <c r="E97" i="47"/>
  <c r="F97" i="47" s="1"/>
  <c r="W56" i="47"/>
  <c r="X56" i="47" s="1"/>
  <c r="E42" i="47"/>
  <c r="F42" i="47" s="1"/>
  <c r="E20" i="47"/>
  <c r="F20" i="47" s="1"/>
  <c r="G22" i="47" s="1"/>
  <c r="H22" i="47" s="1"/>
  <c r="E16" i="47"/>
  <c r="F16" i="47" s="1"/>
  <c r="E25" i="47"/>
  <c r="F25" i="47" s="1"/>
  <c r="E64" i="47"/>
  <c r="F64" i="47" s="1"/>
  <c r="W42" i="47"/>
  <c r="X42" i="47" s="1"/>
  <c r="Y44" i="47" s="1"/>
  <c r="Z44" i="47" s="1"/>
  <c r="W95" i="47"/>
  <c r="X95" i="47" s="1"/>
  <c r="E12" i="47"/>
  <c r="F12" i="47" s="1"/>
  <c r="W17" i="47"/>
  <c r="X17" i="47" s="1"/>
  <c r="E90" i="47"/>
  <c r="F90" i="47" s="1"/>
  <c r="W76" i="47"/>
  <c r="X76" i="47" s="1"/>
  <c r="E83" i="47"/>
  <c r="F83" i="47" s="1"/>
  <c r="E89" i="47"/>
  <c r="F89" i="47" s="1"/>
  <c r="W53" i="47"/>
  <c r="X53" i="47" s="1"/>
  <c r="W97" i="47"/>
  <c r="X97" i="47" s="1"/>
  <c r="W15" i="47"/>
  <c r="X15" i="47" s="1"/>
  <c r="E31" i="47"/>
  <c r="F31" i="47" s="1"/>
  <c r="W68" i="47"/>
  <c r="X68" i="47" s="1"/>
  <c r="W27" i="47"/>
  <c r="X27" i="47" s="1"/>
  <c r="E80" i="47"/>
  <c r="F80" i="47" s="1"/>
  <c r="G80" i="47" s="1"/>
  <c r="H80" i="47" s="1"/>
  <c r="E50" i="47"/>
  <c r="F50" i="47" s="1"/>
  <c r="E63" i="47"/>
  <c r="F63" i="47" s="1"/>
  <c r="E38" i="47"/>
  <c r="F38" i="47" s="1"/>
  <c r="E95" i="47"/>
  <c r="F95" i="47" s="1"/>
  <c r="W10" i="47"/>
  <c r="X10" i="47" s="1"/>
  <c r="Y10" i="47" s="1"/>
  <c r="Z10" i="47" s="1"/>
  <c r="W63" i="47"/>
  <c r="X63" i="47" s="1"/>
  <c r="E86" i="47"/>
  <c r="F86" i="47" s="1"/>
  <c r="E46" i="47"/>
  <c r="F46" i="47" s="1"/>
  <c r="G46" i="47" s="1"/>
  <c r="H46" i="47" s="1"/>
  <c r="W77" i="47"/>
  <c r="X77" i="47" s="1"/>
  <c r="W51" i="47"/>
  <c r="X51" i="47" s="1"/>
  <c r="W72" i="47"/>
  <c r="X72" i="47" s="1"/>
  <c r="W90" i="47"/>
  <c r="X90" i="47" s="1"/>
  <c r="W93" i="47"/>
  <c r="X93" i="47" s="1"/>
  <c r="E30" i="47"/>
  <c r="F30" i="47" s="1"/>
  <c r="W55" i="47"/>
  <c r="X55" i="47" s="1"/>
  <c r="W40" i="47"/>
  <c r="X40" i="47" s="1"/>
  <c r="W47" i="47"/>
  <c r="X47" i="47" s="1"/>
  <c r="W71" i="47"/>
  <c r="X71" i="47" s="1"/>
  <c r="W61" i="47"/>
  <c r="X61" i="47" s="1"/>
  <c r="W30" i="47"/>
  <c r="X30" i="47" s="1"/>
  <c r="W83" i="47"/>
  <c r="X83" i="47" s="1"/>
  <c r="W45" i="47"/>
  <c r="X45" i="47" s="1"/>
  <c r="Y46" i="47" s="1"/>
  <c r="Z46" i="47" s="1"/>
  <c r="W91" i="47"/>
  <c r="X91" i="47" s="1"/>
  <c r="Y66" i="47"/>
  <c r="Z66" i="47" s="1"/>
  <c r="W85" i="47"/>
  <c r="X85" i="47" s="1"/>
  <c r="W37" i="47"/>
  <c r="X37" i="47" s="1"/>
  <c r="W11" i="47"/>
  <c r="X11" i="47" s="1"/>
  <c r="Y13" i="47" s="1"/>
  <c r="Z13" i="47" s="1"/>
  <c r="G79" i="47"/>
  <c r="H79" i="47" s="1"/>
  <c r="G78" i="47"/>
  <c r="H78" i="47" s="1"/>
  <c r="D51" i="46"/>
  <c r="E51" i="46" s="1"/>
  <c r="D42" i="46"/>
  <c r="E42" i="46" s="1"/>
  <c r="F43" i="46" s="1"/>
  <c r="G43" i="46" s="1"/>
  <c r="D17" i="46"/>
  <c r="E17" i="46" s="1"/>
  <c r="D12" i="46"/>
  <c r="E12" i="46" s="1"/>
  <c r="D65" i="46"/>
  <c r="E65" i="46" s="1"/>
  <c r="F65" i="46" s="1"/>
  <c r="G65" i="46" s="1"/>
  <c r="D55" i="46"/>
  <c r="E55" i="46" s="1"/>
  <c r="F55" i="46" s="1"/>
  <c r="G55" i="46" s="1"/>
  <c r="D35" i="46"/>
  <c r="E35" i="46" s="1"/>
  <c r="D48" i="46"/>
  <c r="E48" i="46" s="1"/>
  <c r="D26" i="46"/>
  <c r="E26" i="46" s="1"/>
  <c r="F26" i="46" s="1"/>
  <c r="G26" i="46" s="1"/>
  <c r="D5" i="46"/>
  <c r="E5" i="46" s="1"/>
  <c r="F5" i="46" s="1"/>
  <c r="G5" i="46" s="1"/>
  <c r="D28" i="46"/>
  <c r="E28" i="46" s="1"/>
  <c r="D77" i="46"/>
  <c r="E77" i="46" s="1"/>
  <c r="F77" i="46" s="1"/>
  <c r="G77" i="46" s="1"/>
  <c r="D78" i="46"/>
  <c r="E78" i="46" s="1"/>
  <c r="D39" i="46"/>
  <c r="E39" i="46" s="1"/>
  <c r="F85" i="46"/>
  <c r="G85" i="46" s="1"/>
  <c r="D6" i="46"/>
  <c r="E6" i="46" s="1"/>
  <c r="F8" i="46" s="1"/>
  <c r="G8" i="46" s="1"/>
  <c r="D36" i="46"/>
  <c r="E36" i="46" s="1"/>
  <c r="D57" i="46"/>
  <c r="E57" i="46" s="1"/>
  <c r="D58" i="46"/>
  <c r="E58" i="46" s="1"/>
  <c r="F60" i="46" s="1"/>
  <c r="G60" i="46" s="1"/>
  <c r="D21" i="46"/>
  <c r="E21" i="46" s="1"/>
  <c r="D22" i="46"/>
  <c r="E22" i="46" s="1"/>
  <c r="D37" i="46"/>
  <c r="E37" i="46" s="1"/>
  <c r="D49" i="46"/>
  <c r="E49" i="46" s="1"/>
  <c r="D66" i="46"/>
  <c r="E66" i="46" s="1"/>
  <c r="F68" i="46" s="1"/>
  <c r="G68" i="46" s="1"/>
  <c r="D82" i="46"/>
  <c r="E82" i="46" s="1"/>
  <c r="F84" i="46" s="1"/>
  <c r="G84" i="46" s="1"/>
  <c r="D73" i="46"/>
  <c r="E73" i="46" s="1"/>
  <c r="D74" i="46"/>
  <c r="E74" i="46" s="1"/>
  <c r="F76" i="46" s="1"/>
  <c r="G76" i="46" s="1"/>
  <c r="F81" i="46"/>
  <c r="G81" i="46" s="1"/>
  <c r="D29" i="46"/>
  <c r="E29" i="46" s="1"/>
  <c r="D30" i="46"/>
  <c r="E30" i="46" s="1"/>
  <c r="F32" i="46" s="1"/>
  <c r="G32" i="46" s="1"/>
  <c r="D44" i="46"/>
  <c r="E44" i="46" s="1"/>
  <c r="D45" i="46"/>
  <c r="E45" i="46" s="1"/>
  <c r="F16" i="46"/>
  <c r="G16" i="46" s="1"/>
  <c r="D90" i="46"/>
  <c r="E90" i="46" s="1"/>
  <c r="D13" i="46"/>
  <c r="E13" i="46" s="1"/>
  <c r="F15" i="46" s="1"/>
  <c r="G15" i="46" s="1"/>
  <c r="D86" i="46"/>
  <c r="E86" i="46" s="1"/>
  <c r="F88" i="46" s="1"/>
  <c r="G88" i="46" s="1"/>
  <c r="F89" i="46"/>
  <c r="G89" i="46" s="1"/>
  <c r="D61" i="46"/>
  <c r="E61" i="46" s="1"/>
  <c r="D62" i="46"/>
  <c r="E62" i="46" s="1"/>
  <c r="F64" i="46" s="1"/>
  <c r="G64" i="46" s="1"/>
  <c r="D52" i="46"/>
  <c r="E52" i="46" s="1"/>
  <c r="F54" i="46" s="1"/>
  <c r="G54" i="46" s="1"/>
  <c r="F4" i="46"/>
  <c r="G4" i="46" s="1"/>
  <c r="F70" i="46"/>
  <c r="G70" i="46" s="1"/>
  <c r="D40" i="46"/>
  <c r="E40" i="46" s="1"/>
  <c r="F34" i="46" l="1"/>
  <c r="G34" i="46" s="1"/>
  <c r="F35" i="46"/>
  <c r="G35" i="46" s="1"/>
  <c r="F37" i="46"/>
  <c r="G37" i="46" s="1"/>
  <c r="F24" i="46"/>
  <c r="G24" i="46" s="1"/>
  <c r="F92" i="46"/>
  <c r="G92" i="46" s="1"/>
  <c r="F21" i="46"/>
  <c r="G21" i="46" s="1"/>
  <c r="F33" i="46"/>
  <c r="G33" i="46" s="1"/>
  <c r="F40" i="46"/>
  <c r="G40" i="46" s="1"/>
  <c r="M91" i="47"/>
  <c r="N91" i="47" s="1"/>
  <c r="AQ76" i="47"/>
  <c r="AR76" i="47" s="1"/>
  <c r="AK87" i="47"/>
  <c r="AL87" i="47" s="1"/>
  <c r="S20" i="47"/>
  <c r="T20" i="47" s="1"/>
  <c r="AQ92" i="47"/>
  <c r="AR92" i="47" s="1"/>
  <c r="S50" i="47"/>
  <c r="T50" i="47" s="1"/>
  <c r="S52" i="47"/>
  <c r="T52" i="47" s="1"/>
  <c r="F10" i="46"/>
  <c r="G10" i="46" s="1"/>
  <c r="AQ75" i="47"/>
  <c r="AR75" i="47" s="1"/>
  <c r="M37" i="47"/>
  <c r="N37" i="47" s="1"/>
  <c r="F17" i="46"/>
  <c r="G17" i="46" s="1"/>
  <c r="M41" i="47"/>
  <c r="N41" i="47" s="1"/>
  <c r="AQ33" i="47"/>
  <c r="AR33" i="47" s="1"/>
  <c r="AE22" i="47"/>
  <c r="AF22" i="47" s="1"/>
  <c r="AK32" i="47"/>
  <c r="AL32" i="47" s="1"/>
  <c r="S34" i="47"/>
  <c r="T34" i="47" s="1"/>
  <c r="M24" i="47"/>
  <c r="N24" i="47" s="1"/>
  <c r="S76" i="47"/>
  <c r="T76" i="47" s="1"/>
  <c r="AK31" i="47"/>
  <c r="AL31" i="47" s="1"/>
  <c r="M92" i="47"/>
  <c r="N92" i="47" s="1"/>
  <c r="AE61" i="47"/>
  <c r="AF61" i="47" s="1"/>
  <c r="G76" i="47"/>
  <c r="H76" i="47" s="1"/>
  <c r="AK15" i="47"/>
  <c r="AL15" i="47" s="1"/>
  <c r="AQ79" i="47"/>
  <c r="AR79" i="47" s="1"/>
  <c r="AE53" i="47"/>
  <c r="AF53" i="47" s="1"/>
  <c r="AK41" i="47"/>
  <c r="AL41" i="47" s="1"/>
  <c r="AK64" i="47"/>
  <c r="AL64" i="47" s="1"/>
  <c r="M26" i="47"/>
  <c r="N26" i="47" s="1"/>
  <c r="M36" i="47"/>
  <c r="N36" i="47" s="1"/>
  <c r="S94" i="47"/>
  <c r="T94" i="47" s="1"/>
  <c r="M19" i="47"/>
  <c r="N19" i="47" s="1"/>
  <c r="S36" i="47"/>
  <c r="T36" i="47" s="1"/>
  <c r="AE33" i="47"/>
  <c r="AF33" i="47" s="1"/>
  <c r="AE19" i="47"/>
  <c r="AF19" i="47" s="1"/>
  <c r="AQ64" i="47"/>
  <c r="AR64" i="47" s="1"/>
  <c r="AK42" i="47"/>
  <c r="AL42" i="47" s="1"/>
  <c r="M35" i="47"/>
  <c r="N35" i="47" s="1"/>
  <c r="AQ58" i="47"/>
  <c r="AR58" i="47" s="1"/>
  <c r="S23" i="47"/>
  <c r="T23" i="47" s="1"/>
  <c r="F80" i="46"/>
  <c r="G80" i="46" s="1"/>
  <c r="AE62" i="47"/>
  <c r="AF62" i="47" s="1"/>
  <c r="AQ27" i="47"/>
  <c r="AR27" i="47" s="1"/>
  <c r="AE32" i="47"/>
  <c r="AF32" i="47" s="1"/>
  <c r="AK85" i="47"/>
  <c r="AL85" i="47" s="1"/>
  <c r="AK10" i="47"/>
  <c r="AL10" i="47" s="1"/>
  <c r="M69" i="47"/>
  <c r="N69" i="47" s="1"/>
  <c r="AQ72" i="47"/>
  <c r="AR72" i="47" s="1"/>
  <c r="AQ73" i="47"/>
  <c r="AR73" i="47" s="1"/>
  <c r="S90" i="47"/>
  <c r="T90" i="47" s="1"/>
  <c r="S91" i="47"/>
  <c r="T91" i="47" s="1"/>
  <c r="S92" i="47"/>
  <c r="T92" i="47" s="1"/>
  <c r="AQ39" i="47"/>
  <c r="AR39" i="47" s="1"/>
  <c r="AQ26" i="47"/>
  <c r="AR26" i="47" s="1"/>
  <c r="AE94" i="47"/>
  <c r="AF94" i="47" s="1"/>
  <c r="AE93" i="47"/>
  <c r="AF93" i="47" s="1"/>
  <c r="AE18" i="47"/>
  <c r="AF18" i="47" s="1"/>
  <c r="F19" i="46"/>
  <c r="G19" i="46" s="1"/>
  <c r="AQ35" i="47"/>
  <c r="AR35" i="47" s="1"/>
  <c r="M38" i="47"/>
  <c r="N38" i="47" s="1"/>
  <c r="F12" i="46"/>
  <c r="G12" i="46" s="1"/>
  <c r="S66" i="47"/>
  <c r="T66" i="47" s="1"/>
  <c r="AE20" i="47"/>
  <c r="AF20" i="47" s="1"/>
  <c r="AK35" i="47"/>
  <c r="AL35" i="47" s="1"/>
  <c r="S41" i="47"/>
  <c r="T41" i="47" s="1"/>
  <c r="AK84" i="47"/>
  <c r="AL84" i="47" s="1"/>
  <c r="S60" i="47"/>
  <c r="T60" i="47" s="1"/>
  <c r="AE30" i="47"/>
  <c r="AF30" i="47" s="1"/>
  <c r="AQ24" i="47"/>
  <c r="AR24" i="47" s="1"/>
  <c r="F14" i="46"/>
  <c r="G14" i="46" s="1"/>
  <c r="M80" i="47"/>
  <c r="N80" i="47" s="1"/>
  <c r="AQ91" i="47"/>
  <c r="AR91" i="47" s="1"/>
  <c r="M11" i="47"/>
  <c r="N11" i="47" s="1"/>
  <c r="M21" i="47"/>
  <c r="N21" i="47" s="1"/>
  <c r="AK11" i="47"/>
  <c r="AL11" i="47" s="1"/>
  <c r="S21" i="47"/>
  <c r="T21" i="47" s="1"/>
  <c r="S56" i="47"/>
  <c r="T56" i="47" s="1"/>
  <c r="S16" i="47"/>
  <c r="T16" i="47" s="1"/>
  <c r="AK43" i="47"/>
  <c r="AL43" i="47" s="1"/>
  <c r="S84" i="47"/>
  <c r="T84" i="47" s="1"/>
  <c r="F47" i="46"/>
  <c r="G47" i="46" s="1"/>
  <c r="AQ66" i="47"/>
  <c r="AR66" i="47" s="1"/>
  <c r="F46" i="46"/>
  <c r="G46" i="46" s="1"/>
  <c r="M29" i="47"/>
  <c r="N29" i="47" s="1"/>
  <c r="S61" i="47"/>
  <c r="T61" i="47" s="1"/>
  <c r="F71" i="46"/>
  <c r="G71" i="46" s="1"/>
  <c r="F13" i="46"/>
  <c r="G13" i="46" s="1"/>
  <c r="AQ38" i="47"/>
  <c r="AR38" i="47" s="1"/>
  <c r="AE54" i="47"/>
  <c r="AF54" i="47" s="1"/>
  <c r="M12" i="47"/>
  <c r="N12" i="47" s="1"/>
  <c r="AE83" i="47"/>
  <c r="AF83" i="47" s="1"/>
  <c r="Y29" i="47"/>
  <c r="Z29" i="47" s="1"/>
  <c r="AQ17" i="47"/>
  <c r="AR17" i="47" s="1"/>
  <c r="AQ59" i="47"/>
  <c r="AR59" i="47" s="1"/>
  <c r="AK36" i="47"/>
  <c r="AL36" i="47" s="1"/>
  <c r="F74" i="46"/>
  <c r="G74" i="46" s="1"/>
  <c r="F51" i="46"/>
  <c r="G51" i="46" s="1"/>
  <c r="F28" i="46"/>
  <c r="G28" i="46" s="1"/>
  <c r="AQ36" i="47"/>
  <c r="AR36" i="47" s="1"/>
  <c r="M28" i="47"/>
  <c r="N28" i="47" s="1"/>
  <c r="AQ22" i="47"/>
  <c r="AR22" i="47" s="1"/>
  <c r="S31" i="47"/>
  <c r="T31" i="47" s="1"/>
  <c r="S32" i="47"/>
  <c r="T32" i="47" s="1"/>
  <c r="AE12" i="47"/>
  <c r="AF12" i="47" s="1"/>
  <c r="S14" i="47"/>
  <c r="T14" i="47" s="1"/>
  <c r="AE74" i="47"/>
  <c r="AF74" i="47" s="1"/>
  <c r="AQ14" i="47"/>
  <c r="AR14" i="47" s="1"/>
  <c r="AK28" i="47"/>
  <c r="AL28" i="47" s="1"/>
  <c r="AK26" i="47"/>
  <c r="AL26" i="47" s="1"/>
  <c r="AE37" i="47"/>
  <c r="AF37" i="47" s="1"/>
  <c r="AE46" i="47"/>
  <c r="AF46" i="47" s="1"/>
  <c r="AE38" i="47"/>
  <c r="AF38" i="47" s="1"/>
  <c r="AE48" i="47"/>
  <c r="AF48" i="47" s="1"/>
  <c r="G38" i="47"/>
  <c r="H38" i="47" s="1"/>
  <c r="G29" i="47"/>
  <c r="H29" i="47" s="1"/>
  <c r="G61" i="47"/>
  <c r="H61" i="47" s="1"/>
  <c r="G70" i="47"/>
  <c r="H70" i="47" s="1"/>
  <c r="G74" i="47"/>
  <c r="H74" i="47" s="1"/>
  <c r="G60" i="47"/>
  <c r="H60" i="47" s="1"/>
  <c r="Y56" i="47"/>
  <c r="Z56" i="47" s="1"/>
  <c r="G69" i="47"/>
  <c r="H69" i="47" s="1"/>
  <c r="G15" i="47"/>
  <c r="H15" i="47" s="1"/>
  <c r="G37" i="47"/>
  <c r="H37" i="47" s="1"/>
  <c r="Y60" i="47"/>
  <c r="Z60" i="47" s="1"/>
  <c r="Y34" i="47"/>
  <c r="Z34" i="47" s="1"/>
  <c r="Y39" i="47"/>
  <c r="Z39" i="47" s="1"/>
  <c r="Y15" i="47"/>
  <c r="Z15" i="47" s="1"/>
  <c r="G28" i="47"/>
  <c r="H28" i="47" s="1"/>
  <c r="Y26" i="47"/>
  <c r="Z26" i="47" s="1"/>
  <c r="Y27" i="47"/>
  <c r="Z27" i="47" s="1"/>
  <c r="Y59" i="47"/>
  <c r="Z59" i="47" s="1"/>
  <c r="G50" i="47"/>
  <c r="H50" i="47" s="1"/>
  <c r="G21" i="47"/>
  <c r="H21" i="47" s="1"/>
  <c r="Y32" i="47"/>
  <c r="Z32" i="47" s="1"/>
  <c r="Y36" i="47"/>
  <c r="Z36" i="47" s="1"/>
  <c r="Y53" i="47"/>
  <c r="Z53" i="47" s="1"/>
  <c r="G84" i="47"/>
  <c r="H84" i="47" s="1"/>
  <c r="G49" i="47"/>
  <c r="H49" i="47" s="1"/>
  <c r="Y35" i="47"/>
  <c r="Z35" i="47" s="1"/>
  <c r="G16" i="47"/>
  <c r="H16" i="47" s="1"/>
  <c r="G53" i="47"/>
  <c r="H53" i="47" s="1"/>
  <c r="G91" i="47"/>
  <c r="H91" i="47" s="1"/>
  <c r="G85" i="47"/>
  <c r="H85" i="47" s="1"/>
  <c r="Y90" i="47"/>
  <c r="Z90" i="47" s="1"/>
  <c r="Y19" i="47"/>
  <c r="Z19" i="47" s="1"/>
  <c r="G39" i="47"/>
  <c r="H39" i="47" s="1"/>
  <c r="G36" i="47"/>
  <c r="H36" i="47" s="1"/>
  <c r="Y58" i="47"/>
  <c r="Z58" i="47" s="1"/>
  <c r="Y83" i="47"/>
  <c r="Z83" i="47" s="1"/>
  <c r="Y33" i="47"/>
  <c r="Z33" i="47" s="1"/>
  <c r="G41" i="47"/>
  <c r="H41" i="47" s="1"/>
  <c r="Y22" i="47"/>
  <c r="Z22" i="47" s="1"/>
  <c r="Y76" i="47"/>
  <c r="Z76" i="47" s="1"/>
  <c r="Y48" i="47"/>
  <c r="Z48" i="47" s="1"/>
  <c r="G42" i="47"/>
  <c r="H42" i="47" s="1"/>
  <c r="G93" i="47"/>
  <c r="H93" i="47" s="1"/>
  <c r="G26" i="47"/>
  <c r="H26" i="47" s="1"/>
  <c r="G83" i="47"/>
  <c r="H83" i="47" s="1"/>
  <c r="Y50" i="47"/>
  <c r="Z50" i="47" s="1"/>
  <c r="G62" i="47"/>
  <c r="H62" i="47" s="1"/>
  <c r="Y75" i="47"/>
  <c r="Z75" i="47" s="1"/>
  <c r="G94" i="47"/>
  <c r="H94" i="47" s="1"/>
  <c r="G92" i="47"/>
  <c r="H92" i="47" s="1"/>
  <c r="G23" i="47"/>
  <c r="H23" i="47" s="1"/>
  <c r="Y82" i="47"/>
  <c r="Z82" i="47" s="1"/>
  <c r="G11" i="47"/>
  <c r="H11" i="47" s="1"/>
  <c r="Y28" i="47"/>
  <c r="Z28" i="47" s="1"/>
  <c r="G96" i="47"/>
  <c r="H96" i="47" s="1"/>
  <c r="G18" i="47"/>
  <c r="H18" i="47" s="1"/>
  <c r="Y74" i="47"/>
  <c r="Z74" i="47" s="1"/>
  <c r="G66" i="47"/>
  <c r="H66" i="47" s="1"/>
  <c r="G58" i="47"/>
  <c r="H58" i="47" s="1"/>
  <c r="G13" i="47"/>
  <c r="H13" i="47" s="1"/>
  <c r="Y20" i="47"/>
  <c r="Z20" i="47" s="1"/>
  <c r="G90" i="47"/>
  <c r="H90" i="47" s="1"/>
  <c r="G35" i="47"/>
  <c r="H35" i="47" s="1"/>
  <c r="Y64" i="47"/>
  <c r="Z64" i="47" s="1"/>
  <c r="Y21" i="47"/>
  <c r="Z21" i="47" s="1"/>
  <c r="G51" i="47"/>
  <c r="H51" i="47" s="1"/>
  <c r="G33" i="47"/>
  <c r="H33" i="47" s="1"/>
  <c r="G73" i="47"/>
  <c r="H73" i="47" s="1"/>
  <c r="Y43" i="47"/>
  <c r="Z43" i="47" s="1"/>
  <c r="G40" i="47"/>
  <c r="H40" i="47" s="1"/>
  <c r="G34" i="47"/>
  <c r="H34" i="47" s="1"/>
  <c r="Y54" i="47"/>
  <c r="Z54" i="47" s="1"/>
  <c r="G20" i="47"/>
  <c r="H20" i="47" s="1"/>
  <c r="Y23" i="47"/>
  <c r="Z23" i="47" s="1"/>
  <c r="Y16" i="47"/>
  <c r="Z16" i="47" s="1"/>
  <c r="Y25" i="47"/>
  <c r="Z25" i="47" s="1"/>
  <c r="G31" i="47"/>
  <c r="H31" i="47" s="1"/>
  <c r="G17" i="47"/>
  <c r="H17" i="47" s="1"/>
  <c r="Y87" i="47"/>
  <c r="Z87" i="47" s="1"/>
  <c r="G19" i="47"/>
  <c r="H19" i="47" s="1"/>
  <c r="G43" i="47"/>
  <c r="H43" i="47" s="1"/>
  <c r="Y52" i="47"/>
  <c r="Z52" i="47" s="1"/>
  <c r="Y51" i="47"/>
  <c r="Z51" i="47" s="1"/>
  <c r="Y96" i="47"/>
  <c r="Z96" i="47" s="1"/>
  <c r="G44" i="47"/>
  <c r="H44" i="47" s="1"/>
  <c r="G57" i="47"/>
  <c r="H57" i="47" s="1"/>
  <c r="Y17" i="47"/>
  <c r="Z17" i="47" s="1"/>
  <c r="Y42" i="47"/>
  <c r="Z42" i="47" s="1"/>
  <c r="G68" i="47"/>
  <c r="H68" i="47" s="1"/>
  <c r="G59" i="47"/>
  <c r="H59" i="47" s="1"/>
  <c r="Y12" i="47"/>
  <c r="Z12" i="47" s="1"/>
  <c r="Y71" i="47"/>
  <c r="Z71" i="47" s="1"/>
  <c r="G32" i="47"/>
  <c r="H32" i="47" s="1"/>
  <c r="G63" i="47"/>
  <c r="H63" i="47" s="1"/>
  <c r="G77" i="47"/>
  <c r="H77" i="47" s="1"/>
  <c r="Y86" i="47"/>
  <c r="Z86" i="47" s="1"/>
  <c r="G75" i="47"/>
  <c r="H75" i="47" s="1"/>
  <c r="Y95" i="47"/>
  <c r="Z95" i="47" s="1"/>
  <c r="Y70" i="47"/>
  <c r="Z70" i="47" s="1"/>
  <c r="G27" i="47"/>
  <c r="H27" i="47" s="1"/>
  <c r="G56" i="47"/>
  <c r="H56" i="47" s="1"/>
  <c r="G89" i="47"/>
  <c r="H89" i="47" s="1"/>
  <c r="G87" i="47"/>
  <c r="H87" i="47" s="1"/>
  <c r="G48" i="47"/>
  <c r="H48" i="47" s="1"/>
  <c r="G55" i="47"/>
  <c r="H55" i="47" s="1"/>
  <c r="Y68" i="47"/>
  <c r="Z68" i="47" s="1"/>
  <c r="G65" i="47"/>
  <c r="H65" i="47" s="1"/>
  <c r="G25" i="47"/>
  <c r="H25" i="47" s="1"/>
  <c r="G14" i="47"/>
  <c r="H14" i="47" s="1"/>
  <c r="G67" i="47"/>
  <c r="H67" i="47" s="1"/>
  <c r="Y92" i="47"/>
  <c r="Z92" i="47" s="1"/>
  <c r="G95" i="47"/>
  <c r="H95" i="47" s="1"/>
  <c r="Y69" i="47"/>
  <c r="Z69" i="47" s="1"/>
  <c r="G71" i="47"/>
  <c r="H71" i="47" s="1"/>
  <c r="Y63" i="47"/>
  <c r="Z63" i="47" s="1"/>
  <c r="Y18" i="47"/>
  <c r="Z18" i="47" s="1"/>
  <c r="G64" i="47"/>
  <c r="H64" i="47" s="1"/>
  <c r="G54" i="47"/>
  <c r="H54" i="47" s="1"/>
  <c r="G82" i="47"/>
  <c r="H82" i="47" s="1"/>
  <c r="G81" i="47"/>
  <c r="H81" i="47" s="1"/>
  <c r="G12" i="47"/>
  <c r="H12" i="47" s="1"/>
  <c r="G72" i="47"/>
  <c r="H72" i="47" s="1"/>
  <c r="Y45" i="47"/>
  <c r="Z45" i="47" s="1"/>
  <c r="Y55" i="47"/>
  <c r="Z55" i="47" s="1"/>
  <c r="Y77" i="47"/>
  <c r="Z77" i="47" s="1"/>
  <c r="Y97" i="47"/>
  <c r="Z97" i="47" s="1"/>
  <c r="G86" i="47"/>
  <c r="H86" i="47" s="1"/>
  <c r="G47" i="47"/>
  <c r="H47" i="47" s="1"/>
  <c r="G97" i="47"/>
  <c r="H97" i="47" s="1"/>
  <c r="G52" i="47"/>
  <c r="H52" i="47" s="1"/>
  <c r="G88" i="47"/>
  <c r="H88" i="47" s="1"/>
  <c r="G30" i="47"/>
  <c r="H30" i="47" s="1"/>
  <c r="Y93" i="47"/>
  <c r="Z93" i="47" s="1"/>
  <c r="Y30" i="47"/>
  <c r="Z30" i="47" s="1"/>
  <c r="Y31" i="47"/>
  <c r="Z31" i="47" s="1"/>
  <c r="Y65" i="47"/>
  <c r="Z65" i="47" s="1"/>
  <c r="Y94" i="47"/>
  <c r="Z94" i="47" s="1"/>
  <c r="Y79" i="47"/>
  <c r="Z79" i="47" s="1"/>
  <c r="Y78" i="47"/>
  <c r="Z78" i="47" s="1"/>
  <c r="Y38" i="47"/>
  <c r="Z38" i="47" s="1"/>
  <c r="Y57" i="47"/>
  <c r="Z57" i="47" s="1"/>
  <c r="Y85" i="47"/>
  <c r="Z85" i="47" s="1"/>
  <c r="Y84" i="47"/>
  <c r="Z84" i="47" s="1"/>
  <c r="Y11" i="47"/>
  <c r="Z11" i="47" s="1"/>
  <c r="Y47" i="47"/>
  <c r="Z47" i="47" s="1"/>
  <c r="Y37" i="47"/>
  <c r="Z37" i="47" s="1"/>
  <c r="Y61" i="47"/>
  <c r="Z61" i="47" s="1"/>
  <c r="Y72" i="47"/>
  <c r="Z72" i="47" s="1"/>
  <c r="Y41" i="47"/>
  <c r="Z41" i="47" s="1"/>
  <c r="Y49" i="47"/>
  <c r="Z49" i="47" s="1"/>
  <c r="Y40" i="47"/>
  <c r="Z40" i="47" s="1"/>
  <c r="Y91" i="47"/>
  <c r="Z91" i="47" s="1"/>
  <c r="Y73" i="47"/>
  <c r="Z73" i="47" s="1"/>
  <c r="Y62" i="47"/>
  <c r="Z62" i="47" s="1"/>
  <c r="F58" i="46"/>
  <c r="G58" i="46" s="1"/>
  <c r="F18" i="46"/>
  <c r="G18" i="46" s="1"/>
  <c r="F56" i="46"/>
  <c r="G56" i="46" s="1"/>
  <c r="F87" i="46"/>
  <c r="G87" i="46" s="1"/>
  <c r="F90" i="46"/>
  <c r="G90" i="46" s="1"/>
  <c r="F91" i="46"/>
  <c r="G91" i="46" s="1"/>
  <c r="F86" i="46"/>
  <c r="G86" i="46" s="1"/>
  <c r="F42" i="46"/>
  <c r="G42" i="46" s="1"/>
  <c r="F73" i="46"/>
  <c r="G73" i="46" s="1"/>
  <c r="F30" i="46"/>
  <c r="G30" i="46" s="1"/>
  <c r="F63" i="46"/>
  <c r="G63" i="46" s="1"/>
  <c r="F39" i="46"/>
  <c r="G39" i="46" s="1"/>
  <c r="F57" i="46"/>
  <c r="G57" i="46" s="1"/>
  <c r="F53" i="46"/>
  <c r="G53" i="46" s="1"/>
  <c r="F7" i="46"/>
  <c r="G7" i="46" s="1"/>
  <c r="F49" i="46"/>
  <c r="G49" i="46" s="1"/>
  <c r="F38" i="46"/>
  <c r="G38" i="46" s="1"/>
  <c r="F45" i="46"/>
  <c r="G45" i="46" s="1"/>
  <c r="F44" i="46"/>
  <c r="G44" i="46" s="1"/>
  <c r="F59" i="46"/>
  <c r="G59" i="46" s="1"/>
  <c r="F41" i="46"/>
  <c r="G41" i="46" s="1"/>
  <c r="F31" i="46"/>
  <c r="G31" i="46" s="1"/>
  <c r="F78" i="46"/>
  <c r="G78" i="46" s="1"/>
  <c r="F67" i="46"/>
  <c r="G67" i="46" s="1"/>
  <c r="F79" i="46"/>
  <c r="G79" i="46" s="1"/>
  <c r="F61" i="46"/>
  <c r="G61" i="46" s="1"/>
  <c r="F6" i="46"/>
  <c r="G6" i="46" s="1"/>
  <c r="F75" i="46"/>
  <c r="G75" i="46" s="1"/>
  <c r="F23" i="46"/>
  <c r="G23" i="46" s="1"/>
  <c r="F22" i="46"/>
  <c r="G22" i="46" s="1"/>
  <c r="F62" i="46"/>
  <c r="G62" i="46" s="1"/>
  <c r="F83" i="46"/>
  <c r="G83" i="46" s="1"/>
  <c r="F29" i="46"/>
  <c r="G29" i="46" s="1"/>
  <c r="F66" i="46"/>
  <c r="G66" i="46" s="1"/>
  <c r="F82" i="46"/>
  <c r="G82" i="46" s="1"/>
  <c r="F50" i="46"/>
  <c r="G50" i="46" s="1"/>
  <c r="F52" i="46"/>
  <c r="G52" i="46" s="1"/>
  <c r="J76" i="44" l="1"/>
  <c r="E75" i="44"/>
  <c r="F75" i="44"/>
  <c r="E76" i="44"/>
  <c r="F76" i="44"/>
  <c r="D76" i="44"/>
  <c r="C76" i="44"/>
  <c r="J94" i="37"/>
  <c r="N94" i="37" s="1"/>
  <c r="B94" i="37"/>
  <c r="C95" i="37" s="1"/>
  <c r="J94" i="38"/>
  <c r="B94" i="38"/>
  <c r="C95" i="38" s="1"/>
  <c r="D26" i="20" s="1"/>
  <c r="J94" i="33"/>
  <c r="N94" i="33" s="1"/>
  <c r="B94" i="33"/>
  <c r="C95" i="33" s="1"/>
  <c r="D25" i="20" s="1"/>
  <c r="J94" i="36"/>
  <c r="N94" i="36" s="1"/>
  <c r="B94" i="36"/>
  <c r="C95" i="36" s="1"/>
  <c r="D24" i="20" s="1"/>
  <c r="J94" i="34"/>
  <c r="N94" i="34" s="1"/>
  <c r="B94" i="34"/>
  <c r="C95" i="34" s="1"/>
  <c r="D23" i="20" s="1"/>
  <c r="B94" i="35"/>
  <c r="C95" i="35" s="1"/>
  <c r="D22" i="20" s="1"/>
  <c r="J94" i="35"/>
  <c r="N94" i="35" s="1"/>
  <c r="T94" i="26"/>
  <c r="B94" i="26"/>
  <c r="C95" i="26" s="1"/>
  <c r="J93" i="38"/>
  <c r="N93" i="38" s="1"/>
  <c r="B93" i="38"/>
  <c r="E95" i="38" s="1"/>
  <c r="M94" i="37"/>
  <c r="N94" i="38"/>
  <c r="M94" i="34"/>
  <c r="M94" i="35"/>
  <c r="J94" i="26"/>
  <c r="L82" i="20"/>
  <c r="L383" i="12"/>
  <c r="G383" i="12"/>
  <c r="E383" i="12"/>
  <c r="D383" i="12"/>
  <c r="C383" i="12"/>
  <c r="G155" i="39"/>
  <c r="E155" i="39"/>
  <c r="D155" i="39"/>
  <c r="E16" i="20" s="1"/>
  <c r="C155" i="39"/>
  <c r="D16" i="20" s="1"/>
  <c r="M82" i="20"/>
  <c r="M83" i="20"/>
  <c r="P155" i="39"/>
  <c r="Q155" i="39"/>
  <c r="R155" i="39"/>
  <c r="T155" i="39"/>
  <c r="P156" i="39"/>
  <c r="Q156" i="39"/>
  <c r="R156" i="39"/>
  <c r="S157" i="39" s="1"/>
  <c r="T156" i="39"/>
  <c r="U157" i="39" s="1"/>
  <c r="B93" i="37"/>
  <c r="J93" i="37"/>
  <c r="N93" i="37" s="1"/>
  <c r="B93" i="33"/>
  <c r="E95" i="33" s="1"/>
  <c r="J93" i="33"/>
  <c r="N93" i="33" s="1"/>
  <c r="B93" i="36"/>
  <c r="J93" i="36"/>
  <c r="N93" i="36" s="1"/>
  <c r="B93" i="34"/>
  <c r="E95" i="34" s="1"/>
  <c r="J93" i="34"/>
  <c r="N93" i="34" s="1"/>
  <c r="B93" i="26"/>
  <c r="J93" i="26"/>
  <c r="E95" i="26" l="1"/>
  <c r="C94" i="37"/>
  <c r="E95" i="37"/>
  <c r="M94" i="36"/>
  <c r="M94" i="38"/>
  <c r="E95" i="36"/>
  <c r="M94" i="33"/>
  <c r="C94" i="38"/>
  <c r="C94" i="34"/>
  <c r="C94" i="36"/>
  <c r="C94" i="33"/>
  <c r="S156" i="39"/>
  <c r="C94" i="26"/>
  <c r="M93" i="37"/>
  <c r="L94" i="26"/>
  <c r="M95" i="26" s="1"/>
  <c r="D21" i="20" s="1"/>
  <c r="T93" i="26"/>
  <c r="L93" i="26"/>
  <c r="J93" i="35"/>
  <c r="N93" i="35" s="1"/>
  <c r="B93" i="35"/>
  <c r="M93" i="34"/>
  <c r="U156" i="39"/>
  <c r="M93" i="36"/>
  <c r="M93" i="33"/>
  <c r="M93" i="38"/>
  <c r="C94" i="35" l="1"/>
  <c r="E95" i="35"/>
  <c r="N81" i="20"/>
  <c r="O95" i="26"/>
  <c r="N82" i="20"/>
  <c r="M93" i="35"/>
  <c r="M94" i="26"/>
  <c r="L81" i="20"/>
  <c r="L382" i="12"/>
  <c r="G382" i="12"/>
  <c r="H383" i="12" s="1"/>
  <c r="E382" i="12"/>
  <c r="F383" i="12" s="1"/>
  <c r="D382" i="12"/>
  <c r="C382" i="12"/>
  <c r="G154" i="39"/>
  <c r="H155" i="39" s="1"/>
  <c r="E154" i="39"/>
  <c r="F155" i="39" s="1"/>
  <c r="D154" i="39"/>
  <c r="C154" i="39"/>
  <c r="B92" i="37" l="1"/>
  <c r="E94" i="37" s="1"/>
  <c r="F95" i="37" s="1"/>
  <c r="G95" i="37" s="1"/>
  <c r="J92" i="37"/>
  <c r="N92" i="37" s="1"/>
  <c r="B92" i="38"/>
  <c r="E94" i="38" s="1"/>
  <c r="F95" i="38" s="1"/>
  <c r="G95" i="38" s="1"/>
  <c r="J92" i="38"/>
  <c r="N92" i="38" s="1"/>
  <c r="B92" i="33"/>
  <c r="E94" i="33" s="1"/>
  <c r="F95" i="33" s="1"/>
  <c r="G95" i="33" s="1"/>
  <c r="J92" i="33"/>
  <c r="N92" i="33" s="1"/>
  <c r="B92" i="36"/>
  <c r="J92" i="36"/>
  <c r="N92" i="36" s="1"/>
  <c r="B92" i="34"/>
  <c r="J92" i="34"/>
  <c r="N92" i="34" s="1"/>
  <c r="B92" i="35"/>
  <c r="J92" i="35"/>
  <c r="N92" i="35" s="1"/>
  <c r="L92" i="26"/>
  <c r="O94" i="26" s="1"/>
  <c r="P95" i="26" s="1"/>
  <c r="Q95" i="26" s="1"/>
  <c r="T92" i="26"/>
  <c r="B92" i="26"/>
  <c r="J92" i="26"/>
  <c r="L80" i="20"/>
  <c r="G153" i="39"/>
  <c r="E153" i="39"/>
  <c r="D153" i="39"/>
  <c r="C153" i="39"/>
  <c r="L381" i="12"/>
  <c r="J381" i="12"/>
  <c r="G381" i="12"/>
  <c r="H382" i="12" s="1"/>
  <c r="E381" i="12"/>
  <c r="F382" i="12" s="1"/>
  <c r="D381" i="12"/>
  <c r="C381" i="12"/>
  <c r="M81" i="20"/>
  <c r="P154" i="39"/>
  <c r="Q154" i="39"/>
  <c r="R154" i="39"/>
  <c r="S155" i="39" s="1"/>
  <c r="T154" i="39"/>
  <c r="U155" i="39" s="1"/>
  <c r="B91" i="26"/>
  <c r="J91" i="26"/>
  <c r="L91" i="26"/>
  <c r="T91" i="26"/>
  <c r="J91" i="37"/>
  <c r="N91" i="37" s="1"/>
  <c r="B91" i="37"/>
  <c r="J91" i="38"/>
  <c r="N91" i="38" s="1"/>
  <c r="B91" i="38"/>
  <c r="J91" i="33"/>
  <c r="N91" i="33" s="1"/>
  <c r="B91" i="33"/>
  <c r="J91" i="36"/>
  <c r="N91" i="36" s="1"/>
  <c r="B91" i="36"/>
  <c r="J91" i="34"/>
  <c r="N91" i="34" s="1"/>
  <c r="B91" i="34"/>
  <c r="J91" i="35"/>
  <c r="N91" i="35" s="1"/>
  <c r="B91" i="35"/>
  <c r="B5" i="28"/>
  <c r="C5" i="28"/>
  <c r="D5" i="28"/>
  <c r="E5" i="28"/>
  <c r="F5" i="28"/>
  <c r="G5" i="28"/>
  <c r="H5" i="28"/>
  <c r="I5" i="28"/>
  <c r="B6" i="28"/>
  <c r="C6" i="28"/>
  <c r="D6" i="28"/>
  <c r="E6" i="28"/>
  <c r="F6" i="28"/>
  <c r="G6" i="28"/>
  <c r="H6" i="28"/>
  <c r="I6" i="28"/>
  <c r="B7" i="28"/>
  <c r="C7" i="28"/>
  <c r="D7" i="28"/>
  <c r="E7" i="28"/>
  <c r="F7" i="28"/>
  <c r="G7" i="28"/>
  <c r="H7" i="28"/>
  <c r="I7" i="28"/>
  <c r="B8" i="28"/>
  <c r="C8" i="28"/>
  <c r="D8" i="28"/>
  <c r="E8" i="28"/>
  <c r="F8" i="28"/>
  <c r="G8" i="28"/>
  <c r="H8" i="28"/>
  <c r="I8" i="28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24" i="28"/>
  <c r="C24" i="28"/>
  <c r="D24" i="28"/>
  <c r="E24" i="28"/>
  <c r="F24" i="28"/>
  <c r="G24" i="28"/>
  <c r="H24" i="28"/>
  <c r="I24" i="28"/>
  <c r="B25" i="28"/>
  <c r="C25" i="28"/>
  <c r="D25" i="28"/>
  <c r="E25" i="28"/>
  <c r="F25" i="28"/>
  <c r="G25" i="28"/>
  <c r="H25" i="28"/>
  <c r="I25" i="28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32" i="28"/>
  <c r="C32" i="28"/>
  <c r="D32" i="28"/>
  <c r="E32" i="28"/>
  <c r="F32" i="28"/>
  <c r="G32" i="28"/>
  <c r="H32" i="28"/>
  <c r="I32" i="28"/>
  <c r="B33" i="28"/>
  <c r="C33" i="28"/>
  <c r="D33" i="28"/>
  <c r="E33" i="28"/>
  <c r="F33" i="28"/>
  <c r="G33" i="28"/>
  <c r="H33" i="28"/>
  <c r="I33" i="28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8" i="28"/>
  <c r="C38" i="28"/>
  <c r="D38" i="28"/>
  <c r="E38" i="28"/>
  <c r="F38" i="28"/>
  <c r="G38" i="28"/>
  <c r="H38" i="28"/>
  <c r="I38" i="28"/>
  <c r="B39" i="28"/>
  <c r="C39" i="28"/>
  <c r="D39" i="28"/>
  <c r="E39" i="28"/>
  <c r="F39" i="28"/>
  <c r="G39" i="28"/>
  <c r="H39" i="28"/>
  <c r="I39" i="28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6" i="28"/>
  <c r="C46" i="28"/>
  <c r="D46" i="28"/>
  <c r="E46" i="28"/>
  <c r="F46" i="28"/>
  <c r="G46" i="28"/>
  <c r="H46" i="28"/>
  <c r="I46" i="28"/>
  <c r="B47" i="28"/>
  <c r="C47" i="28"/>
  <c r="D47" i="28"/>
  <c r="E47" i="28"/>
  <c r="F47" i="28"/>
  <c r="G47" i="28"/>
  <c r="H47" i="28"/>
  <c r="I47" i="28"/>
  <c r="B48" i="28"/>
  <c r="C48" i="28"/>
  <c r="D48" i="28"/>
  <c r="E48" i="28"/>
  <c r="F48" i="28"/>
  <c r="G48" i="28"/>
  <c r="H48" i="28"/>
  <c r="I48" i="28"/>
  <c r="B49" i="28"/>
  <c r="C49" i="28"/>
  <c r="D49" i="28"/>
  <c r="E49" i="28"/>
  <c r="F49" i="28"/>
  <c r="G49" i="28"/>
  <c r="H49" i="28"/>
  <c r="I49" i="28"/>
  <c r="B50" i="28"/>
  <c r="C50" i="28"/>
  <c r="D50" i="28"/>
  <c r="E50" i="28"/>
  <c r="F50" i="28"/>
  <c r="G50" i="28"/>
  <c r="H50" i="28"/>
  <c r="I50" i="28"/>
  <c r="B51" i="28"/>
  <c r="C51" i="28"/>
  <c r="D51" i="28"/>
  <c r="E51" i="28"/>
  <c r="F51" i="28"/>
  <c r="G51" i="28"/>
  <c r="H51" i="28"/>
  <c r="I51" i="28"/>
  <c r="B52" i="28"/>
  <c r="C52" i="28"/>
  <c r="D52" i="28"/>
  <c r="E52" i="28"/>
  <c r="F52" i="28"/>
  <c r="G52" i="28"/>
  <c r="H52" i="28"/>
  <c r="I52" i="28"/>
  <c r="B53" i="28"/>
  <c r="C53" i="28"/>
  <c r="D53" i="28"/>
  <c r="E53" i="28"/>
  <c r="F53" i="28"/>
  <c r="G53" i="28"/>
  <c r="H53" i="28"/>
  <c r="I53" i="28"/>
  <c r="B54" i="28"/>
  <c r="C54" i="28"/>
  <c r="D54" i="28"/>
  <c r="E54" i="28"/>
  <c r="F54" i="28"/>
  <c r="G54" i="28"/>
  <c r="H54" i="28"/>
  <c r="I54" i="28"/>
  <c r="B55" i="28"/>
  <c r="C55" i="28"/>
  <c r="D55" i="28"/>
  <c r="E55" i="28"/>
  <c r="F55" i="28"/>
  <c r="G55" i="28"/>
  <c r="H55" i="28"/>
  <c r="I55" i="28"/>
  <c r="B56" i="28"/>
  <c r="C56" i="28"/>
  <c r="D56" i="28"/>
  <c r="E56" i="28"/>
  <c r="F56" i="28"/>
  <c r="G56" i="28"/>
  <c r="H56" i="28"/>
  <c r="I56" i="28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B59" i="28"/>
  <c r="C59" i="28"/>
  <c r="D59" i="28"/>
  <c r="E59" i="28"/>
  <c r="F59" i="28"/>
  <c r="G59" i="28"/>
  <c r="H59" i="28"/>
  <c r="I59" i="28"/>
  <c r="B60" i="28"/>
  <c r="C60" i="28"/>
  <c r="D60" i="28"/>
  <c r="E60" i="28"/>
  <c r="F60" i="28"/>
  <c r="G60" i="28"/>
  <c r="H60" i="28"/>
  <c r="I60" i="28"/>
  <c r="B61" i="28"/>
  <c r="C61" i="28"/>
  <c r="D61" i="28"/>
  <c r="E61" i="28"/>
  <c r="F61" i="28"/>
  <c r="G61" i="28"/>
  <c r="H61" i="28"/>
  <c r="I61" i="28"/>
  <c r="B62" i="28"/>
  <c r="C62" i="28"/>
  <c r="D62" i="28"/>
  <c r="E62" i="28"/>
  <c r="F62" i="28"/>
  <c r="G62" i="28"/>
  <c r="H62" i="28"/>
  <c r="I62" i="28"/>
  <c r="B63" i="28"/>
  <c r="C63" i="28"/>
  <c r="D63" i="28"/>
  <c r="E63" i="28"/>
  <c r="F63" i="28"/>
  <c r="G63" i="28"/>
  <c r="H63" i="28"/>
  <c r="I63" i="28"/>
  <c r="B64" i="28"/>
  <c r="C64" i="28"/>
  <c r="D64" i="28"/>
  <c r="E64" i="28"/>
  <c r="F64" i="28"/>
  <c r="G64" i="28"/>
  <c r="H64" i="28"/>
  <c r="I64" i="28"/>
  <c r="B65" i="28"/>
  <c r="C65" i="28"/>
  <c r="D65" i="28"/>
  <c r="E65" i="28"/>
  <c r="F65" i="28"/>
  <c r="G65" i="28"/>
  <c r="H65" i="28"/>
  <c r="I65" i="28"/>
  <c r="B66" i="28"/>
  <c r="C66" i="28"/>
  <c r="D66" i="28"/>
  <c r="E66" i="28"/>
  <c r="F66" i="28"/>
  <c r="G66" i="28"/>
  <c r="H66" i="28"/>
  <c r="I66" i="28"/>
  <c r="B67" i="28"/>
  <c r="C67" i="28"/>
  <c r="D67" i="28"/>
  <c r="E67" i="28"/>
  <c r="F67" i="28"/>
  <c r="G67" i="28"/>
  <c r="H67" i="28"/>
  <c r="I67" i="28"/>
  <c r="B68" i="28"/>
  <c r="C68" i="28"/>
  <c r="D68" i="28"/>
  <c r="E68" i="28"/>
  <c r="F68" i="28"/>
  <c r="G68" i="28"/>
  <c r="H68" i="28"/>
  <c r="I68" i="28"/>
  <c r="B69" i="28"/>
  <c r="C69" i="28"/>
  <c r="D69" i="28"/>
  <c r="E69" i="28"/>
  <c r="F69" i="28"/>
  <c r="G69" i="28"/>
  <c r="H69" i="28"/>
  <c r="I69" i="28"/>
  <c r="B70" i="28"/>
  <c r="C70" i="28"/>
  <c r="D70" i="28"/>
  <c r="E70" i="28"/>
  <c r="F70" i="28"/>
  <c r="G70" i="28"/>
  <c r="H70" i="28"/>
  <c r="I70" i="28"/>
  <c r="B71" i="28"/>
  <c r="C71" i="28"/>
  <c r="D71" i="28"/>
  <c r="E71" i="28"/>
  <c r="F71" i="28"/>
  <c r="G71" i="28"/>
  <c r="H71" i="28"/>
  <c r="I71" i="28"/>
  <c r="B72" i="28"/>
  <c r="C72" i="28"/>
  <c r="D72" i="28"/>
  <c r="E72" i="28"/>
  <c r="F72" i="28"/>
  <c r="G72" i="28"/>
  <c r="H72" i="28"/>
  <c r="I72" i="28"/>
  <c r="B73" i="28"/>
  <c r="C73" i="28"/>
  <c r="D73" i="28"/>
  <c r="E73" i="28"/>
  <c r="F73" i="28"/>
  <c r="G73" i="28"/>
  <c r="H73" i="28"/>
  <c r="I73" i="28"/>
  <c r="B74" i="28"/>
  <c r="C74" i="28"/>
  <c r="D74" i="28"/>
  <c r="E74" i="28"/>
  <c r="F74" i="28"/>
  <c r="G74" i="28"/>
  <c r="H74" i="28"/>
  <c r="I74" i="28"/>
  <c r="B75" i="28"/>
  <c r="C75" i="28"/>
  <c r="D75" i="28"/>
  <c r="E75" i="28"/>
  <c r="F75" i="28"/>
  <c r="G75" i="28"/>
  <c r="H75" i="28"/>
  <c r="I75" i="28"/>
  <c r="B76" i="28"/>
  <c r="C76" i="28"/>
  <c r="D76" i="28"/>
  <c r="E76" i="28"/>
  <c r="F76" i="28"/>
  <c r="G76" i="28"/>
  <c r="H76" i="28"/>
  <c r="I76" i="28"/>
  <c r="B77" i="28"/>
  <c r="C77" i="28"/>
  <c r="D77" i="28"/>
  <c r="E77" i="28"/>
  <c r="F77" i="28"/>
  <c r="G77" i="28"/>
  <c r="H77" i="28"/>
  <c r="I77" i="28"/>
  <c r="B78" i="28"/>
  <c r="C78" i="28"/>
  <c r="D78" i="28"/>
  <c r="E78" i="28"/>
  <c r="F78" i="28"/>
  <c r="G78" i="28"/>
  <c r="H78" i="28"/>
  <c r="I78" i="28"/>
  <c r="B79" i="28"/>
  <c r="C79" i="28"/>
  <c r="D79" i="28"/>
  <c r="E79" i="28"/>
  <c r="F79" i="28"/>
  <c r="G79" i="28"/>
  <c r="H79" i="28"/>
  <c r="I79" i="28"/>
  <c r="B80" i="28"/>
  <c r="C80" i="28"/>
  <c r="D80" i="28"/>
  <c r="E80" i="28"/>
  <c r="F80" i="28"/>
  <c r="G80" i="28"/>
  <c r="H80" i="28"/>
  <c r="I80" i="28"/>
  <c r="B81" i="28"/>
  <c r="C81" i="28"/>
  <c r="D81" i="28"/>
  <c r="E81" i="28"/>
  <c r="F81" i="28"/>
  <c r="G81" i="28"/>
  <c r="H81" i="28"/>
  <c r="I81" i="28"/>
  <c r="B82" i="28"/>
  <c r="C82" i="28"/>
  <c r="D82" i="28"/>
  <c r="E82" i="28"/>
  <c r="F82" i="28"/>
  <c r="G82" i="28"/>
  <c r="H82" i="28"/>
  <c r="I82" i="28"/>
  <c r="B83" i="28"/>
  <c r="C83" i="28"/>
  <c r="D83" i="28"/>
  <c r="E83" i="28"/>
  <c r="F83" i="28"/>
  <c r="G83" i="28"/>
  <c r="H83" i="28"/>
  <c r="I83" i="28"/>
  <c r="B84" i="28"/>
  <c r="C84" i="28"/>
  <c r="D84" i="28"/>
  <c r="E84" i="28"/>
  <c r="F84" i="28"/>
  <c r="G84" i="28"/>
  <c r="H84" i="28"/>
  <c r="I84" i="28"/>
  <c r="B85" i="28"/>
  <c r="C85" i="28"/>
  <c r="D85" i="28"/>
  <c r="E85" i="28"/>
  <c r="F85" i="28"/>
  <c r="G85" i="28"/>
  <c r="H85" i="28"/>
  <c r="I85" i="28"/>
  <c r="B86" i="28"/>
  <c r="C86" i="28"/>
  <c r="D86" i="28"/>
  <c r="E86" i="28"/>
  <c r="F86" i="28"/>
  <c r="G86" i="28"/>
  <c r="H86" i="28"/>
  <c r="I86" i="28"/>
  <c r="B87" i="28"/>
  <c r="C87" i="28"/>
  <c r="D87" i="28"/>
  <c r="E87" i="28"/>
  <c r="F87" i="28"/>
  <c r="G87" i="28"/>
  <c r="H87" i="28"/>
  <c r="I87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C90" i="28"/>
  <c r="D90" i="28"/>
  <c r="E90" i="28"/>
  <c r="F90" i="28"/>
  <c r="G90" i="28"/>
  <c r="H90" i="28"/>
  <c r="I90" i="28"/>
  <c r="B91" i="28"/>
  <c r="C91" i="28"/>
  <c r="D91" i="28"/>
  <c r="E91" i="28"/>
  <c r="F91" i="28"/>
  <c r="G91" i="28"/>
  <c r="H91" i="28"/>
  <c r="I91" i="28"/>
  <c r="L79" i="20"/>
  <c r="L380" i="12"/>
  <c r="J380" i="12"/>
  <c r="G380" i="12"/>
  <c r="E380" i="12"/>
  <c r="D380" i="12"/>
  <c r="C380" i="12"/>
  <c r="G152" i="39"/>
  <c r="E152" i="39"/>
  <c r="D152" i="39"/>
  <c r="C152" i="39"/>
  <c r="M80" i="20"/>
  <c r="P153" i="39"/>
  <c r="Q153" i="39"/>
  <c r="R153" i="39"/>
  <c r="T153" i="39"/>
  <c r="C93" i="36" l="1"/>
  <c r="E94" i="36"/>
  <c r="F95" i="36" s="1"/>
  <c r="G95" i="36" s="1"/>
  <c r="O93" i="26"/>
  <c r="C93" i="26"/>
  <c r="E94" i="26"/>
  <c r="F95" i="26" s="1"/>
  <c r="G95" i="26" s="1"/>
  <c r="P94" i="26"/>
  <c r="Q94" i="26" s="1"/>
  <c r="C92" i="33"/>
  <c r="C93" i="35"/>
  <c r="E94" i="35"/>
  <c r="F95" i="35" s="1"/>
  <c r="G95" i="35" s="1"/>
  <c r="C93" i="34"/>
  <c r="E94" i="34"/>
  <c r="F95" i="34" s="1"/>
  <c r="G95" i="34" s="1"/>
  <c r="M91" i="34"/>
  <c r="E93" i="34"/>
  <c r="M91" i="38"/>
  <c r="E93" i="38"/>
  <c r="F94" i="38" s="1"/>
  <c r="G94" i="38" s="1"/>
  <c r="M91" i="36"/>
  <c r="E93" i="36"/>
  <c r="M91" i="37"/>
  <c r="E93" i="37"/>
  <c r="F94" i="37" s="1"/>
  <c r="G94" i="37" s="1"/>
  <c r="M92" i="33"/>
  <c r="C93" i="33"/>
  <c r="M91" i="33"/>
  <c r="E93" i="33"/>
  <c r="F94" i="33" s="1"/>
  <c r="G94" i="33" s="1"/>
  <c r="F153" i="39"/>
  <c r="F154" i="39"/>
  <c r="H153" i="39"/>
  <c r="H154" i="39"/>
  <c r="M92" i="38"/>
  <c r="C93" i="38"/>
  <c r="E93" i="26"/>
  <c r="M91" i="35"/>
  <c r="E93" i="35"/>
  <c r="M92" i="37"/>
  <c r="C93" i="37"/>
  <c r="C92" i="38"/>
  <c r="N80" i="20"/>
  <c r="M93" i="26"/>
  <c r="C92" i="26"/>
  <c r="U154" i="39"/>
  <c r="M92" i="36"/>
  <c r="M92" i="26"/>
  <c r="C92" i="35"/>
  <c r="C92" i="37"/>
  <c r="M92" i="35"/>
  <c r="C92" i="34"/>
  <c r="M92" i="34"/>
  <c r="C92" i="36"/>
  <c r="H381" i="12"/>
  <c r="N79" i="20"/>
  <c r="F381" i="12"/>
  <c r="S154" i="39"/>
  <c r="F94" i="36" l="1"/>
  <c r="G94" i="36" s="1"/>
  <c r="F94" i="34"/>
  <c r="G94" i="34" s="1"/>
  <c r="F94" i="26"/>
  <c r="G94" i="26" s="1"/>
  <c r="F94" i="35"/>
  <c r="G94" i="35" s="1"/>
  <c r="B90" i="37"/>
  <c r="J90" i="37"/>
  <c r="N90" i="37" s="1"/>
  <c r="B90" i="38"/>
  <c r="J90" i="38"/>
  <c r="N90" i="38" s="1"/>
  <c r="B90" i="33"/>
  <c r="E92" i="33" s="1"/>
  <c r="F93" i="33" s="1"/>
  <c r="G93" i="33" s="1"/>
  <c r="H95" i="33" s="1"/>
  <c r="I95" i="33" s="1"/>
  <c r="J90" i="33"/>
  <c r="N90" i="33" s="1"/>
  <c r="B90" i="36"/>
  <c r="E92" i="36" s="1"/>
  <c r="F93" i="36" s="1"/>
  <c r="G93" i="36" s="1"/>
  <c r="H95" i="36" s="1"/>
  <c r="I95" i="36" s="1"/>
  <c r="J90" i="36"/>
  <c r="N90" i="36" s="1"/>
  <c r="B90" i="34"/>
  <c r="J90" i="34"/>
  <c r="N90" i="34" s="1"/>
  <c r="B90" i="35"/>
  <c r="E92" i="35" s="1"/>
  <c r="F93" i="35" s="1"/>
  <c r="G93" i="35" s="1"/>
  <c r="H95" i="35" s="1"/>
  <c r="I95" i="35" s="1"/>
  <c r="J90" i="35"/>
  <c r="N90" i="35" s="1"/>
  <c r="T90" i="26"/>
  <c r="L90" i="26"/>
  <c r="O92" i="26" s="1"/>
  <c r="P93" i="26" s="1"/>
  <c r="Q93" i="26" s="1"/>
  <c r="R95" i="26" s="1"/>
  <c r="S95" i="26" s="1"/>
  <c r="B90" i="26"/>
  <c r="J90" i="26"/>
  <c r="L78" i="20"/>
  <c r="L379" i="12"/>
  <c r="J379" i="12"/>
  <c r="G379" i="12"/>
  <c r="H380" i="12" s="1"/>
  <c r="E379" i="12"/>
  <c r="F380" i="12" s="1"/>
  <c r="D379" i="12"/>
  <c r="C379" i="12"/>
  <c r="G151" i="39"/>
  <c r="H152" i="39" s="1"/>
  <c r="E151" i="39"/>
  <c r="F152" i="39" s="1"/>
  <c r="D151" i="39"/>
  <c r="C151" i="39"/>
  <c r="M79" i="20"/>
  <c r="P152" i="39"/>
  <c r="Q152" i="39"/>
  <c r="R152" i="39"/>
  <c r="T152" i="39"/>
  <c r="G150" i="39"/>
  <c r="E150" i="39"/>
  <c r="D150" i="39"/>
  <c r="C150" i="39"/>
  <c r="L77" i="20"/>
  <c r="J378" i="12"/>
  <c r="G378" i="12"/>
  <c r="E378" i="12"/>
  <c r="D378" i="12"/>
  <c r="C378" i="12"/>
  <c r="B89" i="37"/>
  <c r="J89" i="37"/>
  <c r="N89" i="37" s="1"/>
  <c r="B89" i="38"/>
  <c r="J89" i="38"/>
  <c r="N89" i="38" s="1"/>
  <c r="B89" i="33"/>
  <c r="J89" i="33"/>
  <c r="N89" i="33" s="1"/>
  <c r="B89" i="36"/>
  <c r="J89" i="36"/>
  <c r="N89" i="36" s="1"/>
  <c r="B89" i="34"/>
  <c r="J89" i="34"/>
  <c r="N89" i="34" s="1"/>
  <c r="B89" i="35"/>
  <c r="J89" i="35"/>
  <c r="N89" i="35" s="1"/>
  <c r="L89" i="26"/>
  <c r="T89" i="26"/>
  <c r="B89" i="26"/>
  <c r="J89" i="26"/>
  <c r="M78" i="20"/>
  <c r="P151" i="39"/>
  <c r="Q151" i="39"/>
  <c r="R151" i="39"/>
  <c r="T151" i="39"/>
  <c r="B88" i="37"/>
  <c r="M88" i="37" s="1"/>
  <c r="J88" i="37"/>
  <c r="N88" i="37" s="1"/>
  <c r="B88" i="38"/>
  <c r="M88" i="38" s="1"/>
  <c r="J88" i="38"/>
  <c r="N88" i="38" s="1"/>
  <c r="B88" i="33"/>
  <c r="M88" i="33" s="1"/>
  <c r="J88" i="33"/>
  <c r="N88" i="33" s="1"/>
  <c r="B88" i="36"/>
  <c r="M88" i="36" s="1"/>
  <c r="J88" i="36"/>
  <c r="N88" i="36" s="1"/>
  <c r="B88" i="34"/>
  <c r="M88" i="34" s="1"/>
  <c r="J88" i="34"/>
  <c r="N88" i="34" s="1"/>
  <c r="B88" i="35"/>
  <c r="M88" i="35" s="1"/>
  <c r="J88" i="35"/>
  <c r="N88" i="35" s="1"/>
  <c r="L88" i="26"/>
  <c r="N76" i="20" s="1"/>
  <c r="T88" i="26"/>
  <c r="B88" i="26"/>
  <c r="J88" i="26"/>
  <c r="L88" i="28"/>
  <c r="M88" i="28"/>
  <c r="N88" i="28"/>
  <c r="O88" i="28"/>
  <c r="P88" i="28"/>
  <c r="Q88" i="28"/>
  <c r="R88" i="28"/>
  <c r="L89" i="28"/>
  <c r="M89" i="28"/>
  <c r="N89" i="28"/>
  <c r="O89" i="28"/>
  <c r="P89" i="28"/>
  <c r="Q89" i="28"/>
  <c r="R89" i="28"/>
  <c r="L90" i="28"/>
  <c r="M90" i="28"/>
  <c r="N90" i="28"/>
  <c r="O90" i="28"/>
  <c r="P90" i="28"/>
  <c r="Q90" i="28"/>
  <c r="R90" i="28"/>
  <c r="L91" i="28"/>
  <c r="M91" i="28"/>
  <c r="N91" i="28"/>
  <c r="O91" i="28"/>
  <c r="P91" i="28"/>
  <c r="Q91" i="28"/>
  <c r="R91" i="28"/>
  <c r="L96" i="28"/>
  <c r="M96" i="28"/>
  <c r="N96" i="28"/>
  <c r="O96" i="28"/>
  <c r="P96" i="28"/>
  <c r="Q96" i="28"/>
  <c r="R96" i="28"/>
  <c r="L97" i="28"/>
  <c r="M97" i="28"/>
  <c r="N97" i="28"/>
  <c r="O97" i="28"/>
  <c r="P97" i="28"/>
  <c r="Q97" i="28"/>
  <c r="R97" i="28"/>
  <c r="L98" i="28"/>
  <c r="M98" i="28"/>
  <c r="N98" i="28"/>
  <c r="O98" i="28"/>
  <c r="P98" i="28"/>
  <c r="Q98" i="28"/>
  <c r="R98" i="28"/>
  <c r="L99" i="28"/>
  <c r="M99" i="28"/>
  <c r="N99" i="28"/>
  <c r="O99" i="28"/>
  <c r="P99" i="28"/>
  <c r="Q99" i="28"/>
  <c r="R99" i="28"/>
  <c r="B92" i="28"/>
  <c r="C92" i="28"/>
  <c r="D92" i="28"/>
  <c r="E92" i="28"/>
  <c r="F92" i="28"/>
  <c r="G92" i="28"/>
  <c r="H92" i="28"/>
  <c r="I92" i="28"/>
  <c r="B93" i="28"/>
  <c r="C93" i="28"/>
  <c r="D93" i="28"/>
  <c r="E93" i="28"/>
  <c r="F93" i="28"/>
  <c r="G93" i="28"/>
  <c r="H93" i="28"/>
  <c r="I93" i="28"/>
  <c r="B94" i="28"/>
  <c r="C94" i="28"/>
  <c r="D94" i="28"/>
  <c r="E94" i="28"/>
  <c r="F94" i="28"/>
  <c r="G94" i="28"/>
  <c r="H94" i="28"/>
  <c r="I94" i="28"/>
  <c r="B95" i="28"/>
  <c r="B104" i="28" s="1"/>
  <c r="C95" i="28"/>
  <c r="C104" i="28" s="1"/>
  <c r="D95" i="28"/>
  <c r="D104" i="28" s="1"/>
  <c r="E95" i="28"/>
  <c r="E104" i="28" s="1"/>
  <c r="F95" i="28"/>
  <c r="F104" i="28" s="1"/>
  <c r="G95" i="28"/>
  <c r="G104" i="28" s="1"/>
  <c r="H95" i="28"/>
  <c r="I95" i="28"/>
  <c r="I104" i="28" s="1"/>
  <c r="B96" i="28"/>
  <c r="C96" i="28"/>
  <c r="D96" i="28"/>
  <c r="E96" i="28"/>
  <c r="F96" i="28"/>
  <c r="G96" i="28"/>
  <c r="H96" i="28"/>
  <c r="I96" i="28"/>
  <c r="B97" i="28"/>
  <c r="C97" i="28"/>
  <c r="D97" i="28"/>
  <c r="E97" i="28"/>
  <c r="F97" i="28"/>
  <c r="G97" i="28"/>
  <c r="H97" i="28"/>
  <c r="I97" i="28"/>
  <c r="B98" i="28"/>
  <c r="C98" i="28"/>
  <c r="D98" i="28"/>
  <c r="E98" i="28"/>
  <c r="F98" i="28"/>
  <c r="G98" i="28"/>
  <c r="H98" i="28"/>
  <c r="I98" i="28"/>
  <c r="B99" i="28"/>
  <c r="C99" i="28"/>
  <c r="D99" i="28"/>
  <c r="E99" i="28"/>
  <c r="F99" i="28"/>
  <c r="G99" i="28"/>
  <c r="H99" i="28"/>
  <c r="I99" i="28"/>
  <c r="M95" i="28" l="1"/>
  <c r="C105" i="28" s="1"/>
  <c r="Q95" i="28"/>
  <c r="G105" i="28" s="1"/>
  <c r="N95" i="28"/>
  <c r="D105" i="28" s="1"/>
  <c r="O95" i="28"/>
  <c r="E105" i="28" s="1"/>
  <c r="P95" i="28"/>
  <c r="F105" i="28" s="1"/>
  <c r="N94" i="28"/>
  <c r="M94" i="28"/>
  <c r="O94" i="28"/>
  <c r="Q94" i="28"/>
  <c r="P94" i="28"/>
  <c r="Q93" i="28"/>
  <c r="O93" i="28"/>
  <c r="P93" i="28"/>
  <c r="N93" i="28"/>
  <c r="M93" i="28"/>
  <c r="P92" i="28"/>
  <c r="Q92" i="28"/>
  <c r="M92" i="28"/>
  <c r="O92" i="28"/>
  <c r="N92" i="28"/>
  <c r="F22" i="20"/>
  <c r="B106" i="28"/>
  <c r="F24" i="20"/>
  <c r="E106" i="28"/>
  <c r="F25" i="20"/>
  <c r="F106" i="28"/>
  <c r="I106" i="28"/>
  <c r="C106" i="28"/>
  <c r="F21" i="20"/>
  <c r="E91" i="38"/>
  <c r="C90" i="33"/>
  <c r="C91" i="37"/>
  <c r="E92" i="37"/>
  <c r="F93" i="37" s="1"/>
  <c r="G93" i="37" s="1"/>
  <c r="H95" i="37" s="1"/>
  <c r="I95" i="37" s="1"/>
  <c r="C91" i="34"/>
  <c r="E92" i="34"/>
  <c r="F93" i="34" s="1"/>
  <c r="G93" i="34" s="1"/>
  <c r="H95" i="34" s="1"/>
  <c r="I95" i="34" s="1"/>
  <c r="C91" i="26"/>
  <c r="E92" i="26"/>
  <c r="F93" i="26" s="1"/>
  <c r="G93" i="26" s="1"/>
  <c r="H95" i="26" s="1"/>
  <c r="I95" i="26" s="1"/>
  <c r="C91" i="38"/>
  <c r="E92" i="38"/>
  <c r="M90" i="36"/>
  <c r="C91" i="36"/>
  <c r="N78" i="20"/>
  <c r="M91" i="26"/>
  <c r="C90" i="35"/>
  <c r="E91" i="35"/>
  <c r="F92" i="35" s="1"/>
  <c r="G92" i="35" s="1"/>
  <c r="H94" i="35" s="1"/>
  <c r="I94" i="35" s="1"/>
  <c r="E90" i="33"/>
  <c r="N77" i="20"/>
  <c r="O91" i="26"/>
  <c r="P92" i="26" s="1"/>
  <c r="Q92" i="26" s="1"/>
  <c r="R94" i="26" s="1"/>
  <c r="S94" i="26" s="1"/>
  <c r="E91" i="37"/>
  <c r="M90" i="35"/>
  <c r="C91" i="35"/>
  <c r="M90" i="33"/>
  <c r="C91" i="33"/>
  <c r="C90" i="34"/>
  <c r="E91" i="34"/>
  <c r="C89" i="26"/>
  <c r="E91" i="26"/>
  <c r="E91" i="36"/>
  <c r="F92" i="36" s="1"/>
  <c r="G92" i="36" s="1"/>
  <c r="H94" i="36" s="1"/>
  <c r="I94" i="36" s="1"/>
  <c r="M89" i="33"/>
  <c r="E91" i="33"/>
  <c r="F92" i="33" s="1"/>
  <c r="G92" i="33" s="1"/>
  <c r="H94" i="33" s="1"/>
  <c r="I94" i="33" s="1"/>
  <c r="H151" i="39"/>
  <c r="F151" i="39"/>
  <c r="F379" i="12"/>
  <c r="M89" i="34"/>
  <c r="H379" i="12"/>
  <c r="M90" i="38"/>
  <c r="E90" i="35"/>
  <c r="C90" i="36"/>
  <c r="E90" i="26"/>
  <c r="U152" i="39"/>
  <c r="U153" i="39"/>
  <c r="M90" i="26"/>
  <c r="S152" i="39"/>
  <c r="S153" i="39"/>
  <c r="E90" i="36"/>
  <c r="M90" i="34"/>
  <c r="C90" i="26"/>
  <c r="E90" i="38"/>
  <c r="F91" i="38" s="1"/>
  <c r="G91" i="38" s="1"/>
  <c r="C90" i="37"/>
  <c r="E90" i="37"/>
  <c r="O90" i="26"/>
  <c r="E90" i="34"/>
  <c r="C90" i="38"/>
  <c r="M90" i="37"/>
  <c r="M89" i="38"/>
  <c r="C89" i="37"/>
  <c r="M89" i="35"/>
  <c r="C89" i="36"/>
  <c r="M89" i="26"/>
  <c r="M89" i="37"/>
  <c r="M89" i="36"/>
  <c r="C89" i="35"/>
  <c r="C89" i="33"/>
  <c r="C89" i="38"/>
  <c r="C89" i="34"/>
  <c r="L76" i="20"/>
  <c r="J377" i="12"/>
  <c r="G377" i="12"/>
  <c r="H378" i="12" s="1"/>
  <c r="E377" i="12"/>
  <c r="F378" i="12" s="1"/>
  <c r="D377" i="12"/>
  <c r="C377" i="12"/>
  <c r="G149" i="39"/>
  <c r="H150" i="39" s="1"/>
  <c r="E149" i="39"/>
  <c r="F150" i="39" s="1"/>
  <c r="D149" i="39"/>
  <c r="C149" i="39"/>
  <c r="M77" i="20"/>
  <c r="P150" i="39"/>
  <c r="Q150" i="39"/>
  <c r="R150" i="39"/>
  <c r="S151" i="39" s="1"/>
  <c r="T150" i="39"/>
  <c r="U151" i="39" s="1"/>
  <c r="L87" i="28"/>
  <c r="M87" i="28"/>
  <c r="N87" i="28"/>
  <c r="O87" i="28"/>
  <c r="P87" i="28"/>
  <c r="Q87" i="28"/>
  <c r="R87" i="28"/>
  <c r="L87" i="26"/>
  <c r="O89" i="26" s="1"/>
  <c r="T87" i="26"/>
  <c r="B87" i="26"/>
  <c r="C88" i="26" s="1"/>
  <c r="J87" i="26"/>
  <c r="B87" i="37"/>
  <c r="E89" i="37" s="1"/>
  <c r="J87" i="37"/>
  <c r="N87" i="37" s="1"/>
  <c r="B87" i="38"/>
  <c r="E89" i="38" s="1"/>
  <c r="J87" i="38"/>
  <c r="N87" i="38" s="1"/>
  <c r="B87" i="33"/>
  <c r="C88" i="33" s="1"/>
  <c r="J87" i="33"/>
  <c r="N87" i="33" s="1"/>
  <c r="B87" i="36"/>
  <c r="J87" i="36"/>
  <c r="N87" i="36" s="1"/>
  <c r="B87" i="34"/>
  <c r="C88" i="34" s="1"/>
  <c r="J87" i="34"/>
  <c r="N87" i="34" s="1"/>
  <c r="B87" i="35"/>
  <c r="J87" i="35"/>
  <c r="N87" i="35" s="1"/>
  <c r="R92" i="28" l="1"/>
  <c r="L92" i="28"/>
  <c r="R93" i="28"/>
  <c r="L93" i="28"/>
  <c r="R95" i="28"/>
  <c r="L95" i="28"/>
  <c r="B105" i="28" s="1"/>
  <c r="R94" i="28"/>
  <c r="L94" i="28"/>
  <c r="F23" i="20"/>
  <c r="D106" i="28"/>
  <c r="F92" i="38"/>
  <c r="G92" i="38" s="1"/>
  <c r="F93" i="38"/>
  <c r="G93" i="38" s="1"/>
  <c r="H95" i="38" s="1"/>
  <c r="I95" i="38" s="1"/>
  <c r="F91" i="34"/>
  <c r="G91" i="34" s="1"/>
  <c r="F92" i="26"/>
  <c r="G92" i="26" s="1"/>
  <c r="H94" i="26" s="1"/>
  <c r="I94" i="26" s="1"/>
  <c r="F92" i="34"/>
  <c r="G92" i="34" s="1"/>
  <c r="H94" i="34" s="1"/>
  <c r="I94" i="34" s="1"/>
  <c r="F92" i="37"/>
  <c r="G92" i="37" s="1"/>
  <c r="H94" i="37" s="1"/>
  <c r="I94" i="37" s="1"/>
  <c r="F90" i="37"/>
  <c r="G90" i="37" s="1"/>
  <c r="F91" i="33"/>
  <c r="G91" i="33" s="1"/>
  <c r="H93" i="33" s="1"/>
  <c r="I93" i="33" s="1"/>
  <c r="P91" i="26"/>
  <c r="Q91" i="26" s="1"/>
  <c r="R93" i="26" s="1"/>
  <c r="S93" i="26" s="1"/>
  <c r="F91" i="35"/>
  <c r="G91" i="35" s="1"/>
  <c r="H93" i="35" s="1"/>
  <c r="I93" i="35" s="1"/>
  <c r="F91" i="36"/>
  <c r="G91" i="36" s="1"/>
  <c r="H93" i="36" s="1"/>
  <c r="I93" i="36" s="1"/>
  <c r="F91" i="26"/>
  <c r="G91" i="26" s="1"/>
  <c r="F91" i="37"/>
  <c r="G91" i="37" s="1"/>
  <c r="E89" i="33"/>
  <c r="F90" i="33" s="1"/>
  <c r="G90" i="33" s="1"/>
  <c r="F90" i="38"/>
  <c r="G90" i="38" s="1"/>
  <c r="P90" i="26"/>
  <c r="Q90" i="26" s="1"/>
  <c r="E89" i="34"/>
  <c r="F90" i="34" s="1"/>
  <c r="G90" i="34" s="1"/>
  <c r="C88" i="36"/>
  <c r="E89" i="36"/>
  <c r="F90" i="36" s="1"/>
  <c r="G90" i="36" s="1"/>
  <c r="E89" i="26"/>
  <c r="F90" i="26" s="1"/>
  <c r="G90" i="26" s="1"/>
  <c r="C88" i="35"/>
  <c r="E89" i="35"/>
  <c r="F90" i="35" s="1"/>
  <c r="G90" i="35" s="1"/>
  <c r="N75" i="20"/>
  <c r="M88" i="26"/>
  <c r="M87" i="38"/>
  <c r="C88" i="38"/>
  <c r="M87" i="37"/>
  <c r="C88" i="37"/>
  <c r="M87" i="33"/>
  <c r="M87" i="36"/>
  <c r="M87" i="34"/>
  <c r="M87" i="35"/>
  <c r="F26" i="20" l="1"/>
  <c r="G106" i="28"/>
  <c r="H93" i="26"/>
  <c r="I93" i="26" s="1"/>
  <c r="H93" i="34"/>
  <c r="I93" i="34" s="1"/>
  <c r="H92" i="38"/>
  <c r="I92" i="38" s="1"/>
  <c r="H92" i="33"/>
  <c r="I92" i="33" s="1"/>
  <c r="H93" i="38"/>
  <c r="I93" i="38" s="1"/>
  <c r="H93" i="37"/>
  <c r="I93" i="37" s="1"/>
  <c r="H94" i="38"/>
  <c r="I94" i="38" s="1"/>
  <c r="R92" i="26"/>
  <c r="S92" i="26" s="1"/>
  <c r="H92" i="35"/>
  <c r="I92" i="35" s="1"/>
  <c r="H92" i="36"/>
  <c r="I92" i="36" s="1"/>
  <c r="H92" i="34"/>
  <c r="I92" i="34" s="1"/>
  <c r="H92" i="37"/>
  <c r="I92" i="37" s="1"/>
  <c r="H92" i="26"/>
  <c r="I92" i="26" s="1"/>
  <c r="L75" i="20"/>
  <c r="J148" i="39"/>
  <c r="G148" i="39"/>
  <c r="H149" i="39" s="1"/>
  <c r="E148" i="39"/>
  <c r="F149" i="39" s="1"/>
  <c r="D148" i="39"/>
  <c r="C148" i="39"/>
  <c r="M75" i="20"/>
  <c r="J376" i="12"/>
  <c r="G376" i="12"/>
  <c r="H377" i="12" s="1"/>
  <c r="E376" i="12"/>
  <c r="F377" i="12" s="1"/>
  <c r="D376" i="12"/>
  <c r="C376" i="12"/>
  <c r="D488" i="21" l="1"/>
  <c r="D489" i="21"/>
  <c r="D490" i="21"/>
  <c r="D491" i="21"/>
  <c r="D492" i="21"/>
  <c r="K493" i="21"/>
  <c r="J493" i="21"/>
  <c r="I493" i="21"/>
  <c r="H493" i="21"/>
  <c r="G493" i="21"/>
  <c r="F493" i="21"/>
  <c r="E493" i="21"/>
  <c r="C493" i="21"/>
  <c r="K493" i="22"/>
  <c r="J493" i="22"/>
  <c r="I493" i="22"/>
  <c r="H493" i="22"/>
  <c r="G493" i="22"/>
  <c r="F493" i="22"/>
  <c r="E493" i="22"/>
  <c r="D493" i="22"/>
  <c r="C493" i="22"/>
  <c r="I491" i="4"/>
  <c r="I490" i="4"/>
  <c r="F490" i="4"/>
  <c r="G490" i="4"/>
  <c r="H490" i="4"/>
  <c r="F491" i="4"/>
  <c r="G491" i="4"/>
  <c r="H491" i="4"/>
  <c r="E491" i="4"/>
  <c r="E490" i="4"/>
  <c r="D490" i="4"/>
  <c r="D491" i="4"/>
  <c r="C491" i="4"/>
  <c r="C490" i="4"/>
  <c r="M76" i="20"/>
  <c r="P149" i="39"/>
  <c r="Q149" i="39"/>
  <c r="R149" i="39"/>
  <c r="S150" i="39" s="1"/>
  <c r="T149" i="39"/>
  <c r="U150" i="39" s="1"/>
  <c r="J86" i="37"/>
  <c r="B86" i="37"/>
  <c r="J86" i="38"/>
  <c r="B86" i="38"/>
  <c r="J86" i="33"/>
  <c r="B86" i="33"/>
  <c r="J86" i="36"/>
  <c r="B86" i="36"/>
  <c r="J86" i="34"/>
  <c r="B86" i="34"/>
  <c r="J86" i="35"/>
  <c r="B86" i="35"/>
  <c r="B86" i="26"/>
  <c r="T86" i="26"/>
  <c r="J86" i="26"/>
  <c r="C87" i="38" l="1"/>
  <c r="E88" i="38"/>
  <c r="F89" i="38" s="1"/>
  <c r="G89" i="38" s="1"/>
  <c r="H91" i="38" s="1"/>
  <c r="I91" i="38" s="1"/>
  <c r="C87" i="33"/>
  <c r="E88" i="33"/>
  <c r="F89" i="33" s="1"/>
  <c r="G89" i="33" s="1"/>
  <c r="H91" i="33" s="1"/>
  <c r="I91" i="33" s="1"/>
  <c r="C87" i="26"/>
  <c r="E88" i="26"/>
  <c r="F89" i="26" s="1"/>
  <c r="G89" i="26" s="1"/>
  <c r="H91" i="26" s="1"/>
  <c r="I91" i="26" s="1"/>
  <c r="C87" i="34"/>
  <c r="E88" i="34"/>
  <c r="F89" i="34" s="1"/>
  <c r="G89" i="34" s="1"/>
  <c r="H91" i="34" s="1"/>
  <c r="I91" i="34" s="1"/>
  <c r="C87" i="37"/>
  <c r="E88" i="37"/>
  <c r="F89" i="37" s="1"/>
  <c r="G89" i="37" s="1"/>
  <c r="H91" i="37" s="1"/>
  <c r="I91" i="37" s="1"/>
  <c r="C87" i="35"/>
  <c r="E88" i="35"/>
  <c r="F89" i="35" s="1"/>
  <c r="G89" i="35" s="1"/>
  <c r="H91" i="35" s="1"/>
  <c r="I91" i="35" s="1"/>
  <c r="C87" i="36"/>
  <c r="E88" i="36"/>
  <c r="F89" i="36" s="1"/>
  <c r="G89" i="36" s="1"/>
  <c r="H91" i="36" s="1"/>
  <c r="I91" i="36" s="1"/>
  <c r="L86" i="28"/>
  <c r="M86" i="28"/>
  <c r="N86" i="28"/>
  <c r="O86" i="28"/>
  <c r="P86" i="28"/>
  <c r="Q86" i="28"/>
  <c r="R86" i="28"/>
  <c r="M86" i="37"/>
  <c r="N86" i="37"/>
  <c r="M86" i="38"/>
  <c r="N86" i="38"/>
  <c r="M86" i="33"/>
  <c r="N86" i="33"/>
  <c r="M86" i="36"/>
  <c r="N86" i="36"/>
  <c r="M86" i="34"/>
  <c r="N86" i="34"/>
  <c r="M86" i="35"/>
  <c r="N86" i="35"/>
  <c r="L86" i="26"/>
  <c r="O88" i="26" s="1"/>
  <c r="P89" i="26" s="1"/>
  <c r="Q89" i="26" s="1"/>
  <c r="R91" i="26" s="1"/>
  <c r="S91" i="26" s="1"/>
  <c r="L74" i="20"/>
  <c r="J375" i="12"/>
  <c r="G375" i="12"/>
  <c r="E375" i="12"/>
  <c r="F376" i="12" s="1"/>
  <c r="D375" i="12"/>
  <c r="C375" i="12"/>
  <c r="J147" i="39"/>
  <c r="G147" i="39"/>
  <c r="H148" i="39" s="1"/>
  <c r="E147" i="39"/>
  <c r="F148" i="39" s="1"/>
  <c r="D147" i="39"/>
  <c r="C147" i="39"/>
  <c r="P147" i="39"/>
  <c r="Q147" i="39"/>
  <c r="R147" i="39"/>
  <c r="T147" i="39"/>
  <c r="P148" i="39"/>
  <c r="Q148" i="39"/>
  <c r="R148" i="39"/>
  <c r="S149" i="39" s="1"/>
  <c r="T148" i="39"/>
  <c r="U149" i="39" s="1"/>
  <c r="L85" i="28"/>
  <c r="M85" i="28"/>
  <c r="N85" i="28"/>
  <c r="O85" i="28"/>
  <c r="P85" i="28"/>
  <c r="Q85" i="28"/>
  <c r="R85" i="28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N87" i="26" s="1"/>
  <c r="L76" i="26"/>
  <c r="N88" i="26" s="1"/>
  <c r="L77" i="26"/>
  <c r="N89" i="26" s="1"/>
  <c r="L78" i="26"/>
  <c r="N90" i="26" s="1"/>
  <c r="L79" i="26"/>
  <c r="N91" i="26" s="1"/>
  <c r="L80" i="26"/>
  <c r="N92" i="26" s="1"/>
  <c r="L81" i="26"/>
  <c r="N93" i="26" s="1"/>
  <c r="L82" i="26"/>
  <c r="N94" i="26" s="1"/>
  <c r="L83" i="26"/>
  <c r="N95" i="26" s="1"/>
  <c r="E21" i="20" s="1"/>
  <c r="L84" i="26"/>
  <c r="N72" i="20" s="1"/>
  <c r="L85" i="26"/>
  <c r="T4" i="26"/>
  <c r="L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D86" i="26" s="1"/>
  <c r="B75" i="26"/>
  <c r="D87" i="26" s="1"/>
  <c r="B76" i="26"/>
  <c r="D88" i="26" s="1"/>
  <c r="B77" i="26"/>
  <c r="D89" i="26" s="1"/>
  <c r="B78" i="26"/>
  <c r="D90" i="26" s="1"/>
  <c r="B79" i="26"/>
  <c r="D91" i="26" s="1"/>
  <c r="B80" i="26"/>
  <c r="D92" i="26" s="1"/>
  <c r="B81" i="26"/>
  <c r="D93" i="26" s="1"/>
  <c r="B82" i="26"/>
  <c r="D94" i="26" s="1"/>
  <c r="B83" i="26"/>
  <c r="D95" i="26" s="1"/>
  <c r="B84" i="26"/>
  <c r="B85" i="26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N84" i="37" s="1"/>
  <c r="J85" i="37"/>
  <c r="N85" i="37" s="1"/>
  <c r="J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D86" i="37" s="1"/>
  <c r="B75" i="37"/>
  <c r="D87" i="37" s="1"/>
  <c r="B76" i="37"/>
  <c r="D88" i="37" s="1"/>
  <c r="B77" i="37"/>
  <c r="D89" i="37" s="1"/>
  <c r="B78" i="37"/>
  <c r="D90" i="37" s="1"/>
  <c r="B79" i="37"/>
  <c r="D91" i="37" s="1"/>
  <c r="B80" i="37"/>
  <c r="D92" i="37" s="1"/>
  <c r="B81" i="37"/>
  <c r="D93" i="37" s="1"/>
  <c r="B82" i="37"/>
  <c r="D94" i="37" s="1"/>
  <c r="B83" i="37"/>
  <c r="D95" i="37" s="1"/>
  <c r="B84" i="37"/>
  <c r="B85" i="37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N84" i="38" s="1"/>
  <c r="J85" i="38"/>
  <c r="N85" i="38" s="1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D86" i="38" s="1"/>
  <c r="B75" i="38"/>
  <c r="D87" i="38" s="1"/>
  <c r="B76" i="38"/>
  <c r="D88" i="38" s="1"/>
  <c r="B77" i="38"/>
  <c r="D89" i="38" s="1"/>
  <c r="B78" i="38"/>
  <c r="D90" i="38" s="1"/>
  <c r="B79" i="38"/>
  <c r="D91" i="38" s="1"/>
  <c r="B80" i="38"/>
  <c r="D92" i="38" s="1"/>
  <c r="B81" i="38"/>
  <c r="D93" i="38" s="1"/>
  <c r="B82" i="38"/>
  <c r="D94" i="38" s="1"/>
  <c r="B83" i="38"/>
  <c r="D95" i="38" s="1"/>
  <c r="E26" i="20" s="1"/>
  <c r="B84" i="38"/>
  <c r="B85" i="38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N84" i="33" s="1"/>
  <c r="J85" i="33"/>
  <c r="N85" i="33" s="1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D86" i="33" s="1"/>
  <c r="B75" i="33"/>
  <c r="D87" i="33" s="1"/>
  <c r="B76" i="33"/>
  <c r="D88" i="33" s="1"/>
  <c r="B77" i="33"/>
  <c r="D89" i="33" s="1"/>
  <c r="B78" i="33"/>
  <c r="D90" i="33" s="1"/>
  <c r="B79" i="33"/>
  <c r="D91" i="33" s="1"/>
  <c r="B80" i="33"/>
  <c r="D92" i="33" s="1"/>
  <c r="B81" i="33"/>
  <c r="D93" i="33" s="1"/>
  <c r="B82" i="33"/>
  <c r="D94" i="33" s="1"/>
  <c r="B83" i="33"/>
  <c r="D95" i="33" s="1"/>
  <c r="E25" i="20" s="1"/>
  <c r="B84" i="33"/>
  <c r="M84" i="33" s="1"/>
  <c r="B85" i="33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N84" i="36" s="1"/>
  <c r="J85" i="36"/>
  <c r="N85" i="36" s="1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D86" i="36" s="1"/>
  <c r="B75" i="36"/>
  <c r="D87" i="36" s="1"/>
  <c r="B76" i="36"/>
  <c r="D88" i="36" s="1"/>
  <c r="B77" i="36"/>
  <c r="D89" i="36" s="1"/>
  <c r="B78" i="36"/>
  <c r="D90" i="36" s="1"/>
  <c r="B79" i="36"/>
  <c r="D91" i="36" s="1"/>
  <c r="B80" i="36"/>
  <c r="D92" i="36" s="1"/>
  <c r="B81" i="36"/>
  <c r="D93" i="36" s="1"/>
  <c r="B82" i="36"/>
  <c r="D94" i="36" s="1"/>
  <c r="B83" i="36"/>
  <c r="D95" i="36" s="1"/>
  <c r="E24" i="20" s="1"/>
  <c r="B84" i="36"/>
  <c r="M84" i="36" s="1"/>
  <c r="B85" i="36"/>
  <c r="C86" i="36" s="1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N84" i="34" s="1"/>
  <c r="J85" i="34"/>
  <c r="N85" i="34" s="1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D86" i="34" s="1"/>
  <c r="B75" i="34"/>
  <c r="D87" i="34" s="1"/>
  <c r="B76" i="34"/>
  <c r="D88" i="34" s="1"/>
  <c r="B77" i="34"/>
  <c r="D89" i="34" s="1"/>
  <c r="B78" i="34"/>
  <c r="D90" i="34" s="1"/>
  <c r="B79" i="34"/>
  <c r="D91" i="34" s="1"/>
  <c r="B80" i="34"/>
  <c r="D92" i="34" s="1"/>
  <c r="B81" i="34"/>
  <c r="D93" i="34" s="1"/>
  <c r="B82" i="34"/>
  <c r="D94" i="34" s="1"/>
  <c r="B83" i="34"/>
  <c r="D95" i="34" s="1"/>
  <c r="E23" i="20" s="1"/>
  <c r="B84" i="34"/>
  <c r="B85" i="34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J84" i="35"/>
  <c r="N84" i="35" s="1"/>
  <c r="J85" i="35"/>
  <c r="N85" i="35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D86" i="35" s="1"/>
  <c r="B75" i="35"/>
  <c r="D87" i="35" s="1"/>
  <c r="B76" i="35"/>
  <c r="D88" i="35" s="1"/>
  <c r="B77" i="35"/>
  <c r="D89" i="35" s="1"/>
  <c r="B78" i="35"/>
  <c r="D90" i="35" s="1"/>
  <c r="B79" i="35"/>
  <c r="D91" i="35" s="1"/>
  <c r="B80" i="35"/>
  <c r="D92" i="35" s="1"/>
  <c r="B81" i="35"/>
  <c r="D93" i="35" s="1"/>
  <c r="B82" i="35"/>
  <c r="D94" i="35" s="1"/>
  <c r="B83" i="35"/>
  <c r="D95" i="35" s="1"/>
  <c r="E22" i="20" s="1"/>
  <c r="B84" i="35"/>
  <c r="M84" i="35" s="1"/>
  <c r="B85" i="35"/>
  <c r="J4" i="35"/>
  <c r="B4" i="35"/>
  <c r="J74" i="44"/>
  <c r="J75" i="44"/>
  <c r="D73" i="44"/>
  <c r="C73" i="44"/>
  <c r="E74" i="44"/>
  <c r="F74" i="44"/>
  <c r="L73" i="20"/>
  <c r="J374" i="12"/>
  <c r="G374" i="12"/>
  <c r="E374" i="12"/>
  <c r="D374" i="12"/>
  <c r="C374" i="12"/>
  <c r="J146" i="39"/>
  <c r="G146" i="39"/>
  <c r="E146" i="39"/>
  <c r="D146" i="39"/>
  <c r="C146" i="39"/>
  <c r="M74" i="20"/>
  <c r="J73" i="44"/>
  <c r="J71" i="44"/>
  <c r="J72" i="44"/>
  <c r="H375" i="12" l="1"/>
  <c r="H376" i="12"/>
  <c r="C85" i="37"/>
  <c r="E87" i="37"/>
  <c r="F88" i="37" s="1"/>
  <c r="G88" i="37" s="1"/>
  <c r="H90" i="37" s="1"/>
  <c r="I90" i="37" s="1"/>
  <c r="E86" i="37"/>
  <c r="M85" i="38"/>
  <c r="E87" i="38"/>
  <c r="F88" i="38" s="1"/>
  <c r="G88" i="38" s="1"/>
  <c r="H90" i="38" s="1"/>
  <c r="I90" i="38" s="1"/>
  <c r="C86" i="33"/>
  <c r="E87" i="33"/>
  <c r="F88" i="33" s="1"/>
  <c r="G88" i="33" s="1"/>
  <c r="H90" i="33" s="1"/>
  <c r="I90" i="33" s="1"/>
  <c r="M85" i="36"/>
  <c r="E87" i="36"/>
  <c r="F88" i="36" s="1"/>
  <c r="G88" i="36" s="1"/>
  <c r="H90" i="36" s="1"/>
  <c r="I90" i="36" s="1"/>
  <c r="D85" i="34"/>
  <c r="C86" i="34"/>
  <c r="E87" i="34"/>
  <c r="F88" i="34" s="1"/>
  <c r="G88" i="34" s="1"/>
  <c r="H90" i="34" s="1"/>
  <c r="I90" i="34" s="1"/>
  <c r="C86" i="35"/>
  <c r="E87" i="35"/>
  <c r="F88" i="35" s="1"/>
  <c r="G88" i="35" s="1"/>
  <c r="H90" i="35" s="1"/>
  <c r="I90" i="35" s="1"/>
  <c r="E86" i="26"/>
  <c r="N73" i="20"/>
  <c r="O87" i="26"/>
  <c r="P88" i="26" s="1"/>
  <c r="Q88" i="26" s="1"/>
  <c r="R90" i="26" s="1"/>
  <c r="S90" i="26" s="1"/>
  <c r="C85" i="26"/>
  <c r="E87" i="26"/>
  <c r="N74" i="20"/>
  <c r="M87" i="26"/>
  <c r="E86" i="34"/>
  <c r="M86" i="26"/>
  <c r="E86" i="33"/>
  <c r="E85" i="38"/>
  <c r="M85" i="34"/>
  <c r="C85" i="38"/>
  <c r="N86" i="26"/>
  <c r="F375" i="12"/>
  <c r="U148" i="39"/>
  <c r="S148" i="39"/>
  <c r="F147" i="39"/>
  <c r="H147" i="39"/>
  <c r="E86" i="36"/>
  <c r="E86" i="38"/>
  <c r="C86" i="38"/>
  <c r="E86" i="35"/>
  <c r="E85" i="34"/>
  <c r="C85" i="34"/>
  <c r="D85" i="38"/>
  <c r="C86" i="26"/>
  <c r="C86" i="37"/>
  <c r="O86" i="26"/>
  <c r="E85" i="35"/>
  <c r="O85" i="26"/>
  <c r="D85" i="35"/>
  <c r="N85" i="26"/>
  <c r="C85" i="35"/>
  <c r="M85" i="26"/>
  <c r="M85" i="35"/>
  <c r="M85" i="37"/>
  <c r="D85" i="33"/>
  <c r="C85" i="33"/>
  <c r="E85" i="33"/>
  <c r="M85" i="33"/>
  <c r="E85" i="26"/>
  <c r="E85" i="36"/>
  <c r="E85" i="37"/>
  <c r="D85" i="26"/>
  <c r="D85" i="36"/>
  <c r="D85" i="37"/>
  <c r="C85" i="36"/>
  <c r="M84" i="37"/>
  <c r="M84" i="34"/>
  <c r="M84" i="38"/>
  <c r="F86" i="38" l="1"/>
  <c r="G86" i="38" s="1"/>
  <c r="F87" i="26"/>
  <c r="G87" i="26" s="1"/>
  <c r="F88" i="26"/>
  <c r="G88" i="26" s="1"/>
  <c r="H90" i="26" s="1"/>
  <c r="I90" i="26" s="1"/>
  <c r="F87" i="37"/>
  <c r="G87" i="37" s="1"/>
  <c r="H89" i="37" s="1"/>
  <c r="I89" i="37" s="1"/>
  <c r="F87" i="38"/>
  <c r="G87" i="38" s="1"/>
  <c r="H89" i="38" s="1"/>
  <c r="I89" i="38" s="1"/>
  <c r="F87" i="33"/>
  <c r="G87" i="33" s="1"/>
  <c r="H89" i="33" s="1"/>
  <c r="I89" i="33" s="1"/>
  <c r="F87" i="36"/>
  <c r="G87" i="36" s="1"/>
  <c r="H89" i="36" s="1"/>
  <c r="I89" i="36" s="1"/>
  <c r="F86" i="34"/>
  <c r="G86" i="34" s="1"/>
  <c r="F87" i="34"/>
  <c r="G87" i="34" s="1"/>
  <c r="H89" i="34" s="1"/>
  <c r="I89" i="34" s="1"/>
  <c r="F87" i="35"/>
  <c r="G87" i="35" s="1"/>
  <c r="H89" i="35" s="1"/>
  <c r="I89" i="35" s="1"/>
  <c r="P87" i="26"/>
  <c r="Q87" i="26" s="1"/>
  <c r="R89" i="26" s="1"/>
  <c r="S89" i="26" s="1"/>
  <c r="P86" i="26"/>
  <c r="Q86" i="26" s="1"/>
  <c r="F86" i="36"/>
  <c r="G86" i="36" s="1"/>
  <c r="F86" i="26"/>
  <c r="G86" i="26" s="1"/>
  <c r="F86" i="35"/>
  <c r="G86" i="35" s="1"/>
  <c r="F86" i="37"/>
  <c r="G86" i="37" s="1"/>
  <c r="F86" i="33"/>
  <c r="G86" i="33" s="1"/>
  <c r="L84" i="28"/>
  <c r="M84" i="28"/>
  <c r="N84" i="28"/>
  <c r="O84" i="28"/>
  <c r="P84" i="28"/>
  <c r="Q84" i="28"/>
  <c r="R84" i="28"/>
  <c r="E73" i="44"/>
  <c r="F73" i="44"/>
  <c r="H88" i="37" l="1"/>
  <c r="I88" i="37" s="1"/>
  <c r="H88" i="35"/>
  <c r="I88" i="35" s="1"/>
  <c r="H88" i="36"/>
  <c r="I88" i="36" s="1"/>
  <c r="R88" i="26"/>
  <c r="S88" i="26" s="1"/>
  <c r="H88" i="34"/>
  <c r="I88" i="34" s="1"/>
  <c r="H88" i="33"/>
  <c r="I88" i="33" s="1"/>
  <c r="H88" i="26"/>
  <c r="I88" i="26" s="1"/>
  <c r="H89" i="26"/>
  <c r="I89" i="26" s="1"/>
  <c r="H88" i="38"/>
  <c r="I88" i="38" s="1"/>
  <c r="P146" i="39"/>
  <c r="Q146" i="39"/>
  <c r="R146" i="39"/>
  <c r="S147" i="39" s="1"/>
  <c r="T146" i="39"/>
  <c r="U147" i="39" s="1"/>
  <c r="M73" i="20"/>
  <c r="L72" i="20"/>
  <c r="J145" i="39"/>
  <c r="G145" i="39"/>
  <c r="H146" i="39" s="1"/>
  <c r="E145" i="39"/>
  <c r="F146" i="39" s="1"/>
  <c r="D145" i="39"/>
  <c r="C145" i="39"/>
  <c r="J373" i="12"/>
  <c r="G373" i="12"/>
  <c r="H374" i="12" s="1"/>
  <c r="E373" i="12"/>
  <c r="F374" i="12" s="1"/>
  <c r="D373" i="12"/>
  <c r="C373" i="12"/>
  <c r="D84" i="26"/>
  <c r="C84" i="26"/>
  <c r="D84" i="37"/>
  <c r="C84" i="37"/>
  <c r="D84" i="38"/>
  <c r="C84" i="38"/>
  <c r="D84" i="33"/>
  <c r="C84" i="33"/>
  <c r="D84" i="36"/>
  <c r="C84" i="36"/>
  <c r="D84" i="34"/>
  <c r="C84" i="34"/>
  <c r="D84" i="35"/>
  <c r="C84" i="35"/>
  <c r="N84" i="26"/>
  <c r="O84" i="26" l="1"/>
  <c r="P85" i="26" s="1"/>
  <c r="Q85" i="26" s="1"/>
  <c r="R87" i="26" s="1"/>
  <c r="S87" i="26" s="1"/>
  <c r="N71" i="20"/>
  <c r="M84" i="26"/>
  <c r="E84" i="35"/>
  <c r="F85" i="35" s="1"/>
  <c r="G85" i="35" s="1"/>
  <c r="H87" i="35" s="1"/>
  <c r="I87" i="35" s="1"/>
  <c r="E84" i="34"/>
  <c r="F85" i="34" s="1"/>
  <c r="G85" i="34" s="1"/>
  <c r="H87" i="34" s="1"/>
  <c r="I87" i="34" s="1"/>
  <c r="E84" i="36"/>
  <c r="F85" i="36" s="1"/>
  <c r="G85" i="36" s="1"/>
  <c r="H87" i="36" s="1"/>
  <c r="I87" i="36" s="1"/>
  <c r="E84" i="33"/>
  <c r="F85" i="33" s="1"/>
  <c r="G85" i="33" s="1"/>
  <c r="H87" i="33" s="1"/>
  <c r="I87" i="33" s="1"/>
  <c r="E84" i="38"/>
  <c r="F85" i="38" s="1"/>
  <c r="G85" i="38" s="1"/>
  <c r="H87" i="38" s="1"/>
  <c r="I87" i="38" s="1"/>
  <c r="E84" i="37"/>
  <c r="F85" i="37" s="1"/>
  <c r="G85" i="37" s="1"/>
  <c r="H87" i="37" s="1"/>
  <c r="I87" i="37" s="1"/>
  <c r="E84" i="26"/>
  <c r="F85" i="26" s="1"/>
  <c r="G85" i="26" s="1"/>
  <c r="H87" i="26" s="1"/>
  <c r="I87" i="26" s="1"/>
  <c r="L83" i="28"/>
  <c r="M83" i="28"/>
  <c r="N83" i="28"/>
  <c r="O83" i="28"/>
  <c r="P83" i="28"/>
  <c r="Q83" i="28"/>
  <c r="R83" i="28"/>
  <c r="M83" i="26" l="1"/>
  <c r="N83" i="26"/>
  <c r="O83" i="26"/>
  <c r="P84" i="26" s="1"/>
  <c r="Q84" i="26" s="1"/>
  <c r="R86" i="26" s="1"/>
  <c r="S86" i="26" s="1"/>
  <c r="C83" i="26"/>
  <c r="D83" i="26"/>
  <c r="E83" i="26"/>
  <c r="F84" i="26" s="1"/>
  <c r="G84" i="26" s="1"/>
  <c r="H86" i="26" s="1"/>
  <c r="I86" i="26" s="1"/>
  <c r="M83" i="37"/>
  <c r="N83" i="37"/>
  <c r="C83" i="37"/>
  <c r="D83" i="37"/>
  <c r="E83" i="37"/>
  <c r="F84" i="37" s="1"/>
  <c r="G84" i="37" s="1"/>
  <c r="H86" i="37" s="1"/>
  <c r="I86" i="37" s="1"/>
  <c r="M83" i="38"/>
  <c r="N83" i="38"/>
  <c r="C83" i="38"/>
  <c r="D83" i="38"/>
  <c r="E83" i="38"/>
  <c r="F84" i="38" s="1"/>
  <c r="G84" i="38" s="1"/>
  <c r="H86" i="38" s="1"/>
  <c r="I86" i="38" s="1"/>
  <c r="M83" i="33"/>
  <c r="N83" i="33"/>
  <c r="C83" i="33"/>
  <c r="D83" i="33"/>
  <c r="E83" i="33"/>
  <c r="F84" i="33" s="1"/>
  <c r="G84" i="33" s="1"/>
  <c r="H86" i="33" s="1"/>
  <c r="I86" i="33" s="1"/>
  <c r="M83" i="36"/>
  <c r="N83" i="36"/>
  <c r="C83" i="36"/>
  <c r="D83" i="36"/>
  <c r="E83" i="36"/>
  <c r="F84" i="36" s="1"/>
  <c r="G84" i="36" s="1"/>
  <c r="H86" i="36" s="1"/>
  <c r="I86" i="36" s="1"/>
  <c r="M83" i="34"/>
  <c r="N83" i="34"/>
  <c r="C83" i="34"/>
  <c r="D83" i="34"/>
  <c r="E83" i="34"/>
  <c r="F84" i="34" s="1"/>
  <c r="G84" i="34" s="1"/>
  <c r="H86" i="34" s="1"/>
  <c r="I86" i="34" s="1"/>
  <c r="M83" i="35"/>
  <c r="N83" i="35"/>
  <c r="C83" i="35"/>
  <c r="D83" i="35"/>
  <c r="E83" i="35"/>
  <c r="F84" i="35" s="1"/>
  <c r="G84" i="35" s="1"/>
  <c r="H86" i="35" s="1"/>
  <c r="I86" i="35" s="1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M82" i="37"/>
  <c r="N82" i="37"/>
  <c r="C82" i="37"/>
  <c r="D82" i="37"/>
  <c r="E82" i="37"/>
  <c r="F83" i="37" s="1"/>
  <c r="G83" i="37" s="1"/>
  <c r="H85" i="37" s="1"/>
  <c r="I85" i="37" s="1"/>
  <c r="M82" i="38"/>
  <c r="N82" i="38"/>
  <c r="C82" i="38"/>
  <c r="D82" i="38"/>
  <c r="E82" i="38"/>
  <c r="F83" i="38" s="1"/>
  <c r="G83" i="38" s="1"/>
  <c r="H85" i="38" s="1"/>
  <c r="I85" i="38" s="1"/>
  <c r="M82" i="33"/>
  <c r="N82" i="33"/>
  <c r="C82" i="33"/>
  <c r="D82" i="33"/>
  <c r="E82" i="33"/>
  <c r="F83" i="33" s="1"/>
  <c r="G83" i="33" s="1"/>
  <c r="H85" i="33" s="1"/>
  <c r="I85" i="33" s="1"/>
  <c r="M82" i="36"/>
  <c r="N82" i="36"/>
  <c r="C82" i="36"/>
  <c r="D82" i="36"/>
  <c r="E82" i="36"/>
  <c r="F83" i="36" s="1"/>
  <c r="G83" i="36" s="1"/>
  <c r="H85" i="36" s="1"/>
  <c r="I85" i="36" s="1"/>
  <c r="M82" i="34"/>
  <c r="N82" i="34"/>
  <c r="C82" i="34"/>
  <c r="D82" i="34"/>
  <c r="E82" i="34"/>
  <c r="F83" i="34" s="1"/>
  <c r="G83" i="34" s="1"/>
  <c r="H85" i="34" s="1"/>
  <c r="I85" i="34" s="1"/>
  <c r="M82" i="26"/>
  <c r="N82" i="26"/>
  <c r="O82" i="26"/>
  <c r="P83" i="26" s="1"/>
  <c r="Q83" i="26" s="1"/>
  <c r="R85" i="26" s="1"/>
  <c r="S85" i="26" s="1"/>
  <c r="C82" i="26"/>
  <c r="D82" i="26"/>
  <c r="E82" i="26"/>
  <c r="F83" i="26" s="1"/>
  <c r="G83" i="26" s="1"/>
  <c r="H85" i="26" s="1"/>
  <c r="I85" i="26" s="1"/>
  <c r="M82" i="35"/>
  <c r="N82" i="35"/>
  <c r="C82" i="35"/>
  <c r="D82" i="35"/>
  <c r="E82" i="35"/>
  <c r="F83" i="35" s="1"/>
  <c r="G83" i="35" s="1"/>
  <c r="H85" i="35" s="1"/>
  <c r="I85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M81" i="37"/>
  <c r="N81" i="37"/>
  <c r="C81" i="37"/>
  <c r="D81" i="37"/>
  <c r="E81" i="37"/>
  <c r="F82" i="37" s="1"/>
  <c r="G82" i="37" s="1"/>
  <c r="H84" i="37" s="1"/>
  <c r="I84" i="37" s="1"/>
  <c r="M81" i="38"/>
  <c r="N81" i="38"/>
  <c r="C81" i="38"/>
  <c r="D81" i="38"/>
  <c r="E81" i="38"/>
  <c r="F82" i="38" s="1"/>
  <c r="G82" i="38" s="1"/>
  <c r="H84" i="38" s="1"/>
  <c r="I84" i="38" s="1"/>
  <c r="M81" i="33"/>
  <c r="N81" i="33"/>
  <c r="C81" i="33"/>
  <c r="D81" i="33"/>
  <c r="E81" i="33"/>
  <c r="F82" i="33" s="1"/>
  <c r="G82" i="33" s="1"/>
  <c r="H84" i="33" s="1"/>
  <c r="I84" i="33" s="1"/>
  <c r="M81" i="36"/>
  <c r="N81" i="36"/>
  <c r="C81" i="36"/>
  <c r="D81" i="36"/>
  <c r="E81" i="36"/>
  <c r="F82" i="36" s="1"/>
  <c r="G82" i="36" s="1"/>
  <c r="H84" i="36" s="1"/>
  <c r="I84" i="36" s="1"/>
  <c r="M81" i="34"/>
  <c r="N81" i="34"/>
  <c r="C81" i="34"/>
  <c r="D81" i="34"/>
  <c r="E81" i="34"/>
  <c r="F82" i="34" s="1"/>
  <c r="G82" i="34" s="1"/>
  <c r="H84" i="34" s="1"/>
  <c r="I84" i="34" s="1"/>
  <c r="M81" i="35"/>
  <c r="N81" i="35"/>
  <c r="C81" i="35"/>
  <c r="D81" i="35"/>
  <c r="E81" i="35"/>
  <c r="F82" i="35" s="1"/>
  <c r="G82" i="35" s="1"/>
  <c r="H84" i="35" s="1"/>
  <c r="I84" i="35" s="1"/>
  <c r="M81" i="26"/>
  <c r="N81" i="26"/>
  <c r="O81" i="26"/>
  <c r="P82" i="26" s="1"/>
  <c r="Q82" i="26" s="1"/>
  <c r="R84" i="26" s="1"/>
  <c r="S84" i="26" s="1"/>
  <c r="C81" i="26"/>
  <c r="D81" i="26"/>
  <c r="E81" i="26"/>
  <c r="F82" i="26" s="1"/>
  <c r="G82" i="26" s="1"/>
  <c r="H84" i="26" s="1"/>
  <c r="I84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Q76" i="28"/>
  <c r="AC38" i="26"/>
  <c r="AC37" i="26"/>
  <c r="P76" i="28"/>
  <c r="O76" i="28"/>
  <c r="N76" i="28"/>
  <c r="M76" i="28"/>
  <c r="L76" i="28"/>
  <c r="R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E438" i="23"/>
  <c r="E437" i="23"/>
  <c r="D438" i="23"/>
  <c r="D437" i="23"/>
  <c r="C438" i="23"/>
  <c r="C437" i="23"/>
  <c r="Q75" i="28"/>
  <c r="O75" i="28"/>
  <c r="L75" i="28"/>
  <c r="M75" i="28"/>
  <c r="N75" i="28"/>
  <c r="P75" i="28"/>
  <c r="R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K492" i="22"/>
  <c r="J492" i="22"/>
  <c r="I492" i="22"/>
  <c r="H492" i="22"/>
  <c r="G492" i="22"/>
  <c r="F492" i="22"/>
  <c r="E492" i="22"/>
  <c r="D492" i="22"/>
  <c r="C492" i="22"/>
  <c r="K492" i="21"/>
  <c r="J492" i="21"/>
  <c r="I492" i="21"/>
  <c r="H492" i="21"/>
  <c r="G492" i="21"/>
  <c r="F492" i="21"/>
  <c r="E492" i="21"/>
  <c r="C492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L69" i="28"/>
  <c r="M69" i="28"/>
  <c r="N69" i="28"/>
  <c r="O69" i="28"/>
  <c r="P69" i="28"/>
  <c r="Q69" i="28"/>
  <c r="R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105" i="28" s="1"/>
  <c r="H104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503" i="21"/>
  <c r="G503" i="21"/>
  <c r="K491" i="21"/>
  <c r="J491" i="21"/>
  <c r="I491" i="21"/>
  <c r="H491" i="21"/>
  <c r="G491" i="21"/>
  <c r="F491" i="21"/>
  <c r="E491" i="21"/>
  <c r="C491" i="21"/>
  <c r="K503" i="22"/>
  <c r="E503" i="22"/>
  <c r="D503" i="22"/>
  <c r="K491" i="22"/>
  <c r="J491" i="22"/>
  <c r="H491" i="22"/>
  <c r="F491" i="22"/>
  <c r="E491" i="22"/>
  <c r="D491" i="22"/>
  <c r="C491" i="22"/>
  <c r="H501" i="4"/>
  <c r="G501" i="4"/>
  <c r="F501" i="4"/>
  <c r="E501" i="4"/>
  <c r="I489" i="4"/>
  <c r="H489" i="4"/>
  <c r="G489" i="4"/>
  <c r="F489" i="4"/>
  <c r="E489" i="4"/>
  <c r="D489" i="4"/>
  <c r="C489" i="4"/>
  <c r="M55" i="20"/>
  <c r="L65" i="28"/>
  <c r="M65" i="28"/>
  <c r="N65" i="28"/>
  <c r="O65" i="28"/>
  <c r="P65" i="28"/>
  <c r="Q65" i="28"/>
  <c r="R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N48" i="20"/>
  <c r="M60" i="37"/>
  <c r="N60" i="37"/>
  <c r="C60" i="37"/>
  <c r="D60" i="37"/>
  <c r="E60" i="37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502" i="21"/>
  <c r="G502" i="21"/>
  <c r="K502" i="22"/>
  <c r="E502" i="22"/>
  <c r="D502" i="22"/>
  <c r="F500" i="4"/>
  <c r="G500" i="4"/>
  <c r="H500" i="4"/>
  <c r="I488" i="4"/>
  <c r="D488" i="4"/>
  <c r="C488" i="4"/>
  <c r="G488" i="4"/>
  <c r="H488" i="4"/>
  <c r="F488" i="4"/>
  <c r="E488" i="4"/>
  <c r="L42" i="20"/>
  <c r="E500" i="4"/>
  <c r="M43" i="20"/>
  <c r="N41" i="20"/>
  <c r="C53" i="26"/>
  <c r="D53" i="26"/>
  <c r="E53" i="26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501" i="22"/>
  <c r="K500" i="22"/>
  <c r="K499" i="22"/>
  <c r="K498" i="22"/>
  <c r="K497" i="22"/>
  <c r="K496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M41" i="20"/>
  <c r="N39" i="20"/>
  <c r="L51" i="28"/>
  <c r="M51" i="28"/>
  <c r="N51" i="28"/>
  <c r="O51" i="28"/>
  <c r="P51" i="28"/>
  <c r="Q51" i="28"/>
  <c r="R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490" i="22"/>
  <c r="J490" i="22"/>
  <c r="Y490" i="22"/>
  <c r="H490" i="22"/>
  <c r="X490" i="22"/>
  <c r="F490" i="22"/>
  <c r="E490" i="22"/>
  <c r="D490" i="22"/>
  <c r="C490" i="22"/>
  <c r="K490" i="21"/>
  <c r="J490" i="21"/>
  <c r="I490" i="21"/>
  <c r="H490" i="21"/>
  <c r="G490" i="21"/>
  <c r="F490" i="21"/>
  <c r="E490" i="21"/>
  <c r="C490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496" i="22"/>
  <c r="D497" i="22"/>
  <c r="D498" i="22"/>
  <c r="D499" i="22"/>
  <c r="D500" i="22"/>
  <c r="D501" i="22"/>
  <c r="I501" i="21"/>
  <c r="G501" i="21"/>
  <c r="Z501" i="22"/>
  <c r="Y501" i="22"/>
  <c r="E501" i="22"/>
  <c r="F499" i="4"/>
  <c r="G499" i="4"/>
  <c r="H499" i="4"/>
  <c r="E499" i="4"/>
  <c r="L41" i="28"/>
  <c r="M41" i="28"/>
  <c r="N41" i="28"/>
  <c r="O41" i="28"/>
  <c r="P41" i="28"/>
  <c r="Q41" i="28"/>
  <c r="R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489" i="21"/>
  <c r="G489" i="21"/>
  <c r="E489" i="21"/>
  <c r="F489" i="21"/>
  <c r="H489" i="21"/>
  <c r="J489" i="21"/>
  <c r="K489" i="21"/>
  <c r="C489" i="21"/>
  <c r="H487" i="4"/>
  <c r="G487" i="4"/>
  <c r="F487" i="4"/>
  <c r="E487" i="4"/>
  <c r="Z489" i="22"/>
  <c r="J489" i="22"/>
  <c r="Y489" i="22"/>
  <c r="H489" i="22"/>
  <c r="X489" i="22"/>
  <c r="F489" i="22"/>
  <c r="E489" i="22"/>
  <c r="D489" i="22"/>
  <c r="C489" i="22"/>
  <c r="D487" i="4"/>
  <c r="I487" i="4"/>
  <c r="C487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M32" i="37"/>
  <c r="N32" i="37"/>
  <c r="C32" i="37"/>
  <c r="D32" i="37"/>
  <c r="E32" i="37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488" i="22"/>
  <c r="D487" i="22"/>
  <c r="D486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D28" i="33"/>
  <c r="C28" i="33"/>
  <c r="E28" i="36"/>
  <c r="D28" i="36"/>
  <c r="C28" i="36"/>
  <c r="E28" i="34"/>
  <c r="D28" i="34"/>
  <c r="C28" i="34"/>
  <c r="C28" i="35"/>
  <c r="D28" i="35"/>
  <c r="E28" i="35"/>
  <c r="H498" i="4"/>
  <c r="H497" i="4"/>
  <c r="H496" i="4"/>
  <c r="H495" i="4"/>
  <c r="H494" i="4"/>
  <c r="G498" i="4"/>
  <c r="G497" i="4"/>
  <c r="G496" i="4"/>
  <c r="G495" i="4"/>
  <c r="G494" i="4"/>
  <c r="F498" i="4"/>
  <c r="F497" i="4"/>
  <c r="F496" i="4"/>
  <c r="F495" i="4"/>
  <c r="F494" i="4"/>
  <c r="E498" i="4"/>
  <c r="Z500" i="22"/>
  <c r="Z499" i="22"/>
  <c r="Z498" i="22"/>
  <c r="Z497" i="22"/>
  <c r="Z496" i="22"/>
  <c r="Y500" i="22"/>
  <c r="Y499" i="22"/>
  <c r="Y498" i="22"/>
  <c r="Y497" i="22"/>
  <c r="Y496" i="22"/>
  <c r="E500" i="22"/>
  <c r="E499" i="22"/>
  <c r="E498" i="22"/>
  <c r="E497" i="22"/>
  <c r="E496" i="22"/>
  <c r="I500" i="21"/>
  <c r="I499" i="21"/>
  <c r="I498" i="21"/>
  <c r="I497" i="21"/>
  <c r="I496" i="21"/>
  <c r="G500" i="21"/>
  <c r="G498" i="21"/>
  <c r="G497" i="21"/>
  <c r="G496" i="21"/>
  <c r="I486" i="4"/>
  <c r="H486" i="4"/>
  <c r="G486" i="4"/>
  <c r="F486" i="4"/>
  <c r="E486" i="4"/>
  <c r="D486" i="4"/>
  <c r="C486" i="4"/>
  <c r="R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R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497" i="4"/>
  <c r="Z488" i="22"/>
  <c r="Y488" i="22"/>
  <c r="E488" i="22"/>
  <c r="J488" i="22"/>
  <c r="H488" i="22"/>
  <c r="X488" i="22"/>
  <c r="F488" i="22"/>
  <c r="C488" i="22"/>
  <c r="I488" i="21"/>
  <c r="G488" i="21"/>
  <c r="D487" i="21"/>
  <c r="K488" i="21"/>
  <c r="J488" i="21"/>
  <c r="H488" i="21"/>
  <c r="F488" i="21"/>
  <c r="E488" i="21"/>
  <c r="C488" i="21"/>
  <c r="G499" i="21"/>
  <c r="R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N10" i="20"/>
  <c r="M22" i="26"/>
  <c r="N22" i="26"/>
  <c r="O22" i="26"/>
  <c r="C22" i="26"/>
  <c r="D22" i="26"/>
  <c r="E22" i="26"/>
  <c r="C22" i="37"/>
  <c r="D22" i="37"/>
  <c r="E22" i="37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X37" i="26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87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H487" i="21"/>
  <c r="H486" i="21"/>
  <c r="F487" i="21"/>
  <c r="G487" i="21"/>
  <c r="E487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86" i="21"/>
  <c r="F486" i="21"/>
  <c r="E486" i="21"/>
  <c r="D486" i="21"/>
  <c r="C486" i="21"/>
  <c r="Z487" i="22"/>
  <c r="J487" i="22"/>
  <c r="Y487" i="22"/>
  <c r="H487" i="22"/>
  <c r="X487" i="22"/>
  <c r="F487" i="22"/>
  <c r="E487" i="22"/>
  <c r="C487" i="22"/>
  <c r="Z486" i="22"/>
  <c r="J486" i="22"/>
  <c r="Y486" i="22"/>
  <c r="H486" i="22"/>
  <c r="X486" i="22"/>
  <c r="F486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C486" i="22"/>
  <c r="F485" i="4"/>
  <c r="G485" i="4"/>
  <c r="H485" i="4"/>
  <c r="E485" i="4"/>
  <c r="I485" i="4"/>
  <c r="D485" i="4"/>
  <c r="C485" i="4"/>
  <c r="R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Z470" i="22"/>
  <c r="Z469" i="22"/>
  <c r="Z468" i="22"/>
  <c r="Z467" i="22"/>
  <c r="Z466" i="22"/>
  <c r="Z465" i="22"/>
  <c r="Z464" i="22"/>
  <c r="Z463" i="22"/>
  <c r="Z462" i="22"/>
  <c r="Z461" i="22"/>
  <c r="Z460" i="22"/>
  <c r="Z459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F457" i="4"/>
  <c r="G457" i="4"/>
  <c r="H457" i="4"/>
  <c r="F458" i="4"/>
  <c r="G458" i="4"/>
  <c r="H458" i="4"/>
  <c r="F459" i="4"/>
  <c r="G459" i="4"/>
  <c r="H459" i="4"/>
  <c r="F460" i="4"/>
  <c r="G460" i="4"/>
  <c r="H460" i="4"/>
  <c r="F461" i="4"/>
  <c r="G461" i="4"/>
  <c r="H461" i="4"/>
  <c r="F462" i="4"/>
  <c r="G462" i="4"/>
  <c r="H462" i="4"/>
  <c r="F463" i="4"/>
  <c r="G463" i="4"/>
  <c r="H463" i="4"/>
  <c r="F464" i="4"/>
  <c r="G464" i="4"/>
  <c r="H464" i="4"/>
  <c r="F465" i="4"/>
  <c r="G465" i="4"/>
  <c r="H465" i="4"/>
  <c r="F466" i="4"/>
  <c r="G466" i="4"/>
  <c r="H466" i="4"/>
  <c r="F467" i="4"/>
  <c r="G467" i="4"/>
  <c r="H467" i="4"/>
  <c r="F468" i="4"/>
  <c r="G468" i="4"/>
  <c r="H468" i="4"/>
  <c r="F469" i="4"/>
  <c r="G469" i="4"/>
  <c r="H469" i="4"/>
  <c r="F470" i="4"/>
  <c r="G470" i="4"/>
  <c r="H470" i="4"/>
  <c r="F471" i="4"/>
  <c r="G471" i="4"/>
  <c r="H471" i="4"/>
  <c r="F472" i="4"/>
  <c r="G472" i="4"/>
  <c r="H472" i="4"/>
  <c r="F473" i="4"/>
  <c r="G473" i="4"/>
  <c r="H473" i="4"/>
  <c r="F474" i="4"/>
  <c r="G474" i="4"/>
  <c r="H474" i="4"/>
  <c r="F475" i="4"/>
  <c r="G475" i="4"/>
  <c r="H475" i="4"/>
  <c r="F476" i="4"/>
  <c r="G476" i="4"/>
  <c r="H476" i="4"/>
  <c r="F477" i="4"/>
  <c r="G477" i="4"/>
  <c r="H477" i="4"/>
  <c r="F478" i="4"/>
  <c r="G478" i="4"/>
  <c r="H478" i="4"/>
  <c r="F479" i="4"/>
  <c r="G479" i="4"/>
  <c r="H479" i="4"/>
  <c r="F480" i="4"/>
  <c r="G480" i="4"/>
  <c r="H480" i="4"/>
  <c r="F481" i="4"/>
  <c r="G481" i="4"/>
  <c r="H481" i="4"/>
  <c r="F482" i="4"/>
  <c r="G482" i="4"/>
  <c r="H482" i="4"/>
  <c r="F483" i="4"/>
  <c r="G483" i="4"/>
  <c r="H483" i="4"/>
  <c r="F484" i="4"/>
  <c r="G484" i="4"/>
  <c r="H484" i="4"/>
  <c r="E496" i="4"/>
  <c r="E495" i="4"/>
  <c r="E494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R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84" i="4"/>
  <c r="I484" i="4"/>
  <c r="C484" i="4"/>
  <c r="H485" i="21"/>
  <c r="F485" i="21"/>
  <c r="E485" i="21"/>
  <c r="D485" i="21"/>
  <c r="C485" i="21"/>
  <c r="H484" i="21"/>
  <c r="F484" i="21"/>
  <c r="E484" i="21"/>
  <c r="D484" i="21"/>
  <c r="C484" i="21"/>
  <c r="H483" i="21"/>
  <c r="F483" i="21"/>
  <c r="E483" i="21"/>
  <c r="D483" i="21"/>
  <c r="C483" i="21"/>
  <c r="H482" i="21"/>
  <c r="F482" i="21"/>
  <c r="E482" i="21"/>
  <c r="D482" i="21"/>
  <c r="C482" i="21"/>
  <c r="H481" i="21"/>
  <c r="F481" i="21"/>
  <c r="E481" i="21"/>
  <c r="D481" i="21"/>
  <c r="C481" i="21"/>
  <c r="H480" i="21"/>
  <c r="F480" i="21"/>
  <c r="E480" i="21"/>
  <c r="D480" i="21"/>
  <c r="C480" i="21"/>
  <c r="H479" i="21"/>
  <c r="F479" i="21"/>
  <c r="E479" i="21"/>
  <c r="D479" i="21"/>
  <c r="C479" i="21"/>
  <c r="H478" i="21"/>
  <c r="F478" i="21"/>
  <c r="E478" i="21"/>
  <c r="D478" i="21"/>
  <c r="C478" i="21"/>
  <c r="H477" i="21"/>
  <c r="F477" i="21"/>
  <c r="E477" i="21"/>
  <c r="D477" i="21"/>
  <c r="C477" i="21"/>
  <c r="H476" i="21"/>
  <c r="F476" i="21"/>
  <c r="E476" i="21"/>
  <c r="D476" i="21"/>
  <c r="C476" i="21"/>
  <c r="H475" i="21"/>
  <c r="F475" i="21"/>
  <c r="E475" i="21"/>
  <c r="D475" i="21"/>
  <c r="C475" i="21"/>
  <c r="H474" i="21"/>
  <c r="F474" i="21"/>
  <c r="E474" i="21"/>
  <c r="D474" i="21"/>
  <c r="C474" i="21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H470" i="21"/>
  <c r="F470" i="21"/>
  <c r="E470" i="21"/>
  <c r="D470" i="21"/>
  <c r="C470" i="21"/>
  <c r="H469" i="21"/>
  <c r="F469" i="21"/>
  <c r="E469" i="21"/>
  <c r="D469" i="21"/>
  <c r="C469" i="21"/>
  <c r="H468" i="21"/>
  <c r="F468" i="21"/>
  <c r="E468" i="21"/>
  <c r="D468" i="21"/>
  <c r="C468" i="21"/>
  <c r="H467" i="21"/>
  <c r="F467" i="21"/>
  <c r="E467" i="21"/>
  <c r="D467" i="21"/>
  <c r="C467" i="21"/>
  <c r="H466" i="21"/>
  <c r="F466" i="21"/>
  <c r="E466" i="21"/>
  <c r="D466" i="21"/>
  <c r="C466" i="21"/>
  <c r="H465" i="21"/>
  <c r="F465" i="21"/>
  <c r="E465" i="21"/>
  <c r="D465" i="21"/>
  <c r="C465" i="21"/>
  <c r="H464" i="21"/>
  <c r="F464" i="21"/>
  <c r="E464" i="21"/>
  <c r="D464" i="21"/>
  <c r="C464" i="21"/>
  <c r="H463" i="21"/>
  <c r="F463" i="21"/>
  <c r="E463" i="21"/>
  <c r="D463" i="21"/>
  <c r="C463" i="21"/>
  <c r="H462" i="21"/>
  <c r="F462" i="21"/>
  <c r="E462" i="21"/>
  <c r="D462" i="21"/>
  <c r="C462" i="21"/>
  <c r="H461" i="21"/>
  <c r="F461" i="21"/>
  <c r="E461" i="21"/>
  <c r="D461" i="21"/>
  <c r="C461" i="21"/>
  <c r="H460" i="21"/>
  <c r="F460" i="21"/>
  <c r="E460" i="21"/>
  <c r="D460" i="21"/>
  <c r="C460" i="21"/>
  <c r="H459" i="21"/>
  <c r="F459" i="21"/>
  <c r="E459" i="21"/>
  <c r="D459" i="21"/>
  <c r="C459" i="21"/>
  <c r="J485" i="22"/>
  <c r="H485" i="22"/>
  <c r="X485" i="22"/>
  <c r="F485" i="22"/>
  <c r="D485" i="22"/>
  <c r="C485" i="22"/>
  <c r="J484" i="22"/>
  <c r="H484" i="22"/>
  <c r="X484" i="22"/>
  <c r="F484" i="22"/>
  <c r="D484" i="22"/>
  <c r="C484" i="22"/>
  <c r="J483" i="22"/>
  <c r="H483" i="22"/>
  <c r="X483" i="22"/>
  <c r="F483" i="22"/>
  <c r="D483" i="22"/>
  <c r="C483" i="22"/>
  <c r="J482" i="22"/>
  <c r="H482" i="22"/>
  <c r="X482" i="22"/>
  <c r="F482" i="22"/>
  <c r="D482" i="22"/>
  <c r="C482" i="22"/>
  <c r="J481" i="22"/>
  <c r="H481" i="22"/>
  <c r="X481" i="22"/>
  <c r="F481" i="22"/>
  <c r="D481" i="22"/>
  <c r="C481" i="22"/>
  <c r="J480" i="22"/>
  <c r="H480" i="22"/>
  <c r="X480" i="22"/>
  <c r="F480" i="22"/>
  <c r="D480" i="22"/>
  <c r="C480" i="22"/>
  <c r="J479" i="22"/>
  <c r="H479" i="22"/>
  <c r="X479" i="22"/>
  <c r="F479" i="22"/>
  <c r="D479" i="22"/>
  <c r="C479" i="22"/>
  <c r="J478" i="22"/>
  <c r="H478" i="22"/>
  <c r="X478" i="22"/>
  <c r="F478" i="22"/>
  <c r="D478" i="22"/>
  <c r="C478" i="22"/>
  <c r="J477" i="22"/>
  <c r="H477" i="22"/>
  <c r="X477" i="22"/>
  <c r="F477" i="22"/>
  <c r="D477" i="22"/>
  <c r="C477" i="22"/>
  <c r="J476" i="22"/>
  <c r="H476" i="22"/>
  <c r="X476" i="22"/>
  <c r="F476" i="22"/>
  <c r="D476" i="22"/>
  <c r="C476" i="22"/>
  <c r="J475" i="22"/>
  <c r="H475" i="22"/>
  <c r="X475" i="22"/>
  <c r="F475" i="22"/>
  <c r="D475" i="22"/>
  <c r="C475" i="22"/>
  <c r="J474" i="22"/>
  <c r="H474" i="22"/>
  <c r="X474" i="22"/>
  <c r="F474" i="22"/>
  <c r="D474" i="22"/>
  <c r="C474" i="22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J470" i="22"/>
  <c r="H470" i="22"/>
  <c r="X470" i="22"/>
  <c r="F470" i="22"/>
  <c r="D470" i="22"/>
  <c r="C470" i="22"/>
  <c r="J469" i="22"/>
  <c r="H469" i="22"/>
  <c r="X469" i="22"/>
  <c r="F469" i="22"/>
  <c r="D469" i="22"/>
  <c r="C469" i="22"/>
  <c r="J468" i="22"/>
  <c r="H468" i="22"/>
  <c r="X468" i="22"/>
  <c r="F468" i="22"/>
  <c r="D468" i="22"/>
  <c r="C468" i="22"/>
  <c r="J467" i="22"/>
  <c r="H467" i="22"/>
  <c r="X467" i="22"/>
  <c r="F467" i="22"/>
  <c r="D467" i="22"/>
  <c r="C467" i="22"/>
  <c r="J466" i="22"/>
  <c r="H466" i="22"/>
  <c r="X466" i="22"/>
  <c r="F466" i="22"/>
  <c r="D466" i="22"/>
  <c r="C466" i="22"/>
  <c r="J465" i="22"/>
  <c r="H465" i="22"/>
  <c r="X465" i="22"/>
  <c r="F465" i="22"/>
  <c r="D465" i="22"/>
  <c r="C465" i="22"/>
  <c r="J464" i="22"/>
  <c r="H464" i="22"/>
  <c r="X464" i="22"/>
  <c r="F464" i="22"/>
  <c r="D464" i="22"/>
  <c r="C464" i="22"/>
  <c r="J463" i="22"/>
  <c r="H463" i="22"/>
  <c r="X463" i="22"/>
  <c r="F463" i="22"/>
  <c r="D463" i="22"/>
  <c r="C463" i="22"/>
  <c r="J462" i="22"/>
  <c r="H462" i="22"/>
  <c r="X462" i="22"/>
  <c r="F462" i="22"/>
  <c r="D462" i="22"/>
  <c r="C462" i="22"/>
  <c r="J461" i="22"/>
  <c r="H461" i="22"/>
  <c r="X461" i="22"/>
  <c r="F461" i="22"/>
  <c r="D461" i="22"/>
  <c r="C461" i="22"/>
  <c r="J460" i="22"/>
  <c r="H460" i="22"/>
  <c r="X460" i="22"/>
  <c r="F460" i="22"/>
  <c r="D460" i="22"/>
  <c r="C460" i="22"/>
  <c r="J459" i="22"/>
  <c r="H459" i="22"/>
  <c r="X459" i="22"/>
  <c r="F459" i="22"/>
  <c r="D459" i="22"/>
  <c r="C459" i="22"/>
  <c r="I483" i="4"/>
  <c r="D483" i="4"/>
  <c r="C483" i="4"/>
  <c r="I482" i="4"/>
  <c r="D482" i="4"/>
  <c r="C482" i="4"/>
  <c r="I481" i="4"/>
  <c r="D481" i="4"/>
  <c r="C481" i="4"/>
  <c r="I480" i="4"/>
  <c r="D480" i="4"/>
  <c r="C480" i="4"/>
  <c r="I479" i="4"/>
  <c r="D479" i="4"/>
  <c r="C479" i="4"/>
  <c r="I478" i="4"/>
  <c r="D478" i="4"/>
  <c r="C478" i="4"/>
  <c r="I477" i="4"/>
  <c r="D477" i="4"/>
  <c r="C477" i="4"/>
  <c r="I476" i="4"/>
  <c r="D476" i="4"/>
  <c r="C476" i="4"/>
  <c r="I475" i="4"/>
  <c r="D475" i="4"/>
  <c r="C475" i="4"/>
  <c r="I474" i="4"/>
  <c r="D474" i="4"/>
  <c r="C474" i="4"/>
  <c r="I473" i="4"/>
  <c r="D473" i="4"/>
  <c r="C473" i="4"/>
  <c r="I472" i="4"/>
  <c r="D472" i="4"/>
  <c r="C472" i="4"/>
  <c r="I471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F61" i="37" l="1"/>
  <c r="G61" i="37" s="1"/>
  <c r="F64" i="35"/>
  <c r="G64" i="35" s="1"/>
  <c r="F33" i="37"/>
  <c r="G33" i="37" s="1"/>
  <c r="U243" i="12"/>
  <c r="F23" i="37"/>
  <c r="G23" i="37" s="1"/>
  <c r="F29" i="33"/>
  <c r="G29" i="33" s="1"/>
  <c r="F68" i="34"/>
  <c r="G68" i="34" s="1"/>
  <c r="F42" i="38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48" i="33" l="1"/>
  <c r="I48" i="33" s="1"/>
  <c r="H17" i="35"/>
  <c r="I17" i="35" s="1"/>
  <c r="H49" i="33"/>
  <c r="I49" i="33" s="1"/>
  <c r="H56" i="33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CA354D21-29AD-48CC-BB71-69D089F21C28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<sst xmlns="http://schemas.openxmlformats.org/spreadsheetml/2006/main" count="7744" uniqueCount="1494">
  <si>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</si>
  <si>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</si>
  <si>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</si>
  <si>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</si>
  <si>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</si>
  <si>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</si>
  <si>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</si>
  <si>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</si>
  <si>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</si>
  <si>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</si>
  <si>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</si>
  <si>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</si>
  <si>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</si>
  <si>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</si>
  <si>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</si>
  <si>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</si>
  <si>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</si>
  <si>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</si>
  <si>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</si>
  <si>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</si>
  <si>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</si>
  <si>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</si>
  <si>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</si>
  <si>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</si>
  <si>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</si>
  <si>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</si>
  <si>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</si>
  <si>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</si>
  <si>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</si>
  <si>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</si>
  <si>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</si>
  <si>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</si>
  <si>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</si>
  <si>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</si>
  <si>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</si>
  <si>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</si>
  <si>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</si>
  <si>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</si>
  <si>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</si>
  <si>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</si>
  <si>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</si>
  <si>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</si>
  <si>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</si>
  <si>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</si>
  <si>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</si>
  <si>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</si>
  <si>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</si>
  <si>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</si>
  <si>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</si>
  <si>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</si>
  <si>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</si>
  <si>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</si>
  <si>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</si>
  <si>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</si>
  <si>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</si>
  <si>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</si>
  <si>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</si>
  <si>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</si>
  <si>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</si>
  <si>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</si>
  <si>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</si>
  <si>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</si>
  <si>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</si>
  <si>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</si>
  <si>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</si>
  <si>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</si>
  <si>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</si>
  <si>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</si>
  <si>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</si>
  <si>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</si>
  <si>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</si>
  <si>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</si>
  <si>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</si>
  <si>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</si>
  <si>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</si>
  <si>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</si>
  <si>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</si>
  <si>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</si>
  <si>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</si>
  <si>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</si>
  <si>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</si>
  <si>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</si>
  <si>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</si>
  <si>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</si>
  <si>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</si>
  <si>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</si>
  <si>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</si>
  <si>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</si>
  <si>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</si>
  <si>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</si>
  <si>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</si>
  <si>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</si>
  <si>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</si>
  <si>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</si>
  <si>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</si>
  <si>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</si>
  <si>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</si>
  <si>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</si>
  <si>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</si>
  <si>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</si>
  <si>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</si>
  <si>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</si>
  <si>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</si>
  <si>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</si>
  <si>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</si>
  <si>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</si>
  <si>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</si>
  <si>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</si>
  <si>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</si>
  <si>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</si>
  <si>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</si>
  <si>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</si>
  <si>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</si>
  <si>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</si>
  <si>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</si>
  <si>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</si>
  <si>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</si>
  <si>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</si>
  <si>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</si>
  <si>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</si>
  <si>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</si>
  <si>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</si>
  <si>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</si>
  <si>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</si>
  <si>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</si>
  <si>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</si>
  <si>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</si>
  <si>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</si>
  <si>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</si>
  <si>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</si>
  <si>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</si>
  <si>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</si>
  <si>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</si>
  <si>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</si>
  <si>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</si>
  <si>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</si>
  <si>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</si>
  <si>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</si>
  <si>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</si>
  <si>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</si>
  <si>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</si>
  <si>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</si>
  <si>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</si>
  <si>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</si>
  <si>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</si>
  <si>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</si>
  <si>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</si>
  <si>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</si>
  <si>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</si>
  <si>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</si>
  <si>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</si>
  <si>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</si>
  <si>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</si>
  <si>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</si>
  <si>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</si>
  <si>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</si>
  <si>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</si>
  <si>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</si>
  <si>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</si>
  <si>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</si>
  <si>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</si>
  <si>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</si>
  <si>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</si>
  <si>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</si>
  <si>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</si>
  <si>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</si>
  <si>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</si>
  <si>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</si>
  <si>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</si>
  <si>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</si>
  <si>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</si>
  <si>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</si>
  <si>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</si>
  <si>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</si>
  <si>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</si>
  <si>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</si>
  <si>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</si>
  <si>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</si>
  <si>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</si>
  <si>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</si>
  <si>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</si>
  <si>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</si>
  <si>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</si>
  <si>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</si>
  <si>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</si>
  <si>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</si>
  <si>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</si>
  <si>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</si>
  <si>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</si>
  <si>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</si>
  <si>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</si>
  <si>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</si>
  <si>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</si>
  <si>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</si>
  <si>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</si>
  <si>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</si>
  <si>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</si>
  <si>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</si>
  <si>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</si>
  <si>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</si>
  <si>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</si>
  <si>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</si>
  <si>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</si>
  <si>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</si>
  <si>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</si>
  <si>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</si>
  <si>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</si>
  <si>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</si>
  <si>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</si>
  <si>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</si>
  <si>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</si>
  <si>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</si>
  <si>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</si>
  <si>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</si>
  <si>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</si>
  <si>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</si>
  <si>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</si>
  <si>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</si>
  <si>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</si>
  <si>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</si>
  <si>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</si>
  <si>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</si>
  <si>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</si>
  <si>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</si>
  <si>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</si>
  <si>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</si>
  <si>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</si>
  <si>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</si>
  <si>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</si>
  <si>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</si>
  <si>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</si>
  <si>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</si>
  <si>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</si>
  <si>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</si>
  <si>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</si>
  <si>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</si>
  <si>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</si>
  <si>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</si>
  <si>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</si>
  <si>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</si>
  <si>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</si>
  <si>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</si>
  <si>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</si>
  <si>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</si>
  <si>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</si>
  <si>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</si>
  <si>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</si>
  <si>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</si>
  <si>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</si>
  <si>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</si>
  <si>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</si>
  <si>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</si>
  <si>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</si>
  <si>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</si>
  <si>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</si>
  <si>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</si>
  <si>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</si>
  <si>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</si>
  <si>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</si>
  <si>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</si>
  <si>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</si>
  <si>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</si>
  <si>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</si>
  <si>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</si>
  <si>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</si>
  <si>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</si>
  <si>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</si>
  <si>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</si>
  <si>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</si>
  <si>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</si>
  <si>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</si>
  <si>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</si>
  <si>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</si>
  <si>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</si>
  <si>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</si>
  <si>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</si>
  <si>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</si>
  <si>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</si>
  <si>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</si>
  <si>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</si>
  <si>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</si>
  <si>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</si>
  <si>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</si>
  <si>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</si>
  <si>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</si>
  <si>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</si>
  <si>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</si>
  <si>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</si>
  <si>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</si>
  <si>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</si>
  <si>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</si>
  <si>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</si>
  <si>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</si>
  <si>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</si>
  <si>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</si>
  <si>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</si>
  <si>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</si>
  <si>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</si>
  <si>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</si>
  <si>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</si>
  <si>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</si>
  <si>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</si>
  <si>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</si>
  <si>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</si>
  <si>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</si>
  <si>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</si>
  <si>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</si>
  <si>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</si>
  <si>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</si>
  <si>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</si>
  <si>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</si>
  <si>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</si>
  <si>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</si>
  <si>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</si>
  <si>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</si>
  <si>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</si>
  <si>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</si>
  <si>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</si>
  <si>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</si>
  <si>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</si>
  <si>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</si>
  <si>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</si>
  <si>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</si>
  <si>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</si>
  <si>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</si>
  <si>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</si>
  <si>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</si>
  <si>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</si>
  <si>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</si>
  <si>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</si>
  <si>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</si>
  <si>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</si>
  <si>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</si>
  <si>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</si>
  <si>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</si>
  <si>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</si>
  <si>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</si>
  <si>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</si>
  <si>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</si>
  <si>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</si>
  <si>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</si>
  <si>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</si>
  <si>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</si>
  <si>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</si>
  <si>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</si>
  <si>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</si>
  <si>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</si>
  <si>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</si>
  <si>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</si>
  <si>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</si>
  <si>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</si>
  <si>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</si>
  <si>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</si>
  <si>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</si>
  <si>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</si>
  <si>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</si>
  <si>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</si>
  <si>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</si>
  <si>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</si>
  <si>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</si>
  <si>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</si>
  <si>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</si>
  <si>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</si>
  <si>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</si>
  <si>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</si>
  <si>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</si>
  <si>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</si>
  <si>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</si>
  <si>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</si>
  <si>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</si>
  <si>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</si>
  <si>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</si>
  <si>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</si>
  <si>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</si>
  <si>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</si>
  <si>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</si>
  <si>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</si>
  <si>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</si>
  <si>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</si>
  <si>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</si>
  <si>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</si>
  <si>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</si>
  <si>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</si>
  <si>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</si>
  <si>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</si>
  <si>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</si>
  <si>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</si>
  <si>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</si>
  <si>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</si>
  <si>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</si>
  <si>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</si>
  <si>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</si>
  <si>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</si>
  <si>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</si>
  <si>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</si>
  <si>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</si>
  <si>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</si>
  <si>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</si>
  <si>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</si>
  <si>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</si>
  <si>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</si>
  <si>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</si>
  <si>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</si>
  <si>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</si>
  <si>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</si>
  <si>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</si>
  <si>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</si>
  <si>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</si>
  <si>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</si>
  <si>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</si>
  <si>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</si>
  <si>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</si>
  <si>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</si>
  <si>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</si>
  <si>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</si>
  <si>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</si>
  <si>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</si>
  <si>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</si>
  <si>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</si>
  <si>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</si>
  <si>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</si>
  <si>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</si>
  <si>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</si>
  <si>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</si>
  <si>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</si>
  <si>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</si>
  <si>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</si>
  <si>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</si>
  <si>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</si>
  <si>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</si>
  <si>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</si>
  <si>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</si>
  <si>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</si>
  <si>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</si>
  <si>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</si>
  <si>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</si>
  <si>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</si>
  <si>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</si>
  <si>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</si>
  <si>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</si>
  <si>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</si>
  <si>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</si>
  <si>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</si>
  <si>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</si>
  <si>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</si>
  <si>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</si>
  <si>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</si>
  <si>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</si>
  <si>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</si>
  <si>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</si>
  <si>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</si>
  <si>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</si>
  <si>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</si>
  <si>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</si>
  <si>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</si>
  <si>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</si>
  <si>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</si>
  <si>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</si>
  <si>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</si>
  <si>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</si>
  <si>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</si>
  <si>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</si>
  <si>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</si>
  <si>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</si>
  <si>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</si>
  <si>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</si>
  <si>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</si>
  <si>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</si>
  <si>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</si>
  <si>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</si>
  <si>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</si>
  <si>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</si>
  <si>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</si>
  <si>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</si>
  <si>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</si>
  <si>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</si>
  <si>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</si>
  <si>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</si>
  <si>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</si>
  <si>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</si>
  <si>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</si>
  <si>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</si>
  <si>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</si>
  <si>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</si>
  <si>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</si>
  <si>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</si>
  <si>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</si>
  <si>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</si>
  <si>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</si>
  <si>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</si>
  <si>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</si>
  <si>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</si>
  <si>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</si>
  <si>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</si>
  <si>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</si>
  <si>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</si>
  <si>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</si>
  <si>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</si>
  <si>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</si>
  <si>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</si>
  <si>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</si>
  <si>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</si>
  <si>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</si>
  <si>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</si>
  <si>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</si>
  <si>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</si>
  <si>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</si>
  <si>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</si>
  <si>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</si>
  <si>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</si>
  <si>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</si>
  <si>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</si>
  <si>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</si>
  <si>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</si>
  <si>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</si>
  <si>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</si>
  <si>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</si>
  <si>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</si>
  <si>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</si>
  <si>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</si>
  <si>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</si>
  <si>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</si>
  <si>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</si>
  <si>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</si>
  <si>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</si>
  <si>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</si>
  <si>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</si>
  <si>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</si>
  <si>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</si>
  <si>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</si>
  <si>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</si>
  <si>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</si>
  <si>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</si>
  <si>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</si>
  <si>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</si>
  <si>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</si>
  <si>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</si>
  <si>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</si>
  <si>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</si>
  <si>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</si>
  <si>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</si>
  <si>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</si>
  <si>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</si>
  <si>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</si>
  <si>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</si>
  <si>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</si>
  <si>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</si>
  <si>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</si>
  <si>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</si>
  <si>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</si>
  <si>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</si>
  <si>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</si>
  <si>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</si>
  <si>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</si>
  <si>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</si>
  <si>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</si>
  <si>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</si>
  <si>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</si>
  <si>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</si>
  <si>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</si>
  <si>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</si>
  <si>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</si>
  <si>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</si>
  <si>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</si>
  <si>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</si>
  <si>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</si>
  <si>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</si>
  <si>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</si>
  <si>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</si>
  <si>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</si>
  <si>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</si>
  <si>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</si>
  <si>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</si>
  <si>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</si>
  <si>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</si>
  <si>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</si>
  <si>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</si>
  <si>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</si>
  <si>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</si>
  <si>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</si>
  <si>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</si>
  <si>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</si>
  <si>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</si>
  <si>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</si>
  <si>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</si>
  <si>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</si>
  <si>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</si>
  <si>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</si>
  <si>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</si>
  <si>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</si>
  <si>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</si>
  <si>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</si>
  <si>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</si>
  <si>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</si>
  <si>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</si>
  <si>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</si>
  <si>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</si>
  <si>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</si>
  <si>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</si>
  <si>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</si>
  <si>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</si>
  <si>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</si>
  <si>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</si>
  <si>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</si>
  <si>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</si>
  <si>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</si>
  <si>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</si>
  <si>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</si>
  <si>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</si>
  <si>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</si>
  <si>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</si>
  <si>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</si>
  <si>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</si>
  <si>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</si>
  <si>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</si>
  <si>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</si>
  <si>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</si>
  <si>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</si>
  <si>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</si>
  <si>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</si>
  <si>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</si>
  <si>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</si>
  <si>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</si>
  <si>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</si>
  <si>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</si>
  <si>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</si>
  <si>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</si>
  <si>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</si>
  <si>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</si>
  <si>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</si>
  <si>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</si>
  <si>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</si>
  <si>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</si>
  <si>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</si>
  <si>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</si>
  <si>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</si>
  <si>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</si>
  <si>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</si>
  <si>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</si>
  <si>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</si>
  <si>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</si>
  <si>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</si>
  <si>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</si>
  <si>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</si>
  <si>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</si>
  <si>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</si>
  <si>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</si>
  <si>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</si>
  <si>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</si>
  <si>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</si>
  <si>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</si>
  <si>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</si>
  <si>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</si>
  <si>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</si>
  <si>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</si>
  <si>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</si>
  <si>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</si>
  <si>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</si>
  <si>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</si>
  <si>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</si>
  <si>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</si>
  <si>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</si>
  <si>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</si>
  <si>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</si>
  <si>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</si>
  <si>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</si>
  <si>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</si>
  <si>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</si>
  <si>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</si>
  <si>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</si>
  <si>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</si>
  <si>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</si>
  <si>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</si>
  <si>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</si>
  <si>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</si>
  <si>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</si>
  <si>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</si>
  <si>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</si>
  <si>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</si>
  <si>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</si>
  <si>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</si>
  <si>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</si>
  <si>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</si>
  <si>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</si>
  <si>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</si>
  <si>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</si>
  <si>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</si>
  <si>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</si>
  <si>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</si>
  <si>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</si>
  <si>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</si>
  <si>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</si>
  <si>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</si>
  <si>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</si>
  <si>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</si>
  <si>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</si>
  <si>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</si>
  <si>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</si>
  <si>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</si>
  <si>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</si>
  <si>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</si>
  <si>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</si>
  <si>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</si>
  <si>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</si>
  <si>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</si>
  <si>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</si>
  <si>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</si>
  <si>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</si>
  <si>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</si>
  <si>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</si>
  <si>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</si>
  <si>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</si>
  <si>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</si>
  <si>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</si>
  <si>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</si>
  <si>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</si>
  <si>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</si>
  <si>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</si>
  <si>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</si>
  <si>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</si>
  <si>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</si>
  <si>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</si>
  <si>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</si>
  <si>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</si>
  <si>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</si>
  <si>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</si>
  <si>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</si>
  <si>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</si>
  <si>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</si>
  <si>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</si>
  <si>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</si>
  <si>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</si>
  <si>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</si>
  <si>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</si>
  <si>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</si>
  <si>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</si>
  <si>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</si>
  <si>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</si>
  <si>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</si>
  <si>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</si>
  <si>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</si>
  <si>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</si>
  <si>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</si>
  <si>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</si>
  <si>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</si>
  <si>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</si>
  <si>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</si>
  <si>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</si>
  <si>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</si>
  <si>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</si>
  <si>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</si>
  <si>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</si>
  <si>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</si>
  <si>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</si>
  <si>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</si>
  <si>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</si>
  <si>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</si>
  <si>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</si>
  <si>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</si>
  <si>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</si>
  <si>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</si>
  <si>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</si>
  <si>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</si>
  <si>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</si>
  <si>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</si>
  <si>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</si>
  <si>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</si>
  <si>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</si>
  <si>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</si>
  <si>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</si>
  <si>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</si>
  <si>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</si>
  <si>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</si>
  <si>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</si>
  <si>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</si>
  <si>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</si>
  <si>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</si>
  <si>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</si>
  <si>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</si>
  <si>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</si>
  <si>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</si>
  <si>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</si>
  <si>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</si>
  <si>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</si>
  <si>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</si>
  <si>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</si>
  <si>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</si>
  <si>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</si>
  <si>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</si>
  <si>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</si>
  <si>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</si>
  <si>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</si>
  <si>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</si>
  <si>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</si>
  <si>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</si>
  <si>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</si>
  <si>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</si>
  <si>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</si>
  <si>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</si>
  <si>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</si>
  <si>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</si>
  <si>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</si>
  <si>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</si>
  <si>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</si>
  <si>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</si>
  <si>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</si>
  <si>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</si>
  <si>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</si>
  <si>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</si>
  <si>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</si>
  <si>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</si>
  <si>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</si>
  <si>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</si>
  <si>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</si>
  <si>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</si>
  <si>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</si>
  <si>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</si>
  <si>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</si>
  <si>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</si>
  <si>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</si>
  <si>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</si>
  <si>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</si>
  <si>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</si>
  <si>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</si>
  <si>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</si>
  <si>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</si>
  <si>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</si>
  <si>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</si>
  <si>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</si>
  <si>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</si>
  <si>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</si>
  <si>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</si>
  <si>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</si>
  <si>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</si>
  <si>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</si>
  <si>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</si>
  <si>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</si>
  <si>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</si>
  <si>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</si>
  <si>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</si>
  <si>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</si>
  <si>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</si>
  <si>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</si>
  <si>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</si>
  <si>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</si>
  <si>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</si>
  <si>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</si>
  <si>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</si>
  <si>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</si>
  <si>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</si>
  <si>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</si>
  <si>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</si>
  <si>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</si>
  <si>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</si>
  <si>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</si>
  <si>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</si>
  <si>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</si>
  <si>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</si>
  <si>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</si>
  <si>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</si>
  <si>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</si>
  <si>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</si>
  <si>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</si>
  <si>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</si>
  <si>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</si>
  <si>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</si>
  <si>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</si>
  <si>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</si>
  <si>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</si>
  <si>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</si>
  <si>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</si>
  <si>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</si>
  <si>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</si>
  <si>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</si>
  <si>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</si>
  <si>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</si>
  <si>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</si>
  <si>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</si>
  <si>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</si>
  <si>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</si>
  <si>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</si>
  <si>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</si>
  <si>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</si>
  <si>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</si>
  <si>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</si>
  <si>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</si>
  <si>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</si>
  <si>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</si>
  <si>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</si>
  <si>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</si>
  <si>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</si>
  <si>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</si>
  <si>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</si>
  <si>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</si>
  <si>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</si>
  <si>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</si>
  <si>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</si>
  <si>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</si>
  <si>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</si>
  <si>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</si>
  <si>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MAX</t>
    <phoneticPr fontId="8"/>
  </si>
  <si>
    <t>MIN</t>
    <phoneticPr fontId="8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</si>
  <si>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</si>
  <si>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</si>
  <si>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</si>
  <si>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</si>
  <si>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</si>
  <si>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</si>
  <si>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</si>
  <si>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</si>
  <si>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</si>
  <si>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</si>
  <si>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</si>
  <si>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</si>
  <si>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</si>
  <si>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</si>
  <si>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</si>
  <si>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</si>
  <si>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</si>
  <si>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</si>
  <si>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</si>
  <si>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</si>
  <si>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</si>
  <si>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</si>
  <si>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</si>
  <si>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</si>
  <si>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</si>
  <si>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</si>
  <si>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</si>
  <si>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</si>
  <si>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</si>
  <si>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</si>
  <si>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</si>
  <si>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</si>
  <si>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</si>
  <si>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</si>
  <si>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</si>
  <si>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</si>
  <si>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</si>
  <si>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</si>
  <si>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</si>
  <si>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</si>
  <si>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</si>
  <si>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</si>
  <si>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</si>
  <si>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</si>
  <si>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</si>
  <si>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</si>
  <si>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</si>
  <si>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</si>
  <si>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</si>
  <si>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</si>
  <si>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</si>
  <si>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</si>
  <si>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</si>
  <si>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</si>
  <si>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</si>
  <si>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</si>
  <si>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</si>
  <si>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</si>
  <si>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</si>
  <si>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</si>
  <si>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</si>
  <si>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</si>
  <si>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</si>
  <si>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</si>
  <si>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</si>
  <si>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</si>
  <si>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</si>
  <si>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</si>
  <si>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</si>
  <si>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</si>
  <si>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</si>
  <si>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</si>
  <si>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</si>
  <si>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</si>
  <si>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</si>
  <si>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</si>
  <si>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</si>
  <si>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</si>
  <si>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</si>
  <si>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</si>
  <si>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</si>
  <si>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</si>
  <si>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</si>
  <si>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</si>
  <si>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</si>
  <si>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</si>
  <si>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</si>
  <si>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</si>
  <si>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</si>
  <si>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</si>
  <si>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</si>
  <si>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</si>
  <si>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</si>
  <si>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</si>
  <si>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</si>
  <si>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</si>
  <si>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</si>
  <si>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</si>
  <si>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</si>
  <si>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</si>
  <si>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</si>
  <si>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</si>
  <si>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</si>
  <si>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</si>
  <si>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</si>
  <si>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</si>
  <si>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</si>
  <si>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</si>
  <si>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</si>
  <si>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</si>
  <si>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</si>
  <si>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</si>
  <si>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</si>
  <si>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</si>
  <si>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</si>
  <si>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</si>
  <si>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</si>
  <si>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</si>
  <si>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</si>
  <si>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</si>
  <si>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</si>
  <si>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</si>
  <si>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</si>
  <si>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</si>
  <si>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</si>
  <si>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</si>
  <si>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</si>
  <si>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</si>
  <si>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</si>
  <si>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</si>
  <si>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</si>
  <si>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</si>
  <si>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</si>
  <si>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</si>
  <si>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</si>
  <si>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</si>
  <si>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</si>
  <si>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</si>
  <si>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</si>
  <si>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</si>
  <si>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</si>
  <si>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</si>
  <si>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</si>
  <si>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</si>
  <si>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</si>
  <si>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</si>
  <si>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</si>
  <si>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</si>
  <si>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</si>
  <si>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</si>
  <si>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</si>
  <si>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</si>
  <si>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</si>
  <si>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</si>
  <si>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</si>
  <si>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</si>
  <si>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</si>
  <si>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</si>
  <si>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</si>
  <si>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</si>
  <si>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</si>
  <si>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</si>
  <si>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</si>
  <si>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</si>
  <si>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</si>
  <si>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</si>
  <si>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</si>
  <si>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</si>
  <si>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</si>
  <si>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</si>
  <si>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</si>
  <si>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</si>
  <si>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</si>
  <si>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</si>
  <si>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</si>
  <si>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</si>
  <si>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</si>
  <si>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</si>
  <si>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</si>
  <si>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</si>
  <si>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</si>
  <si>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</si>
  <si>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</si>
  <si>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</si>
  <si>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</si>
  <si>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</si>
  <si>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</si>
  <si>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</si>
  <si>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</si>
  <si>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</si>
  <si>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</si>
  <si>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</si>
  <si>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</si>
  <si>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</si>
  <si>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</si>
  <si>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</si>
  <si>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</si>
  <si>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</si>
  <si>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</si>
  <si>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</si>
  <si>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</si>
  <si>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</si>
  <si>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</si>
  <si>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</si>
  <si>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</si>
  <si>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</si>
  <si>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</si>
  <si>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</si>
  <si>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</si>
  <si>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</si>
  <si>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</si>
  <si>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</si>
  <si>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</si>
  <si>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</si>
  <si>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</si>
  <si>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</si>
  <si>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</si>
  <si>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</si>
  <si>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</si>
  <si>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</si>
  <si>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</si>
  <si>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</si>
  <si>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</si>
  <si>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</si>
  <si>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</si>
  <si>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</si>
  <si>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</si>
  <si>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</si>
  <si>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</si>
  <si>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</si>
  <si>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</si>
  <si>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</si>
  <si>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</si>
  <si>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</si>
  <si>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</si>
  <si>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</si>
  <si>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</si>
  <si>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</si>
  <si>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</si>
  <si>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</si>
  <si>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</si>
  <si>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</si>
  <si>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</si>
  <si>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</si>
  <si>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</si>
  <si>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</si>
  <si>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</si>
  <si>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</si>
  <si>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</si>
  <si>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</si>
  <si>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</si>
  <si>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</si>
  <si>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</si>
  <si>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</si>
  <si>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</si>
  <si>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</si>
  <si>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</si>
  <si>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</si>
  <si>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</si>
  <si>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</si>
  <si>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</si>
  <si>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</si>
  <si>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</si>
  <si>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</si>
  <si>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</si>
  <si>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</si>
  <si>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</si>
  <si>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</si>
  <si>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</si>
  <si>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</si>
  <si>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</si>
  <si>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</si>
  <si>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</si>
  <si>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</si>
  <si>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</si>
  <si>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</si>
  <si>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</si>
  <si>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</si>
  <si>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</si>
  <si>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</si>
  <si>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</si>
  <si>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</si>
  <si>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</si>
  <si>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</si>
  <si>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</si>
  <si>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</si>
  <si>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</si>
  <si>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</si>
  <si>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</si>
  <si>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</si>
  <si>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</si>
  <si>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</si>
  <si>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</si>
  <si>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</si>
  <si>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</si>
  <si>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</si>
  <si>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</si>
  <si>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</si>
  <si>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</si>
  <si>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</si>
  <si>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</si>
  <si>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</si>
  <si>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</si>
  <si>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</si>
  <si>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</si>
  <si>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</si>
  <si>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</si>
  <si>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</si>
  <si>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</si>
  <si>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</si>
  <si>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</si>
  <si>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</si>
  <si>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</si>
  <si>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</si>
  <si>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</si>
  <si>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</si>
  <si>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</si>
  <si>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</si>
  <si>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</si>
  <si>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</si>
  <si>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</si>
  <si>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</si>
  <si>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</si>
  <si>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</si>
  <si>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</si>
  <si>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</si>
  <si>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</si>
  <si>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</si>
  <si>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</si>
  <si>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</si>
  <si>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</si>
  <si>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</si>
  <si>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</si>
  <si>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</si>
  <si>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</si>
  <si>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</si>
  <si>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</si>
  <si>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</si>
  <si>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</si>
  <si>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</si>
  <si>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</si>
  <si>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</si>
  <si>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</si>
  <si>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</si>
  <si>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</si>
  <si>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</si>
  <si>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</si>
  <si>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</si>
  <si>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</si>
  <si>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</si>
  <si>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</si>
  <si>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</si>
  <si>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</si>
  <si>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</si>
  <si>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</si>
  <si>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</si>
  <si>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</si>
  <si>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</si>
  <si>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</si>
  <si>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</si>
  <si>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</si>
  <si>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</si>
  <si>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</si>
  <si>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</si>
  <si>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</si>
  <si>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</si>
  <si>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</si>
  <si>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</si>
  <si>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</si>
  <si>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</si>
  <si>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</si>
  <si>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</si>
  <si>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</si>
  <si>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</si>
  <si>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</si>
  <si>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</si>
  <si>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</si>
  <si>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</si>
  <si>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</si>
  <si>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</si>
  <si>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</si>
  <si>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</si>
  <si>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</si>
  <si>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</si>
  <si>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</si>
  <si>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</si>
  <si>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</si>
  <si>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</si>
  <si>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</si>
  <si>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</si>
  <si>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</si>
  <si>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</si>
  <si>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</si>
  <si>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</si>
  <si>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</si>
  <si>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</si>
  <si>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</si>
  <si>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</si>
  <si>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</si>
  <si>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</si>
  <si>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</si>
  <si>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</si>
  <si>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</si>
  <si>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</si>
  <si>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</si>
  <si>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</si>
  <si>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</si>
  <si>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</si>
  <si>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</si>
  <si>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</si>
  <si>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</si>
  <si>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</si>
  <si>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</si>
  <si>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</si>
  <si>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</si>
  <si>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</si>
  <si>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</si>
  <si>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</si>
  <si>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</si>
  <si>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</si>
  <si>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</si>
  <si>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</si>
  <si>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</si>
  <si>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</si>
  <si>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</si>
  <si>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</si>
  <si>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</si>
  <si>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</si>
  <si>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</si>
  <si>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</si>
  <si>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</si>
  <si>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</si>
  <si>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</si>
  <si>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</si>
  <si>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</si>
  <si>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</si>
  <si>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</si>
  <si>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</si>
  <si>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</si>
  <si>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</si>
  <si>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</si>
  <si>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</si>
  <si>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</si>
  <si>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</si>
  <si>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</si>
  <si>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</si>
  <si>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</si>
  <si>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</si>
  <si>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</si>
  <si>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</si>
  <si>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</si>
  <si>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</si>
  <si>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</si>
  <si>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</si>
  <si>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</si>
  <si>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</si>
  <si>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</si>
  <si>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</si>
  <si>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</si>
  <si>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</si>
  <si>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</si>
  <si>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</si>
  <si>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</si>
  <si>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</si>
  <si>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</si>
  <si>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</si>
  <si>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</si>
  <si>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</si>
  <si>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</si>
  <si>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</si>
  <si>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</si>
  <si>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</si>
  <si>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</si>
  <si>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</si>
  <si>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</si>
  <si>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</si>
  <si>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</si>
  <si>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</si>
  <si>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</si>
  <si>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</si>
  <si>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</si>
  <si>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</si>
  <si>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</si>
  <si>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</si>
  <si>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</si>
  <si>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</si>
  <si>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</si>
  <si>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</si>
  <si>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</si>
  <si>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</si>
  <si>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</si>
  <si>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</si>
  <si>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</si>
  <si>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</si>
  <si>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</si>
  <si>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</si>
  <si>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</si>
  <si>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</si>
  <si>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</si>
  <si>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</si>
  <si>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</si>
  <si>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</si>
  <si>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</si>
  <si>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</si>
  <si>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</si>
  <si>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</si>
  <si>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</si>
  <si>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</si>
  <si>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</si>
  <si>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</si>
  <si>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</si>
  <si>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</si>
  <si>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</si>
  <si>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</si>
  <si>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</si>
  <si>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</si>
  <si>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</si>
  <si>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</si>
  <si>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</si>
  <si>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</si>
  <si>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</si>
  <si>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</si>
  <si>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</si>
  <si>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</si>
  <si>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</si>
  <si>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</si>
  <si>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</si>
  <si>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</si>
  <si>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</si>
  <si>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</si>
  <si>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</si>
  <si>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</si>
  <si>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</si>
  <si>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</si>
  <si>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</si>
  <si>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</si>
  <si>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</si>
  <si>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</si>
  <si>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</si>
  <si>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</si>
  <si>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</si>
  <si>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</si>
  <si>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</si>
  <si>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</si>
  <si>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</si>
  <si>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</si>
  <si>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</si>
  <si>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</si>
  <si>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</si>
  <si>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</si>
  <si>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 xml:space="preserve"> </t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</si>
  <si>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</si>
  <si>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kansai_ci_c</t>
  </si>
  <si>
    <t>osaka_ci_c</t>
  </si>
  <si>
    <t>hyogo_ci_c</t>
  </si>
  <si>
    <t>kyoto_ci_c</t>
  </si>
  <si>
    <t>shiga_ci_c</t>
  </si>
  <si>
    <t>nara_ci_c</t>
  </si>
  <si>
    <t>waka_ci_c</t>
  </si>
  <si>
    <t>fukui_ci_c</t>
  </si>
  <si>
    <t>(出所）URL　https://www.oecd.org/en/data/datasets/oecd-composite-leading-indicators-clis.html</t>
    <rPh sb="1" eb="3">
      <t>シュッショ</t>
    </rPh>
    <phoneticPr fontId="2"/>
  </si>
  <si>
    <t>25_1</t>
    <phoneticPr fontId="38"/>
  </si>
  <si>
    <t>107.7</t>
  </si>
  <si>
    <t>2025年</t>
    <rPh sb="4" eb="5">
      <t>ネン</t>
    </rPh>
    <phoneticPr fontId="8"/>
  </si>
  <si>
    <t>令和7年</t>
    <rPh sb="0" eb="2">
      <t>レイワ</t>
    </rPh>
    <phoneticPr fontId="6"/>
  </si>
  <si>
    <t>Composite0</t>
  </si>
  <si>
    <t>2025年</t>
    <rPh sb="4" eb="5">
      <t>ネン</t>
    </rPh>
    <phoneticPr fontId="2"/>
  </si>
  <si>
    <t>令和7年</t>
    <rPh sb="0" eb="2">
      <t>レイワ</t>
    </rPh>
    <rPh sb="3" eb="4">
      <t>ネン</t>
    </rPh>
    <phoneticPr fontId="6"/>
  </si>
  <si>
    <t>(2025)</t>
    <phoneticPr fontId="2"/>
  </si>
  <si>
    <t>2024.10-12</t>
  </si>
  <si>
    <t>2次QE(25/3/11)</t>
  </si>
  <si>
    <t>2025_4-6</t>
    <phoneticPr fontId="2"/>
  </si>
  <si>
    <t>2025.4-6</t>
    <phoneticPr fontId="2"/>
  </si>
  <si>
    <t>2次QE(25/6/9)</t>
    <rPh sb="1" eb="2">
      <t>ツギ</t>
    </rPh>
    <phoneticPr fontId="2"/>
  </si>
  <si>
    <t>令和6</t>
    <rPh sb="0" eb="2">
      <t>レイワ</t>
    </rPh>
    <phoneticPr fontId="8"/>
  </si>
  <si>
    <t>108.8</t>
  </si>
  <si>
    <t>兵庫CLI は 改善の動き</t>
    <rPh sb="0" eb="2">
      <t>ヒョウゴ</t>
    </rPh>
    <rPh sb="8" eb="10">
      <t>カイゼン</t>
    </rPh>
    <rPh sb="11" eb="12">
      <t>ウゴ</t>
    </rPh>
    <phoneticPr fontId="8"/>
  </si>
  <si>
    <t>Composite0</t>
    <phoneticPr fontId="8"/>
  </si>
  <si>
    <t>←の増分</t>
    <rPh sb="2" eb="4">
      <t>ゾウブン</t>
    </rPh>
    <phoneticPr fontId="52"/>
  </si>
  <si>
    <t>hyogo_cli</t>
    <phoneticPr fontId="52"/>
  </si>
  <si>
    <t>基調</t>
    <rPh sb="0" eb="2">
      <t>キチョウ</t>
    </rPh>
    <phoneticPr fontId="2"/>
  </si>
  <si>
    <t>逆サイクル</t>
    <rPh sb="0" eb="1">
      <t>ギャク</t>
    </rPh>
    <phoneticPr fontId="2"/>
  </si>
  <si>
    <t>兵庫県景気動向指数先行系列基調(2025.7)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3" eb="15">
      <t>キチョウ</t>
    </rPh>
    <phoneticPr fontId="2"/>
  </si>
  <si>
    <t>― 2025年8月分(速報) ―</t>
    <phoneticPr fontId="2"/>
  </si>
  <si>
    <r>
      <t>2025年8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6" eb="7">
      <t>ガツ</t>
    </rPh>
    <rPh sb="7" eb="9">
      <t>ソクホウ</t>
    </rPh>
    <phoneticPr fontId="2"/>
  </si>
  <si>
    <t>足踏み局面</t>
    <rPh sb="0" eb="2">
      <t>アシブ</t>
    </rPh>
    <rPh sb="3" eb="5">
      <t>キョクメン</t>
    </rPh>
    <phoneticPr fontId="2"/>
  </si>
  <si>
    <t>兵庫県景気動向指数先行系列(2025.8)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</si>
  <si>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兵庫県景気動向指数一致系列(2025.８)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</si>
  <si>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兵庫県景気動向指数遅行系列(2025.8)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</si>
  <si>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>次回（2025年9月(速報)）公表予定日</t>
    <phoneticPr fontId="8"/>
  </si>
  <si>
    <t>2025年11月28日(金）</t>
    <rPh sb="4" eb="5">
      <t>ネン</t>
    </rPh>
    <rPh sb="7" eb="8">
      <t>ガツ</t>
    </rPh>
    <rPh sb="10" eb="11">
      <t>ニチ</t>
    </rPh>
    <rPh sb="12" eb="13">
      <t>キン</t>
    </rPh>
    <phoneticPr fontId="2"/>
  </si>
  <si>
    <t xml:space="preserve">  2025年8月の兵庫CLI（景気先行指数）は 99.79 であり、前月差(+0.07ポイント、3か月連続プラス)、前年同月差(▲0.19ポイント、2か月連続マイナス)であった。兵庫県の先行トレンド(2025年11月～12月頃）は、改善の動きが見られる。</t>
    <rPh sb="51" eb="52">
      <t>ゲツ</t>
    </rPh>
    <rPh sb="52" eb="54">
      <t>レンゾク</t>
    </rPh>
    <rPh sb="77" eb="78">
      <t>ゲツ</t>
    </rPh>
    <rPh sb="78" eb="80">
      <t>レンゾク</t>
    </rPh>
    <rPh sb="117" eb="119">
      <t>カイゼン</t>
    </rPh>
    <rPh sb="120" eb="121">
      <t>ウゴ</t>
    </rPh>
    <rPh sb="123" eb="124">
      <t>ミ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</si>
</sst>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_ "/>
    <numFmt numFmtId="202" formatCode="0.0000"/>
    <numFmt numFmtId="203" formatCode="0.000000000000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921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39" fillId="2" borderId="26" xfId="0" applyFont="1" applyFill="1" applyBorder="1">
      <alignment vertical="center"/>
    </xf>
    <xf numFmtId="0" fontId="9" fillId="0" borderId="21" xfId="2" applyFont="1" applyBorder="1"/>
    <xf numFmtId="0" fontId="39" fillId="2" borderId="46" xfId="0" applyFont="1" applyFill="1" applyBorder="1">
      <alignment vertical="center"/>
    </xf>
    <xf numFmtId="0" fontId="39" fillId="2" borderId="22" xfId="0" applyFont="1" applyFill="1" applyBorder="1">
      <alignment vertical="center"/>
    </xf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40" fontId="0" fillId="0" borderId="1" xfId="1" applyNumberFormat="1" applyFont="1" applyBorder="1">
      <alignment vertical="center"/>
    </xf>
    <xf numFmtId="40" fontId="0" fillId="0" borderId="0" xfId="1" applyNumberFormat="1" applyFont="1" applyBorder="1">
      <alignment vertical="center"/>
    </xf>
    <xf numFmtId="40" fontId="0" fillId="0" borderId="2" xfId="1" applyNumberFormat="1" applyFont="1" applyBorder="1">
      <alignment vertical="center"/>
    </xf>
    <xf numFmtId="40" fontId="0" fillId="7" borderId="0" xfId="1" applyNumberFormat="1" applyFont="1" applyFill="1" applyBorder="1">
      <alignment vertical="center"/>
    </xf>
    <xf numFmtId="40" fontId="0" fillId="7" borderId="2" xfId="1" applyNumberFormat="1" applyFont="1" applyFill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40" fontId="0" fillId="0" borderId="0" xfId="1" applyNumberFormat="1" applyFont="1">
      <alignment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39" fillId="2" borderId="49" xfId="0" applyFont="1" applyFill="1" applyBorder="1">
      <alignment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right"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2" fontId="0" fillId="0" borderId="1" xfId="0" applyNumberForma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2" fontId="0" fillId="0" borderId="2" xfId="0" applyNumberForma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4" borderId="53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180" fontId="16" fillId="3" borderId="15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0" fillId="0" borderId="23" xfId="0" applyNumberFormat="1" applyBorder="1" applyAlignment="1"/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2" fontId="0" fillId="0" borderId="57" xfId="0" applyNumberFormat="1" applyBorder="1" applyAlignment="1"/>
    <xf numFmtId="2" fontId="0" fillId="0" borderId="55" xfId="0" applyNumberFormat="1" applyBorder="1" applyAlignment="1"/>
    <xf numFmtId="0" fontId="16" fillId="2" borderId="18" xfId="0" applyFont="1" applyFill="1" applyBorder="1" applyAlignment="1">
      <alignment horizontal="center" vertical="center"/>
    </xf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2" fontId="0" fillId="0" borderId="42" xfId="0" applyNumberFormat="1" applyBorder="1" applyAlignment="1"/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39" fillId="0" borderId="22" xfId="0" applyFont="1" applyBorder="1">
      <alignment vertical="center"/>
    </xf>
    <xf numFmtId="40" fontId="0" fillId="4" borderId="0" xfId="1" applyNumberFormat="1" applyFont="1" applyFill="1" applyBorder="1" applyAlignment="1"/>
    <xf numFmtId="40" fontId="16" fillId="4" borderId="0" xfId="1" applyNumberFormat="1" applyFont="1" applyFill="1" applyBorder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0" fontId="16" fillId="2" borderId="22" xfId="0" applyFont="1" applyFill="1" applyBorder="1" applyAlignment="1">
      <alignment horizontal="right" vertical="center"/>
    </xf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0" xfId="0" quotePrefix="1" applyNumberFormat="1" applyFont="1" applyFill="1" applyAlignment="1">
      <alignment horizontal="right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0" fontId="39" fillId="0" borderId="23" xfId="0" applyFont="1" applyBorder="1" applyAlignment="1">
      <alignment horizontal="center" vertical="center"/>
    </xf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40" fontId="0" fillId="4" borderId="2" xfId="1" applyNumberFormat="1" applyFont="1" applyFill="1" applyBorder="1" applyAlignment="1"/>
    <xf numFmtId="0" fontId="16" fillId="2" borderId="18" xfId="0" applyFont="1" applyFill="1" applyBorder="1" applyAlignment="1">
      <alignment horizontal="right" vertical="center"/>
    </xf>
    <xf numFmtId="0" fontId="16" fillId="2" borderId="14" xfId="0" applyFont="1" applyFill="1" applyBorder="1">
      <alignment vertical="center"/>
    </xf>
    <xf numFmtId="0" fontId="16" fillId="4" borderId="24" xfId="0" applyFont="1" applyFill="1" applyBorder="1" applyAlignment="1">
      <alignment horizontal="center" vertical="center"/>
    </xf>
    <xf numFmtId="0" fontId="16" fillId="2" borderId="63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178" fontId="16" fillId="2" borderId="25" xfId="0" applyNumberFormat="1" applyFont="1" applyFill="1" applyBorder="1" applyAlignment="1"/>
    <xf numFmtId="0" fontId="16" fillId="0" borderId="0" xfId="0" applyFont="1" applyAlignment="1">
      <alignment horizontal="center" vertical="center"/>
    </xf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0" borderId="48" xfId="1" applyNumberFormat="1" applyFont="1" applyBorder="1" applyAlignment="1"/>
    <xf numFmtId="180" fontId="16" fillId="3" borderId="52" xfId="1" applyNumberFormat="1" applyFont="1" applyFill="1" applyBorder="1" applyAlignment="1"/>
    <xf numFmtId="2" fontId="0" fillId="3" borderId="57" xfId="0" applyNumberFormat="1" applyFill="1" applyBorder="1" applyAlignment="1"/>
    <xf numFmtId="180" fontId="16" fillId="3" borderId="18" xfId="1" applyNumberFormat="1" applyFont="1" applyFill="1" applyBorder="1" applyAlignment="1"/>
    <xf numFmtId="2" fontId="0" fillId="2" borderId="23" xfId="0" applyNumberFormat="1" applyFill="1" applyBorder="1" applyAlignment="1"/>
    <xf numFmtId="2" fontId="0" fillId="2" borderId="57" xfId="0" applyNumberFormat="1" applyFill="1" applyBorder="1" applyAlignment="1"/>
    <xf numFmtId="2" fontId="0" fillId="2" borderId="19" xfId="0" applyNumberFormat="1" applyFill="1" applyBorder="1" applyAlignment="1"/>
    <xf numFmtId="2" fontId="0" fillId="2" borderId="55" xfId="0" applyNumberFormat="1" applyFill="1" applyBorder="1" applyAlignment="1"/>
    <xf numFmtId="2" fontId="0" fillId="2" borderId="8" xfId="0" applyNumberFormat="1" applyFill="1" applyBorder="1" applyAlignment="1"/>
    <xf numFmtId="180" fontId="16" fillId="2" borderId="23" xfId="0" applyNumberFormat="1" applyFont="1" applyFill="1" applyBorder="1">
      <alignment vertical="center"/>
    </xf>
    <xf numFmtId="180" fontId="16" fillId="3" borderId="61" xfId="1" applyNumberFormat="1" applyFont="1" applyFill="1" applyBorder="1" applyAlignment="1"/>
    <xf numFmtId="180" fontId="16" fillId="0" borderId="70" xfId="1" applyNumberFormat="1" applyFont="1" applyBorder="1" applyAlignment="1"/>
    <xf numFmtId="180" fontId="16" fillId="0" borderId="48" xfId="1" applyNumberFormat="1" applyFont="1" applyBorder="1" applyAlignment="1">
      <alignment horizontal="center"/>
    </xf>
    <xf numFmtId="180" fontId="16" fillId="0" borderId="0" xfId="1" applyNumberFormat="1" applyFont="1" applyBorder="1" applyAlignment="1">
      <alignment horizontal="center"/>
    </xf>
    <xf numFmtId="180" fontId="16" fillId="3" borderId="2" xfId="1" applyNumberFormat="1" applyFont="1" applyFill="1" applyBorder="1" applyAlignment="1">
      <alignment horizontal="center"/>
    </xf>
    <xf numFmtId="180" fontId="16" fillId="0" borderId="2" xfId="1" applyNumberFormat="1" applyFont="1" applyBorder="1" applyAlignment="1">
      <alignment horizontal="center"/>
    </xf>
    <xf numFmtId="180" fontId="16" fillId="2" borderId="0" xfId="1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40" fontId="0" fillId="2" borderId="0" xfId="1" applyNumberFormat="1" applyFont="1" applyFill="1" applyAlignment="1"/>
    <xf numFmtId="40" fontId="16" fillId="4" borderId="0" xfId="1" applyNumberFormat="1" applyFont="1" applyFill="1">
      <alignment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2" fontId="0" fillId="2" borderId="15" xfId="0" applyNumberFormat="1" applyFill="1" applyBorder="1" applyAlignment="1"/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0" borderId="17" xfId="1" applyFont="1" applyBorder="1">
      <alignment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5" applyNumberFormat="1" applyFont="1" applyFill="1" applyBorder="1"/>
    <xf numFmtId="180" fontId="39" fillId="2" borderId="55" xfId="1" applyNumberFormat="1" applyFont="1" applyFill="1" applyBorder="1" applyAlignment="1"/>
    <xf numFmtId="180" fontId="16" fillId="2" borderId="23" xfId="5" applyNumberFormat="1" applyFont="1" applyFill="1" applyBorder="1"/>
    <xf numFmtId="0" fontId="0" fillId="2" borderId="19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0" fontId="16" fillId="0" borderId="15" xfId="0" applyFont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80" fontId="0" fillId="2" borderId="36" xfId="1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0" fillId="2" borderId="12" xfId="0" applyFill="1" applyBorder="1" applyAlignment="1">
      <alignment wrapText="1"/>
    </xf>
    <xf numFmtId="0" fontId="39" fillId="2" borderId="35" xfId="0" applyFont="1" applyFill="1" applyBorder="1" applyAlignment="1">
      <alignment horizontal="center"/>
    </xf>
    <xf numFmtId="201" fontId="0" fillId="0" borderId="0" xfId="0" applyNumberFormat="1" applyAlignment="1"/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0" fontId="0" fillId="4" borderId="0" xfId="0" applyFill="1" applyAlignment="1"/>
    <xf numFmtId="40" fontId="0" fillId="0" borderId="0" xfId="1" applyNumberFormat="1" applyFont="1" applyAlignment="1"/>
    <xf numFmtId="40" fontId="16" fillId="4" borderId="34" xfId="1" applyNumberFormat="1" applyFont="1" applyFill="1" applyBorder="1">
      <alignment vertical="center"/>
    </xf>
    <xf numFmtId="180" fontId="16" fillId="2" borderId="33" xfId="5" applyNumberFormat="1" applyFont="1" applyFill="1" applyBorder="1"/>
    <xf numFmtId="180" fontId="16" fillId="2" borderId="34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2" borderId="51" xfId="1" applyNumberFormat="1" applyFont="1" applyFill="1" applyBorder="1" applyAlignment="1"/>
    <xf numFmtId="2" fontId="0" fillId="0" borderId="48" xfId="0" applyNumberFormat="1" applyBorder="1" applyAlignment="1"/>
    <xf numFmtId="178" fontId="16" fillId="2" borderId="70" xfId="0" applyNumberFormat="1" applyFont="1" applyFill="1" applyBorder="1" applyAlignment="1"/>
    <xf numFmtId="178" fontId="16" fillId="2" borderId="19" xfId="0" applyNumberFormat="1" applyFont="1" applyFill="1" applyBorder="1" applyAlignment="1"/>
    <xf numFmtId="178" fontId="16" fillId="2" borderId="15" xfId="0" applyNumberFormat="1" applyFont="1" applyFill="1" applyBorder="1" applyAlignment="1"/>
    <xf numFmtId="178" fontId="16" fillId="2" borderId="8" xfId="0" applyNumberFormat="1" applyFont="1" applyFill="1" applyBorder="1" applyAlignment="1"/>
    <xf numFmtId="178" fontId="16" fillId="3" borderId="19" xfId="0" applyNumberFormat="1" applyFont="1" applyFill="1" applyBorder="1" applyAlignment="1"/>
    <xf numFmtId="178" fontId="16" fillId="0" borderId="19" xfId="0" applyNumberFormat="1" applyFont="1" applyBorder="1" applyAlignment="1"/>
    <xf numFmtId="178" fontId="16" fillId="3" borderId="15" xfId="0" applyNumberFormat="1" applyFont="1" applyFill="1" applyBorder="1" applyAlignment="1"/>
    <xf numFmtId="178" fontId="39" fillId="3" borderId="19" xfId="0" applyNumberFormat="1" applyFont="1" applyFill="1" applyBorder="1" applyAlignment="1"/>
    <xf numFmtId="178" fontId="39" fillId="2" borderId="19" xfId="0" applyNumberFormat="1" applyFont="1" applyFill="1" applyBorder="1" applyAlignment="1"/>
    <xf numFmtId="178" fontId="39" fillId="2" borderId="8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16" fillId="2" borderId="20" xfId="0" applyNumberFormat="1" applyFont="1" applyFill="1" applyBorder="1" applyAlignment="1"/>
    <xf numFmtId="2" fontId="0" fillId="0" borderId="21" xfId="0" applyNumberFormat="1" applyBorder="1" applyAlignment="1"/>
    <xf numFmtId="2" fontId="0" fillId="0" borderId="32" xfId="0" applyNumberFormat="1" applyBorder="1" applyAlignment="1"/>
    <xf numFmtId="0" fontId="16" fillId="4" borderId="10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7" xfId="0" applyBorder="1" applyAlignment="1"/>
    <xf numFmtId="0" fontId="16" fillId="0" borderId="5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180" fontId="16" fillId="0" borderId="10" xfId="5" applyNumberFormat="1" applyFont="1" applyBorder="1"/>
    <xf numFmtId="180" fontId="16" fillId="0" borderId="17" xfId="5" applyNumberFormat="1" applyFont="1" applyBorder="1"/>
    <xf numFmtId="180" fontId="16" fillId="0" borderId="36" xfId="5" applyNumberFormat="1" applyFont="1" applyBorder="1"/>
    <xf numFmtId="180" fontId="16" fillId="3" borderId="17" xfId="5" applyNumberFormat="1" applyFont="1" applyFill="1" applyBorder="1"/>
    <xf numFmtId="180" fontId="16" fillId="2" borderId="17" xfId="5" applyNumberFormat="1" applyFont="1" applyFill="1" applyBorder="1"/>
    <xf numFmtId="180" fontId="39" fillId="3" borderId="10" xfId="5" applyNumberFormat="1" applyFont="1" applyFill="1" applyBorder="1"/>
    <xf numFmtId="180" fontId="39" fillId="2" borderId="10" xfId="5" applyNumberFormat="1" applyFont="1" applyFill="1" applyBorder="1"/>
    <xf numFmtId="180" fontId="39" fillId="2" borderId="36" xfId="5" applyNumberFormat="1" applyFont="1" applyFill="1" applyBorder="1"/>
    <xf numFmtId="180" fontId="39" fillId="2" borderId="17" xfId="5" applyNumberFormat="1" applyFont="1" applyFill="1" applyBorder="1"/>
    <xf numFmtId="180" fontId="39" fillId="2" borderId="2" xfId="5" applyNumberFormat="1" applyFont="1" applyFill="1" applyBorder="1"/>
    <xf numFmtId="2" fontId="0" fillId="0" borderId="9" xfId="0" applyNumberFormat="1" applyBorder="1" applyAlignment="1"/>
    <xf numFmtId="2" fontId="0" fillId="0" borderId="20" xfId="0" applyNumberFormat="1" applyBorder="1" applyAlignment="1"/>
    <xf numFmtId="2" fontId="0" fillId="0" borderId="16" xfId="0" applyNumberFormat="1" applyBorder="1" applyAlignment="1"/>
    <xf numFmtId="0" fontId="16" fillId="0" borderId="20" xfId="0" applyFont="1" applyBorder="1">
      <alignment vertical="center"/>
    </xf>
    <xf numFmtId="0" fontId="39" fillId="0" borderId="59" xfId="0" applyFont="1" applyBorder="1">
      <alignment vertical="center"/>
    </xf>
    <xf numFmtId="0" fontId="16" fillId="4" borderId="52" xfId="0" applyFont="1" applyFill="1" applyBorder="1" applyAlignment="1">
      <alignment horizontal="center" vertical="center"/>
    </xf>
    <xf numFmtId="0" fontId="16" fillId="0" borderId="33" xfId="0" applyFont="1" applyBorder="1">
      <alignment vertical="center"/>
    </xf>
    <xf numFmtId="0" fontId="16" fillId="0" borderId="34" xfId="0" applyFont="1" applyBorder="1">
      <alignment vertical="center"/>
    </xf>
    <xf numFmtId="0" fontId="0" fillId="0" borderId="34" xfId="0" applyBorder="1" applyAlignment="1"/>
    <xf numFmtId="0" fontId="9" fillId="2" borderId="11" xfId="2" applyFont="1" applyFill="1" applyBorder="1" applyAlignment="1">
      <alignment horizontal="left"/>
    </xf>
    <xf numFmtId="0" fontId="12" fillId="2" borderId="12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/>
    </xf>
    <xf numFmtId="181" fontId="55" fillId="2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horizontal="right" vertical="center"/>
    </xf>
    <xf numFmtId="188" fontId="55" fillId="2" borderId="18" xfId="14" quotePrefix="1" applyNumberFormat="1" applyFont="1" applyFill="1" applyBorder="1" applyAlignment="1">
      <alignment vertical="center"/>
    </xf>
    <xf numFmtId="38" fontId="55" fillId="2" borderId="26" xfId="1" applyFont="1" applyFill="1" applyBorder="1">
      <alignment vertical="center"/>
    </xf>
    <xf numFmtId="180" fontId="55" fillId="2" borderId="26" xfId="14" applyNumberFormat="1" applyFont="1" applyFill="1" applyBorder="1">
      <alignment vertical="center"/>
    </xf>
    <xf numFmtId="40" fontId="55" fillId="4" borderId="34" xfId="14" applyNumberFormat="1" applyFont="1" applyFill="1" applyBorder="1">
      <alignment vertical="center"/>
    </xf>
    <xf numFmtId="181" fontId="55" fillId="7" borderId="2" xfId="14" applyNumberFormat="1" applyFont="1" applyFill="1" applyBorder="1" applyAlignment="1">
      <alignment horizontal="right" vertical="center"/>
    </xf>
    <xf numFmtId="188" fontId="55" fillId="2" borderId="1" xfId="14" quotePrefix="1" applyNumberFormat="1" applyFont="1" applyFill="1" applyBorder="1" applyAlignment="1">
      <alignment vertical="center"/>
    </xf>
    <xf numFmtId="176" fontId="55" fillId="2" borderId="69" xfId="1" applyNumberFormat="1" applyFont="1" applyFill="1" applyBorder="1">
      <alignment vertical="center"/>
    </xf>
    <xf numFmtId="38" fontId="68" fillId="4" borderId="1" xfId="1" applyFont="1" applyFill="1" applyBorder="1">
      <alignment vertical="center"/>
    </xf>
    <xf numFmtId="38" fontId="64" fillId="3" borderId="0" xfId="14" applyFont="1" applyFill="1">
      <alignment vertical="center"/>
    </xf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16" xfId="0" applyNumberFormat="1" applyFont="1" applyFill="1" applyBorder="1" applyAlignment="1"/>
    <xf numFmtId="31" fontId="0" fillId="4" borderId="20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0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17" xfId="0" applyFill="1" applyBorder="1" applyAlignment="1">
      <alignment horizontal="center" vertical="center"/>
    </xf>
    <xf numFmtId="31" fontId="0" fillId="4" borderId="16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77" fontId="54" fillId="4" borderId="0" xfId="1" applyNumberFormat="1" applyFont="1" applyFill="1" applyBorder="1">
      <alignment vertical="center"/>
    </xf>
    <xf numFmtId="176" fontId="0" fillId="0" borderId="36" xfId="1" applyNumberFormat="1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7" xfId="1" applyNumberFormat="1" applyFont="1" applyBorder="1">
      <alignment vertical="center"/>
    </xf>
    <xf numFmtId="0" fontId="16" fillId="0" borderId="21" xfId="0" applyFont="1" applyBorder="1">
      <alignment vertical="center"/>
    </xf>
    <xf numFmtId="0" fontId="16" fillId="0" borderId="51" xfId="0" applyFont="1" applyBorder="1">
      <alignment vertical="center"/>
    </xf>
    <xf numFmtId="0" fontId="16" fillId="0" borderId="23" xfId="0" applyFont="1" applyBorder="1">
      <alignment vertical="center"/>
    </xf>
    <xf numFmtId="0" fontId="16" fillId="0" borderId="25" xfId="0" applyFont="1" applyBorder="1">
      <alignment vertical="center"/>
    </xf>
    <xf numFmtId="0" fontId="39" fillId="0" borderId="42" xfId="0" applyFont="1" applyBorder="1" applyAlignment="1">
      <alignment horizontal="center" vertical="center"/>
    </xf>
    <xf numFmtId="180" fontId="39" fillId="2" borderId="1" xfId="5" applyNumberFormat="1" applyFont="1" applyFill="1" applyBorder="1"/>
    <xf numFmtId="180" fontId="39" fillId="2" borderId="9" xfId="1" applyNumberFormat="1" applyFont="1" applyFill="1" applyBorder="1" applyAlignment="1"/>
    <xf numFmtId="0" fontId="16" fillId="4" borderId="36" xfId="0" applyFont="1" applyFill="1" applyBorder="1" applyAlignment="1">
      <alignment horizontal="center" vertical="center"/>
    </xf>
    <xf numFmtId="0" fontId="16" fillId="0" borderId="10" xfId="0" applyFont="1" applyBorder="1">
      <alignment vertical="center"/>
    </xf>
    <xf numFmtId="0" fontId="16" fillId="0" borderId="58" xfId="0" applyFont="1" applyBorder="1">
      <alignment vertical="center"/>
    </xf>
    <xf numFmtId="178" fontId="39" fillId="2" borderId="3" xfId="0" applyNumberFormat="1" applyFont="1" applyFill="1" applyBorder="1" applyAlignment="1"/>
    <xf numFmtId="0" fontId="16" fillId="2" borderId="10" xfId="0" applyFont="1" applyFill="1" applyBorder="1" applyAlignment="1">
      <alignment horizontal="center" vertical="center"/>
    </xf>
    <xf numFmtId="177" fontId="0" fillId="0" borderId="1" xfId="1" applyNumberFormat="1" applyFont="1" applyBorder="1" applyAlignment="1"/>
    <xf numFmtId="40" fontId="39" fillId="2" borderId="35" xfId="1" applyNumberFormat="1" applyFont="1" applyFill="1" applyBorder="1" applyAlignment="1"/>
    <xf numFmtId="40" fontId="39" fillId="2" borderId="21" xfId="1" applyNumberFormat="1" applyFont="1" applyFill="1" applyBorder="1" applyAlignment="1"/>
    <xf numFmtId="40" fontId="39" fillId="2" borderId="32" xfId="1" applyNumberFormat="1" applyFont="1" applyFill="1" applyBorder="1" applyAlignment="1"/>
    <xf numFmtId="40" fontId="16" fillId="4" borderId="21" xfId="1" applyNumberFormat="1" applyFont="1" applyFill="1" applyBorder="1">
      <alignment vertical="center"/>
    </xf>
    <xf numFmtId="40" fontId="16" fillId="0" borderId="21" xfId="1" applyNumberFormat="1" applyFont="1" applyBorder="1">
      <alignment vertical="center"/>
    </xf>
    <xf numFmtId="40" fontId="16" fillId="0" borderId="51" xfId="1" applyNumberFormat="1" applyFont="1" applyBorder="1">
      <alignment vertical="center"/>
    </xf>
    <xf numFmtId="0" fontId="39" fillId="4" borderId="1" xfId="0" applyFont="1" applyFill="1" applyBorder="1" applyAlignment="1">
      <alignment horizontal="center"/>
    </xf>
    <xf numFmtId="40" fontId="39" fillId="4" borderId="9" xfId="1" applyNumberFormat="1" applyFont="1" applyFill="1" applyBorder="1" applyAlignment="1"/>
    <xf numFmtId="40" fontId="39" fillId="4" borderId="20" xfId="1" applyNumberFormat="1" applyFont="1" applyFill="1" applyBorder="1" applyAlignment="1"/>
    <xf numFmtId="40" fontId="39" fillId="4" borderId="16" xfId="1" applyNumberFormat="1" applyFont="1" applyFill="1" applyBorder="1" applyAlignment="1"/>
    <xf numFmtId="40" fontId="39" fillId="4" borderId="35" xfId="1" applyNumberFormat="1" applyFont="1" applyFill="1" applyBorder="1" applyAlignment="1"/>
    <xf numFmtId="40" fontId="39" fillId="4" borderId="21" xfId="1" applyNumberFormat="1" applyFont="1" applyFill="1" applyBorder="1" applyAlignment="1"/>
    <xf numFmtId="0" fontId="25" fillId="4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0" fillId="2" borderId="32" xfId="0" applyFill="1" applyBorder="1" applyAlignment="1">
      <alignment wrapText="1"/>
    </xf>
    <xf numFmtId="0" fontId="16" fillId="0" borderId="16" xfId="0" applyFont="1" applyBorder="1">
      <alignment vertical="center"/>
    </xf>
    <xf numFmtId="180" fontId="39" fillId="2" borderId="48" xfId="1" applyNumberFormat="1" applyFont="1" applyFill="1" applyBorder="1" applyAlignment="1"/>
    <xf numFmtId="40" fontId="16" fillId="0" borderId="10" xfId="1" applyNumberFormat="1" applyFont="1" applyBorder="1">
      <alignment vertical="center"/>
    </xf>
    <xf numFmtId="180" fontId="39" fillId="2" borderId="59" xfId="5" applyNumberFormat="1" applyFont="1" applyFill="1" applyBorder="1"/>
    <xf numFmtId="180" fontId="39" fillId="2" borderId="59" xfId="1" applyNumberFormat="1" applyFont="1" applyFill="1" applyBorder="1" applyAlignment="1"/>
    <xf numFmtId="0" fontId="16" fillId="2" borderId="6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178" fontId="16" fillId="2" borderId="21" xfId="0" applyNumberFormat="1" applyFont="1" applyFill="1" applyBorder="1" applyAlignment="1"/>
    <xf numFmtId="178" fontId="16" fillId="2" borderId="32" xfId="0" applyNumberFormat="1" applyFont="1" applyFill="1" applyBorder="1" applyAlignment="1"/>
    <xf numFmtId="0" fontId="16" fillId="0" borderId="2" xfId="0" applyFont="1" applyBorder="1">
      <alignment vertical="center"/>
    </xf>
    <xf numFmtId="40" fontId="16" fillId="0" borderId="20" xfId="1" applyNumberFormat="1" applyFont="1" applyBorder="1">
      <alignment vertical="center"/>
    </xf>
    <xf numFmtId="40" fontId="9" fillId="2" borderId="36" xfId="1" applyNumberFormat="1" applyFont="1" applyFill="1" applyBorder="1" applyAlignment="1"/>
    <xf numFmtId="0" fontId="16" fillId="4" borderId="20" xfId="0" applyFont="1" applyFill="1" applyBorder="1" applyAlignment="1">
      <alignment horizontal="center" vertical="center"/>
    </xf>
    <xf numFmtId="0" fontId="0" fillId="0" borderId="36" xfId="0" applyBorder="1" applyAlignment="1"/>
    <xf numFmtId="180" fontId="39" fillId="2" borderId="16" xfId="1" applyNumberFormat="1" applyFont="1" applyFill="1" applyBorder="1" applyAlignment="1"/>
    <xf numFmtId="0" fontId="16" fillId="4" borderId="17" xfId="0" applyFont="1" applyFill="1" applyBorder="1" applyAlignment="1">
      <alignment horizontal="center" vertical="center"/>
    </xf>
    <xf numFmtId="178" fontId="16" fillId="2" borderId="16" xfId="0" applyNumberFormat="1" applyFont="1" applyFill="1" applyBorder="1" applyAlignment="1"/>
    <xf numFmtId="2" fontId="16" fillId="0" borderId="16" xfId="0" applyNumberFormat="1" applyFont="1" applyBorder="1">
      <alignment vertical="center"/>
    </xf>
    <xf numFmtId="180" fontId="55" fillId="7" borderId="34" xfId="0" applyNumberFormat="1" applyFont="1" applyFill="1" applyBorder="1" applyAlignment="1">
      <alignment vertical="center" shrinkToFit="1"/>
    </xf>
    <xf numFmtId="38" fontId="55" fillId="7" borderId="0" xfId="14" applyFont="1" applyFill="1" applyBorder="1" applyAlignment="1">
      <alignment horizontal="right" vertical="center"/>
    </xf>
    <xf numFmtId="38" fontId="55" fillId="4" borderId="0" xfId="14" quotePrefix="1" applyFont="1" applyFill="1" applyBorder="1" applyAlignment="1">
      <alignment vertical="center"/>
    </xf>
    <xf numFmtId="0" fontId="16" fillId="2" borderId="32" xfId="0" applyFont="1" applyFill="1" applyBorder="1" applyAlignment="1">
      <alignment horizontal="center" vertical="center"/>
    </xf>
    <xf numFmtId="0" fontId="68" fillId="2" borderId="9" xfId="0" applyFont="1" applyFill="1" applyBorder="1" applyAlignment="1">
      <alignment horizontal="distributed" vertical="center"/>
    </xf>
    <xf numFmtId="176" fontId="55" fillId="3" borderId="0" xfId="1" applyNumberFormat="1" applyFont="1" applyFill="1">
      <alignment vertical="center"/>
    </xf>
    <xf numFmtId="38" fontId="55" fillId="2" borderId="0" xfId="14" applyFont="1" applyFill="1" applyBorder="1" applyAlignment="1"/>
    <xf numFmtId="189" fontId="55" fillId="0" borderId="18" xfId="0" applyNumberFormat="1" applyFont="1" applyBorder="1" applyAlignment="1">
      <alignment vertical="center" shrinkToFit="1"/>
    </xf>
    <xf numFmtId="192" fontId="55" fillId="2" borderId="1" xfId="0" applyNumberFormat="1" applyFont="1" applyFill="1" applyBorder="1">
      <alignment vertical="center"/>
    </xf>
    <xf numFmtId="40" fontId="64" fillId="0" borderId="2" xfId="14" applyNumberFormat="1" applyFont="1" applyFill="1" applyBorder="1">
      <alignment vertical="center"/>
    </xf>
    <xf numFmtId="38" fontId="64" fillId="3" borderId="0" xfId="14" applyFont="1" applyFill="1" applyBorder="1" applyAlignment="1"/>
    <xf numFmtId="0" fontId="55" fillId="2" borderId="0" xfId="0" applyFont="1" applyFill="1" applyAlignment="1"/>
    <xf numFmtId="14" fontId="0" fillId="2" borderId="0" xfId="0" applyNumberFormat="1" applyFill="1">
      <alignment vertical="center"/>
    </xf>
    <xf numFmtId="40" fontId="16" fillId="0" borderId="58" xfId="1" applyNumberFormat="1" applyFont="1" applyBorder="1">
      <alignment vertical="center"/>
    </xf>
    <xf numFmtId="0" fontId="39" fillId="2" borderId="62" xfId="0" applyFont="1" applyFill="1" applyBorder="1" applyAlignment="1">
      <alignment horizontal="center" vertical="center"/>
    </xf>
    <xf numFmtId="0" fontId="0" fillId="0" borderId="49" xfId="0" applyBorder="1" applyAlignment="1"/>
    <xf numFmtId="0" fontId="0" fillId="0" borderId="63" xfId="0" applyBorder="1" applyAlignment="1"/>
    <xf numFmtId="0" fontId="39" fillId="2" borderId="20" xfId="0" applyFont="1" applyFill="1" applyBorder="1" applyAlignment="1">
      <alignment horizontal="center" vertical="center"/>
    </xf>
    <xf numFmtId="180" fontId="39" fillId="2" borderId="20" xfId="1" applyNumberFormat="1" applyFont="1" applyFill="1" applyBorder="1" applyAlignment="1">
      <alignment horizontal="center"/>
    </xf>
    <xf numFmtId="40" fontId="16" fillId="0" borderId="16" xfId="1" applyNumberFormat="1" applyFont="1" applyBorder="1">
      <alignment vertical="center"/>
    </xf>
    <xf numFmtId="200" fontId="0" fillId="0" borderId="0" xfId="0" applyNumberFormat="1" applyAlignment="1"/>
    <xf numFmtId="202" fontId="0" fillId="0" borderId="0" xfId="0" applyNumberFormat="1" applyAlignment="1"/>
    <xf numFmtId="203" fontId="0" fillId="0" borderId="0" xfId="0" applyNumberFormat="1" applyAlignment="1"/>
    <xf numFmtId="180" fontId="0" fillId="0" borderId="0" xfId="1" applyNumberFormat="1" applyFont="1" applyAlignment="1"/>
    <xf numFmtId="0" fontId="0" fillId="4" borderId="0" xfId="0" applyFill="1" applyAlignment="1">
      <alignment horizontal="center"/>
    </xf>
    <xf numFmtId="0" fontId="12" fillId="4" borderId="0" xfId="2" applyFont="1" applyFill="1"/>
    <xf numFmtId="0" fontId="9" fillId="4" borderId="2" xfId="4" applyFont="1" applyFill="1" applyBorder="1" applyAlignment="1">
      <alignment horizontal="centerContinuous" vertical="center"/>
    </xf>
    <xf numFmtId="0" fontId="12" fillId="4" borderId="0" xfId="2" applyFont="1" applyFill="1" applyAlignment="1">
      <alignment horizontal="center"/>
    </xf>
    <xf numFmtId="0" fontId="9" fillId="4" borderId="2" xfId="4" applyFont="1" applyFill="1" applyBorder="1" applyAlignment="1">
      <alignment horizontal="left" vertical="center"/>
    </xf>
    <xf numFmtId="0" fontId="9" fillId="2" borderId="2" xfId="4" applyFont="1" applyFill="1" applyBorder="1" applyAlignment="1">
      <alignment horizontal="left" vertical="center"/>
    </xf>
    <xf numFmtId="184" fontId="0" fillId="0" borderId="0" xfId="1" applyNumberFormat="1" applyFont="1" applyAlignment="1"/>
    <xf numFmtId="184" fontId="9" fillId="0" borderId="0" xfId="1" applyNumberFormat="1" applyFont="1" applyBorder="1" applyAlignment="1"/>
    <xf numFmtId="184" fontId="9" fillId="0" borderId="2" xfId="1" applyNumberFormat="1" applyFont="1" applyBorder="1" applyAlignment="1"/>
    <xf numFmtId="38" fontId="0" fillId="0" borderId="0" xfId="1" applyFont="1" applyAlignment="1"/>
    <xf numFmtId="0" fontId="12" fillId="7" borderId="0" xfId="2" applyFont="1" applyFill="1"/>
    <xf numFmtId="0" fontId="12" fillId="7" borderId="0" xfId="2" quotePrefix="1" applyFont="1" applyFill="1" applyAlignment="1">
      <alignment horizontal="center"/>
    </xf>
    <xf numFmtId="0" fontId="12" fillId="4" borderId="0" xfId="2" quotePrefix="1" applyFont="1" applyFill="1" applyAlignment="1">
      <alignment horizontal="center"/>
    </xf>
    <xf numFmtId="0" fontId="9" fillId="7" borderId="2" xfId="4" applyFont="1" applyFill="1" applyBorder="1" applyAlignment="1">
      <alignment horizontal="left" vertical="center"/>
    </xf>
    <xf numFmtId="0" fontId="12" fillId="7" borderId="0" xfId="2" applyFont="1" applyFill="1" applyAlignment="1">
      <alignment horizontal="center"/>
    </xf>
    <xf numFmtId="180" fontId="0" fillId="0" borderId="1" xfId="1" applyNumberFormat="1" applyFont="1" applyBorder="1" applyAlignment="1"/>
    <xf numFmtId="38" fontId="0" fillId="0" borderId="1" xfId="1" applyFont="1" applyBorder="1" applyAlignment="1"/>
    <xf numFmtId="184" fontId="0" fillId="0" borderId="1" xfId="1" applyNumberFormat="1" applyFont="1" applyBorder="1" applyAlignment="1"/>
    <xf numFmtId="180" fontId="0" fillId="0" borderId="0" xfId="1" applyNumberFormat="1" applyFont="1" applyBorder="1" applyAlignment="1"/>
    <xf numFmtId="38" fontId="0" fillId="0" borderId="0" xfId="1" applyFont="1" applyBorder="1" applyAlignment="1"/>
    <xf numFmtId="184" fontId="0" fillId="0" borderId="0" xfId="1" applyNumberFormat="1" applyFont="1" applyBorder="1" applyAlignment="1"/>
    <xf numFmtId="180" fontId="0" fillId="0" borderId="2" xfId="1" applyNumberFormat="1" applyFont="1" applyBorder="1" applyAlignment="1"/>
    <xf numFmtId="38" fontId="0" fillId="0" borderId="2" xfId="1" applyFont="1" applyBorder="1" applyAlignment="1"/>
    <xf numFmtId="184" fontId="0" fillId="0" borderId="2" xfId="1" applyNumberFormat="1" applyFont="1" applyBorder="1" applyAlignment="1"/>
    <xf numFmtId="0" fontId="9" fillId="0" borderId="17" xfId="2" applyFont="1" applyBorder="1" applyAlignment="1">
      <alignment horizontal="center"/>
    </xf>
    <xf numFmtId="0" fontId="12" fillId="4" borderId="10" xfId="2" applyFont="1" applyFill="1" applyBorder="1" applyAlignment="1">
      <alignment horizontal="center"/>
    </xf>
    <xf numFmtId="0" fontId="12" fillId="4" borderId="2" xfId="2" applyFont="1" applyFill="1" applyBorder="1"/>
    <xf numFmtId="0" fontId="12" fillId="4" borderId="1" xfId="2" applyFont="1" applyFill="1" applyBorder="1" applyAlignment="1">
      <alignment horizontal="center"/>
    </xf>
    <xf numFmtId="0" fontId="12" fillId="7" borderId="0" xfId="2" quotePrefix="1" applyFont="1" applyFill="1" applyAlignment="1">
      <alignment horizontal="left"/>
    </xf>
    <xf numFmtId="202" fontId="0" fillId="7" borderId="0" xfId="0" applyNumberFormat="1" applyFill="1" applyAlignment="1"/>
    <xf numFmtId="180" fontId="0" fillId="7" borderId="0" xfId="1" applyNumberFormat="1" applyFont="1" applyFill="1" applyBorder="1" applyAlignment="1"/>
    <xf numFmtId="180" fontId="0" fillId="7" borderId="2" xfId="1" applyNumberFormat="1" applyFont="1" applyFill="1" applyBorder="1" applyAlignment="1"/>
    <xf numFmtId="180" fontId="0" fillId="7" borderId="1" xfId="1" applyNumberFormat="1" applyFont="1" applyFill="1" applyBorder="1" applyAlignment="1"/>
    <xf numFmtId="0" fontId="0" fillId="4" borderId="1" xfId="0" applyFill="1" applyBorder="1" applyAlignment="1"/>
    <xf numFmtId="0" fontId="0" fillId="4" borderId="2" xfId="0" applyFill="1" applyBorder="1" applyAlignment="1"/>
    <xf numFmtId="176" fontId="9" fillId="4" borderId="2" xfId="1" applyNumberFormat="1" applyFont="1" applyFill="1" applyBorder="1" applyAlignment="1"/>
    <xf numFmtId="0" fontId="9" fillId="4" borderId="17" xfId="4" applyFont="1" applyFill="1" applyBorder="1" applyAlignment="1">
      <alignment horizontal="centerContinuous" vertical="center"/>
    </xf>
    <xf numFmtId="0" fontId="0" fillId="4" borderId="36" xfId="0" applyFill="1" applyBorder="1" applyAlignment="1"/>
    <xf numFmtId="0" fontId="0" fillId="4" borderId="10" xfId="0" applyFill="1" applyBorder="1" applyAlignment="1"/>
    <xf numFmtId="0" fontId="0" fillId="4" borderId="17" xfId="0" applyFill="1" applyBorder="1" applyAlignment="1"/>
    <xf numFmtId="176" fontId="9" fillId="4" borderId="10" xfId="1" applyNumberFormat="1" applyFont="1" applyFill="1" applyBorder="1" applyAlignment="1"/>
    <xf numFmtId="176" fontId="9" fillId="4" borderId="17" xfId="1" applyNumberFormat="1" applyFont="1" applyFill="1" applyBorder="1" applyAlignment="1"/>
    <xf numFmtId="0" fontId="6" fillId="4" borderId="0" xfId="2" applyFont="1" applyFill="1"/>
    <xf numFmtId="0" fontId="11" fillId="2" borderId="2" xfId="2" applyFont="1" applyFill="1" applyBorder="1"/>
    <xf numFmtId="0" fontId="9" fillId="2" borderId="2" xfId="2" applyFont="1" applyFill="1" applyBorder="1"/>
    <xf numFmtId="38" fontId="9" fillId="4" borderId="10" xfId="1" applyFont="1" applyFill="1" applyBorder="1" applyAlignment="1"/>
    <xf numFmtId="38" fontId="9" fillId="4" borderId="17" xfId="1" applyFont="1" applyFill="1" applyBorder="1" applyAlignment="1"/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5" xfId="2" applyFont="1" applyFill="1" applyBorder="1" applyAlignment="1">
      <alignment horizontal="center" wrapText="1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4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14" fontId="54" fillId="4" borderId="34" xfId="0" applyNumberFormat="1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70" xfId="0" applyFont="1" applyFill="1" applyBorder="1" applyAlignment="1">
      <alignment horizontal="center" vertical="center" textRotation="255"/>
    </xf>
    <xf numFmtId="0" fontId="55" fillId="2" borderId="8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60" xfId="0" applyFont="1" applyFill="1" applyBorder="1" applyAlignment="1">
      <alignment horizontal="center" vertical="center" textRotation="255"/>
    </xf>
    <xf numFmtId="0" fontId="55" fillId="0" borderId="70" xfId="0" applyFont="1" applyBorder="1" applyAlignment="1">
      <alignment horizontal="center" vertical="center" textRotation="255"/>
    </xf>
    <xf numFmtId="189" fontId="55" fillId="4" borderId="0" xfId="0" applyNumberFormat="1" applyFont="1" applyFill="1" applyAlignment="1">
      <alignment vertical="center" shrinkToFit="1"/>
    </xf>
    <xf numFmtId="189" fontId="55" fillId="4" borderId="2" xfId="0" applyNumberFormat="1" applyFont="1" applyFill="1" applyBorder="1" applyAlignment="1">
      <alignment vertical="center" shrinkToFit="1"/>
    </xf>
    <xf numFmtId="176" fontId="55" fillId="4" borderId="48" xfId="1" applyNumberFormat="1" applyFont="1" applyFill="1" applyBorder="1">
      <alignment vertical="center"/>
    </xf>
    <xf numFmtId="189" fontId="55" fillId="6" borderId="0" xfId="0" applyNumberFormat="1" applyFont="1" applyFill="1" applyAlignment="1">
      <alignment vertical="center" shrinkToFit="1"/>
    </xf>
    <xf numFmtId="189" fontId="55" fillId="6" borderId="2" xfId="0" applyNumberFormat="1" applyFont="1" applyFill="1" applyBorder="1" applyAlignment="1">
      <alignment vertical="center" shrinkToFit="1"/>
    </xf>
    <xf numFmtId="189" fontId="55" fillId="6" borderId="1" xfId="0" applyNumberFormat="1" applyFont="1" applyFill="1" applyBorder="1" applyAlignment="1">
      <alignment vertical="center" shrinkToFit="1"/>
    </xf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r>
              <a:rPr lang="ja-JP" altLang="en-US" sz="1200"/>
              <a:t>兵庫</a:t>
            </a:r>
            <a:r>
              <a:rPr lang="en-US" altLang="ja-JP" sz="1200"/>
              <a:t>CLI</a:t>
            </a:r>
            <a:r>
              <a:rPr lang="ja-JP" altLang="en-US" sz="1200"/>
              <a:t>簡易版基調判断の推移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9308384405419837E-2"/>
          <c:y val="0.11129768276230152"/>
          <c:w val="0.86187728498574223"/>
          <c:h val="0.62615392433887718"/>
        </c:manualLayout>
      </c:layout>
      <c:lineChart>
        <c:grouping val="standard"/>
        <c:varyColors val="0"/>
        <c:ser>
          <c:idx val="0"/>
          <c:order val="0"/>
          <c:tx>
            <c:strRef>
              <c:f>基調推移!$B$1</c:f>
              <c:strCache>
                <c:ptCount val="1"/>
                <c:pt idx="0">
                  <c:v>hyogo_cli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基調推移!$A$4:$A$92</c:f>
              <c:numCache>
                <c:formatCode>yyyy\-mm</c:formatCode>
                <c:ptCount val="89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  <c:pt idx="61">
                  <c:v>45017</c:v>
                </c:pt>
                <c:pt idx="62">
                  <c:v>45047</c:v>
                </c:pt>
                <c:pt idx="63">
                  <c:v>45078</c:v>
                </c:pt>
                <c:pt idx="64">
                  <c:v>45108</c:v>
                </c:pt>
                <c:pt idx="65">
                  <c:v>45139</c:v>
                </c:pt>
                <c:pt idx="66">
                  <c:v>45170</c:v>
                </c:pt>
                <c:pt idx="67">
                  <c:v>45200</c:v>
                </c:pt>
                <c:pt idx="68">
                  <c:v>45231</c:v>
                </c:pt>
                <c:pt idx="69">
                  <c:v>45261</c:v>
                </c:pt>
                <c:pt idx="70">
                  <c:v>45292</c:v>
                </c:pt>
                <c:pt idx="71">
                  <c:v>45323</c:v>
                </c:pt>
                <c:pt idx="72">
                  <c:v>45352</c:v>
                </c:pt>
                <c:pt idx="73">
                  <c:v>45383</c:v>
                </c:pt>
                <c:pt idx="74">
                  <c:v>45413</c:v>
                </c:pt>
                <c:pt idx="75">
                  <c:v>45444</c:v>
                </c:pt>
                <c:pt idx="76">
                  <c:v>45474</c:v>
                </c:pt>
                <c:pt idx="77">
                  <c:v>45505</c:v>
                </c:pt>
                <c:pt idx="78">
                  <c:v>45536</c:v>
                </c:pt>
                <c:pt idx="79">
                  <c:v>45566</c:v>
                </c:pt>
                <c:pt idx="80">
                  <c:v>45597</c:v>
                </c:pt>
                <c:pt idx="81">
                  <c:v>45627</c:v>
                </c:pt>
                <c:pt idx="82">
                  <c:v>45658</c:v>
                </c:pt>
                <c:pt idx="83">
                  <c:v>45689</c:v>
                </c:pt>
                <c:pt idx="84">
                  <c:v>45717</c:v>
                </c:pt>
                <c:pt idx="85">
                  <c:v>45748</c:v>
                </c:pt>
                <c:pt idx="86">
                  <c:v>45778</c:v>
                </c:pt>
                <c:pt idx="87">
                  <c:v>45809</c:v>
                </c:pt>
                <c:pt idx="88">
                  <c:v>45839</c:v>
                </c:pt>
              </c:numCache>
            </c:numRef>
          </c:cat>
          <c:val>
            <c:numRef>
              <c:f>基調推移!$B$4:$B$93</c:f>
              <c:numCache>
                <c:formatCode>#,##0.00;"▲ "#,##0.00</c:formatCode>
                <c:ptCount val="90"/>
                <c:pt idx="0">
                  <c:v>101.10969079625457</c:v>
                </c:pt>
                <c:pt idx="1">
                  <c:v>101.24684895845505</c:v>
                </c:pt>
                <c:pt idx="2">
                  <c:v>101.42839321060633</c:v>
                </c:pt>
                <c:pt idx="3">
                  <c:v>101.58176654753072</c:v>
                </c:pt>
                <c:pt idx="4">
                  <c:v>101.64234875283637</c:v>
                </c:pt>
                <c:pt idx="5">
                  <c:v>101.60640170337555</c:v>
                </c:pt>
                <c:pt idx="6">
                  <c:v>101.49474608079136</c:v>
                </c:pt>
                <c:pt idx="7">
                  <c:v>101.35161723793861</c:v>
                </c:pt>
                <c:pt idx="8">
                  <c:v>101.18784032999122</c:v>
                </c:pt>
                <c:pt idx="9">
                  <c:v>101.00431914939564</c:v>
                </c:pt>
                <c:pt idx="10">
                  <c:v>100.81316865527346</c:v>
                </c:pt>
                <c:pt idx="11">
                  <c:v>100.6659702035895</c:v>
                </c:pt>
                <c:pt idx="12">
                  <c:v>100.52808727370714</c:v>
                </c:pt>
                <c:pt idx="13">
                  <c:v>100.45680348733272</c:v>
                </c:pt>
                <c:pt idx="14">
                  <c:v>100.40609667161627</c:v>
                </c:pt>
                <c:pt idx="15">
                  <c:v>100.37802659230186</c:v>
                </c:pt>
                <c:pt idx="16">
                  <c:v>100.31586563050907</c:v>
                </c:pt>
                <c:pt idx="17">
                  <c:v>100.18319942526766</c:v>
                </c:pt>
                <c:pt idx="18">
                  <c:v>99.966464421119596</c:v>
                </c:pt>
                <c:pt idx="19">
                  <c:v>99.601484568606367</c:v>
                </c:pt>
                <c:pt idx="20">
                  <c:v>99.188415017517158</c:v>
                </c:pt>
                <c:pt idx="21">
                  <c:v>98.728846934272596</c:v>
                </c:pt>
                <c:pt idx="22">
                  <c:v>98.16596284059591</c:v>
                </c:pt>
                <c:pt idx="23">
                  <c:v>97.493580756680288</c:v>
                </c:pt>
                <c:pt idx="24">
                  <c:v>96.828423921413091</c:v>
                </c:pt>
                <c:pt idx="25">
                  <c:v>96.227661608140195</c:v>
                </c:pt>
                <c:pt idx="26">
                  <c:v>95.858988443092983</c:v>
                </c:pt>
                <c:pt idx="27">
                  <c:v>95.793410371633868</c:v>
                </c:pt>
                <c:pt idx="28">
                  <c:v>96.043511884993777</c:v>
                </c:pt>
                <c:pt idx="29">
                  <c:v>96.557346208693417</c:v>
                </c:pt>
                <c:pt idx="30">
                  <c:v>97.244686353533851</c:v>
                </c:pt>
                <c:pt idx="31">
                  <c:v>97.938991428720541</c:v>
                </c:pt>
                <c:pt idx="32">
                  <c:v>98.593529748417467</c:v>
                </c:pt>
                <c:pt idx="33">
                  <c:v>99.177274898229143</c:v>
                </c:pt>
                <c:pt idx="34">
                  <c:v>99.668443884072374</c:v>
                </c:pt>
                <c:pt idx="35">
                  <c:v>100.06582061314634</c:v>
                </c:pt>
                <c:pt idx="36">
                  <c:v>100.3709772761234</c:v>
                </c:pt>
                <c:pt idx="37">
                  <c:v>100.58300169360156</c:v>
                </c:pt>
                <c:pt idx="38">
                  <c:v>100.6954934447745</c:v>
                </c:pt>
                <c:pt idx="39">
                  <c:v>100.71480004360996</c:v>
                </c:pt>
                <c:pt idx="40">
                  <c:v>100.67405959787484</c:v>
                </c:pt>
                <c:pt idx="41">
                  <c:v>100.60073334646414</c:v>
                </c:pt>
                <c:pt idx="42">
                  <c:v>100.52920885035257</c:v>
                </c:pt>
                <c:pt idx="43">
                  <c:v>100.51590046124645</c:v>
                </c:pt>
                <c:pt idx="44">
                  <c:v>100.55315937056042</c:v>
                </c:pt>
                <c:pt idx="45">
                  <c:v>100.62587489425607</c:v>
                </c:pt>
                <c:pt idx="46">
                  <c:v>100.73733878767054</c:v>
                </c:pt>
                <c:pt idx="47">
                  <c:v>100.90225861061789</c:v>
                </c:pt>
                <c:pt idx="48">
                  <c:v>101.10824716267234</c:v>
                </c:pt>
                <c:pt idx="49">
                  <c:v>101.28120753906201</c:v>
                </c:pt>
                <c:pt idx="50">
                  <c:v>101.38433413738971</c:v>
                </c:pt>
                <c:pt idx="51">
                  <c:v>101.46615176889696</c:v>
                </c:pt>
                <c:pt idx="52">
                  <c:v>101.50081799418244</c:v>
                </c:pt>
                <c:pt idx="53">
                  <c:v>101.50055835357597</c:v>
                </c:pt>
                <c:pt idx="54">
                  <c:v>101.47168135519992</c:v>
                </c:pt>
                <c:pt idx="55">
                  <c:v>101.43602276182187</c:v>
                </c:pt>
                <c:pt idx="56">
                  <c:v>101.33542847372193</c:v>
                </c:pt>
                <c:pt idx="57">
                  <c:v>101.16855647502979</c:v>
                </c:pt>
                <c:pt idx="58">
                  <c:v>100.96773408486308</c:v>
                </c:pt>
                <c:pt idx="59">
                  <c:v>100.73800462394128</c:v>
                </c:pt>
                <c:pt idx="60">
                  <c:v>100.56977475095982</c:v>
                </c:pt>
                <c:pt idx="61">
                  <c:v>100.45297188496448</c:v>
                </c:pt>
                <c:pt idx="62">
                  <c:v>100.36215623521504</c:v>
                </c:pt>
                <c:pt idx="63">
                  <c:v>100.28687902497529</c:v>
                </c:pt>
                <c:pt idx="64">
                  <c:v>100.23566154053434</c:v>
                </c:pt>
                <c:pt idx="65">
                  <c:v>100.12879304215454</c:v>
                </c:pt>
                <c:pt idx="66">
                  <c:v>99.946204858737175</c:v>
                </c:pt>
                <c:pt idx="67">
                  <c:v>99.675155143266394</c:v>
                </c:pt>
                <c:pt idx="68">
                  <c:v>99.310197309459141</c:v>
                </c:pt>
                <c:pt idx="69">
                  <c:v>98.992550548077432</c:v>
                </c:pt>
                <c:pt idx="70">
                  <c:v>98.764656047314361</c:v>
                </c:pt>
                <c:pt idx="71">
                  <c:v>98.702758201676176</c:v>
                </c:pt>
                <c:pt idx="72">
                  <c:v>98.793212220429851</c:v>
                </c:pt>
                <c:pt idx="73">
                  <c:v>99.00853656649069</c:v>
                </c:pt>
                <c:pt idx="74">
                  <c:v>99.298233287006354</c:v>
                </c:pt>
                <c:pt idx="75">
                  <c:v>99.59073196139687</c:v>
                </c:pt>
                <c:pt idx="76">
                  <c:v>99.829246411257657</c:v>
                </c:pt>
                <c:pt idx="77">
                  <c:v>99.980043676785328</c:v>
                </c:pt>
                <c:pt idx="78">
                  <c:v>100.08947692289323</c:v>
                </c:pt>
                <c:pt idx="79">
                  <c:v>100.03355098426809</c:v>
                </c:pt>
                <c:pt idx="80">
                  <c:v>99.989118223849133</c:v>
                </c:pt>
                <c:pt idx="81">
                  <c:v>100.0081310566694</c:v>
                </c:pt>
                <c:pt idx="82">
                  <c:v>100.05342121872347</c:v>
                </c:pt>
                <c:pt idx="83">
                  <c:v>100.02302927485309</c:v>
                </c:pt>
                <c:pt idx="84">
                  <c:v>99.891858254832712</c:v>
                </c:pt>
                <c:pt idx="85">
                  <c:v>99.713214966240784</c:v>
                </c:pt>
                <c:pt idx="86">
                  <c:v>99.654929555237885</c:v>
                </c:pt>
                <c:pt idx="87">
                  <c:v>99.677172076200435</c:v>
                </c:pt>
                <c:pt idx="88">
                  <c:v>99.724177082102401</c:v>
                </c:pt>
                <c:pt idx="89">
                  <c:v>99.793027980131072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25232"/>
        <c:axId val="41752654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基調推移!$F$4:$F$93</c:f>
              <c:numCache>
                <c:formatCode>General</c:formatCod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-1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-1</c:v>
                </c:pt>
                <c:pt idx="43">
                  <c:v>-3</c:v>
                </c:pt>
                <c:pt idx="44">
                  <c:v>-3</c:v>
                </c:pt>
                <c:pt idx="45">
                  <c:v>-1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1</c:v>
                </c:pt>
                <c:pt idx="56">
                  <c:v>-1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-3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-1</c:v>
                </c:pt>
                <c:pt idx="74">
                  <c:v>1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-1</c:v>
                </c:pt>
                <c:pt idx="86">
                  <c:v>-3</c:v>
                </c:pt>
                <c:pt idx="87">
                  <c:v>-3</c:v>
                </c:pt>
                <c:pt idx="88">
                  <c:v>-1</c:v>
                </c:pt>
                <c:pt idx="8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1-4E72-92AB-DFFA8DDC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47776"/>
        <c:axId val="412956960"/>
      </c:lineChart>
      <c:dateAx>
        <c:axId val="417525232"/>
        <c:scaling>
          <c:orientation val="minMax"/>
        </c:scaling>
        <c:delete val="0"/>
        <c:axPos val="b"/>
        <c:numFmt formatCode="yyyy\-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6544"/>
        <c:crosses val="autoZero"/>
        <c:auto val="1"/>
        <c:lblOffset val="100"/>
        <c:baseTimeUnit val="months"/>
      </c:dateAx>
      <c:valAx>
        <c:axId val="41752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7525232"/>
        <c:crosses val="autoZero"/>
        <c:crossBetween val="between"/>
      </c:valAx>
      <c:valAx>
        <c:axId val="412956960"/>
        <c:scaling>
          <c:orientation val="minMax"/>
          <c:max val="4"/>
          <c:min val="-4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ゴシック" panose="020B0609070205080204" pitchFamily="49" charset="-128"/>
                <a:ea typeface="+mn-ea"/>
                <a:cs typeface="+mn-cs"/>
              </a:defRPr>
            </a:pPr>
            <a:endParaRPr lang="ja-JP"/>
          </a:p>
        </c:txPr>
        <c:crossAx val="412947776"/>
        <c:crosses val="max"/>
        <c:crossBetween val="between"/>
      </c:valAx>
      <c:catAx>
        <c:axId val="412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956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ゴシック" panose="020B0609070205080204" pitchFamily="49" charset="-128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ＭＳ ゴシック" panose="020B0609070205080204" pitchFamily="49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'1_CLI概況'!$K$4:$K$84</c:f>
              <c:strCache>
                <c:ptCount val="81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'1_CLI概況'!$L$4:$L$83</c:f>
              <c:numCache>
                <c:formatCode>#,##0.00_);[Red]\(#,##0.00\)</c:formatCode>
                <c:ptCount val="80"/>
                <c:pt idx="0">
                  <c:v>100.81316865527346</c:v>
                </c:pt>
                <c:pt idx="1">
                  <c:v>100.6659702035895</c:v>
                </c:pt>
                <c:pt idx="2">
                  <c:v>100.52808727370714</c:v>
                </c:pt>
                <c:pt idx="3">
                  <c:v>100.45680348733272</c:v>
                </c:pt>
                <c:pt idx="4">
                  <c:v>100.40609667161627</c:v>
                </c:pt>
                <c:pt idx="5">
                  <c:v>100.37802659230186</c:v>
                </c:pt>
                <c:pt idx="6">
                  <c:v>100.31586563050907</c:v>
                </c:pt>
                <c:pt idx="7">
                  <c:v>100.18319942526766</c:v>
                </c:pt>
                <c:pt idx="8">
                  <c:v>99.966464421119596</c:v>
                </c:pt>
                <c:pt idx="9">
                  <c:v>99.601484568606367</c:v>
                </c:pt>
                <c:pt idx="10">
                  <c:v>99.188415017517158</c:v>
                </c:pt>
                <c:pt idx="11">
                  <c:v>98.728846934272596</c:v>
                </c:pt>
                <c:pt idx="12">
                  <c:v>98.16596284059591</c:v>
                </c:pt>
                <c:pt idx="13">
                  <c:v>97.493580756680288</c:v>
                </c:pt>
                <c:pt idx="14">
                  <c:v>96.828423921413091</c:v>
                </c:pt>
                <c:pt idx="15">
                  <c:v>96.227661608140195</c:v>
                </c:pt>
                <c:pt idx="16">
                  <c:v>95.858988443092983</c:v>
                </c:pt>
                <c:pt idx="17">
                  <c:v>95.793410371633868</c:v>
                </c:pt>
                <c:pt idx="18">
                  <c:v>96.043511884993777</c:v>
                </c:pt>
                <c:pt idx="19">
                  <c:v>96.557346208693417</c:v>
                </c:pt>
                <c:pt idx="20">
                  <c:v>97.244686353533851</c:v>
                </c:pt>
                <c:pt idx="21">
                  <c:v>97.938991428720541</c:v>
                </c:pt>
                <c:pt idx="22">
                  <c:v>98.593529748417467</c:v>
                </c:pt>
                <c:pt idx="23">
                  <c:v>99.177274898229143</c:v>
                </c:pt>
                <c:pt idx="24">
                  <c:v>99.668443884072374</c:v>
                </c:pt>
                <c:pt idx="25">
                  <c:v>100.06582061314634</c:v>
                </c:pt>
                <c:pt idx="26">
                  <c:v>100.3709772761234</c:v>
                </c:pt>
                <c:pt idx="27">
                  <c:v>100.58300169360156</c:v>
                </c:pt>
                <c:pt idx="28">
                  <c:v>100.6954934447745</c:v>
                </c:pt>
                <c:pt idx="29">
                  <c:v>100.71480004360996</c:v>
                </c:pt>
                <c:pt idx="30">
                  <c:v>100.67405959787484</c:v>
                </c:pt>
                <c:pt idx="31">
                  <c:v>100.60073334646414</c:v>
                </c:pt>
                <c:pt idx="32">
                  <c:v>100.52920885035257</c:v>
                </c:pt>
                <c:pt idx="33">
                  <c:v>100.51590046124645</c:v>
                </c:pt>
                <c:pt idx="34">
                  <c:v>100.55315937056042</c:v>
                </c:pt>
                <c:pt idx="35">
                  <c:v>100.62587489425607</c:v>
                </c:pt>
                <c:pt idx="36">
                  <c:v>100.73733878767054</c:v>
                </c:pt>
                <c:pt idx="37">
                  <c:v>100.90225861061789</c:v>
                </c:pt>
                <c:pt idx="38">
                  <c:v>101.10824716267234</c:v>
                </c:pt>
                <c:pt idx="39">
                  <c:v>101.28120753906201</c:v>
                </c:pt>
                <c:pt idx="40">
                  <c:v>101.38433413738971</c:v>
                </c:pt>
                <c:pt idx="41">
                  <c:v>101.46615176889696</c:v>
                </c:pt>
                <c:pt idx="42">
                  <c:v>101.50081799418244</c:v>
                </c:pt>
                <c:pt idx="43">
                  <c:v>101.50055835357597</c:v>
                </c:pt>
                <c:pt idx="44">
                  <c:v>101.47168135519992</c:v>
                </c:pt>
                <c:pt idx="45">
                  <c:v>101.43602276182187</c:v>
                </c:pt>
                <c:pt idx="46">
                  <c:v>101.33542847372193</c:v>
                </c:pt>
                <c:pt idx="47">
                  <c:v>101.16855647502979</c:v>
                </c:pt>
                <c:pt idx="48">
                  <c:v>100.96773408486308</c:v>
                </c:pt>
                <c:pt idx="49">
                  <c:v>100.73800462394128</c:v>
                </c:pt>
                <c:pt idx="50">
                  <c:v>100.56977475095982</c:v>
                </c:pt>
                <c:pt idx="51">
                  <c:v>100.45297188496448</c:v>
                </c:pt>
                <c:pt idx="52">
                  <c:v>100.36215623521504</c:v>
                </c:pt>
                <c:pt idx="53">
                  <c:v>100.28687902497529</c:v>
                </c:pt>
                <c:pt idx="54">
                  <c:v>100.23566154053434</c:v>
                </c:pt>
                <c:pt idx="55">
                  <c:v>100.12879304215454</c:v>
                </c:pt>
                <c:pt idx="56">
                  <c:v>99.946204858737175</c:v>
                </c:pt>
                <c:pt idx="57">
                  <c:v>99.675155143266394</c:v>
                </c:pt>
                <c:pt idx="58">
                  <c:v>99.310197309459141</c:v>
                </c:pt>
                <c:pt idx="59">
                  <c:v>98.992550548077432</c:v>
                </c:pt>
                <c:pt idx="60">
                  <c:v>98.764656047314361</c:v>
                </c:pt>
                <c:pt idx="61">
                  <c:v>98.702758201676176</c:v>
                </c:pt>
                <c:pt idx="62">
                  <c:v>98.793212220429851</c:v>
                </c:pt>
                <c:pt idx="63">
                  <c:v>99.00853656649069</c:v>
                </c:pt>
                <c:pt idx="64">
                  <c:v>99.298233287006354</c:v>
                </c:pt>
                <c:pt idx="65">
                  <c:v>99.59073196139687</c:v>
                </c:pt>
                <c:pt idx="66">
                  <c:v>99.829246411257657</c:v>
                </c:pt>
                <c:pt idx="67">
                  <c:v>99.980043676785328</c:v>
                </c:pt>
                <c:pt idx="68">
                  <c:v>100.08947692289323</c:v>
                </c:pt>
                <c:pt idx="69">
                  <c:v>100.03355098426809</c:v>
                </c:pt>
                <c:pt idx="70">
                  <c:v>99.989118223849133</c:v>
                </c:pt>
                <c:pt idx="71">
                  <c:v>100.0081310566694</c:v>
                </c:pt>
                <c:pt idx="72">
                  <c:v>100.05342121872347</c:v>
                </c:pt>
                <c:pt idx="73">
                  <c:v>100.02302927485309</c:v>
                </c:pt>
                <c:pt idx="74">
                  <c:v>99.891858254832712</c:v>
                </c:pt>
                <c:pt idx="75">
                  <c:v>99.713214966240784</c:v>
                </c:pt>
                <c:pt idx="76">
                  <c:v>99.654929555237885</c:v>
                </c:pt>
                <c:pt idx="77">
                  <c:v>99.677172076200435</c:v>
                </c:pt>
                <c:pt idx="78">
                  <c:v>99.724177082102401</c:v>
                </c:pt>
                <c:pt idx="79">
                  <c:v>99.793027980131072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'1_CLI概況'!$K$4:$K$84</c:f>
              <c:strCache>
                <c:ptCount val="81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'1_CLI概況'!$M$4:$M$84</c:f>
              <c:numCache>
                <c:formatCode>#,##0.00_);[Red]\(#,##0.00\)</c:formatCode>
                <c:ptCount val="81"/>
                <c:pt idx="0">
                  <c:v>100.3</c:v>
                </c:pt>
                <c:pt idx="1">
                  <c:v>100.22</c:v>
                </c:pt>
                <c:pt idx="2">
                  <c:v>100.14</c:v>
                </c:pt>
                <c:pt idx="3">
                  <c:v>100.06</c:v>
                </c:pt>
                <c:pt idx="4">
                  <c:v>99.98</c:v>
                </c:pt>
                <c:pt idx="5">
                  <c:v>99.88</c:v>
                </c:pt>
                <c:pt idx="6">
                  <c:v>99.79</c:v>
                </c:pt>
                <c:pt idx="7">
                  <c:v>99.69</c:v>
                </c:pt>
                <c:pt idx="8">
                  <c:v>99.58</c:v>
                </c:pt>
                <c:pt idx="9">
                  <c:v>99.45</c:v>
                </c:pt>
                <c:pt idx="10">
                  <c:v>99.29</c:v>
                </c:pt>
                <c:pt idx="11">
                  <c:v>99.1</c:v>
                </c:pt>
                <c:pt idx="12">
                  <c:v>98.87</c:v>
                </c:pt>
                <c:pt idx="13">
                  <c:v>98.59</c:v>
                </c:pt>
                <c:pt idx="14">
                  <c:v>97.99</c:v>
                </c:pt>
                <c:pt idx="15">
                  <c:v>97.37</c:v>
                </c:pt>
                <c:pt idx="16">
                  <c:v>96.92</c:v>
                </c:pt>
                <c:pt idx="17">
                  <c:v>97.1</c:v>
                </c:pt>
                <c:pt idx="18">
                  <c:v>97.77</c:v>
                </c:pt>
                <c:pt idx="19">
                  <c:v>98.22</c:v>
                </c:pt>
                <c:pt idx="20">
                  <c:v>98.53</c:v>
                </c:pt>
                <c:pt idx="21">
                  <c:v>98.82</c:v>
                </c:pt>
                <c:pt idx="22">
                  <c:v>99.12</c:v>
                </c:pt>
                <c:pt idx="23">
                  <c:v>99.4</c:v>
                </c:pt>
                <c:pt idx="24">
                  <c:v>99.68</c:v>
                </c:pt>
                <c:pt idx="25">
                  <c:v>99.95</c:v>
                </c:pt>
                <c:pt idx="26">
                  <c:v>100.19</c:v>
                </c:pt>
                <c:pt idx="27">
                  <c:v>100.4</c:v>
                </c:pt>
                <c:pt idx="28">
                  <c:v>100.55</c:v>
                </c:pt>
                <c:pt idx="29">
                  <c:v>100.64</c:v>
                </c:pt>
                <c:pt idx="30">
                  <c:v>100.67</c:v>
                </c:pt>
                <c:pt idx="31">
                  <c:v>100.66</c:v>
                </c:pt>
                <c:pt idx="32">
                  <c:v>100.65</c:v>
                </c:pt>
                <c:pt idx="33">
                  <c:v>100.64</c:v>
                </c:pt>
                <c:pt idx="34">
                  <c:v>100.64</c:v>
                </c:pt>
                <c:pt idx="35">
                  <c:v>100.66</c:v>
                </c:pt>
                <c:pt idx="36">
                  <c:v>100.66</c:v>
                </c:pt>
                <c:pt idx="37">
                  <c:v>100.64</c:v>
                </c:pt>
                <c:pt idx="38">
                  <c:v>100.61</c:v>
                </c:pt>
                <c:pt idx="39">
                  <c:v>100.56</c:v>
                </c:pt>
                <c:pt idx="40">
                  <c:v>100.51</c:v>
                </c:pt>
                <c:pt idx="41">
                  <c:v>100.45</c:v>
                </c:pt>
                <c:pt idx="42">
                  <c:v>100.39</c:v>
                </c:pt>
                <c:pt idx="43">
                  <c:v>100.34</c:v>
                </c:pt>
                <c:pt idx="44">
                  <c:v>100.28</c:v>
                </c:pt>
                <c:pt idx="45">
                  <c:v>100.22</c:v>
                </c:pt>
                <c:pt idx="46">
                  <c:v>100.17</c:v>
                </c:pt>
                <c:pt idx="47">
                  <c:v>100.13</c:v>
                </c:pt>
                <c:pt idx="48">
                  <c:v>100.1</c:v>
                </c:pt>
                <c:pt idx="49">
                  <c:v>100.09</c:v>
                </c:pt>
                <c:pt idx="50">
                  <c:v>100.08</c:v>
                </c:pt>
                <c:pt idx="51">
                  <c:v>100.07</c:v>
                </c:pt>
                <c:pt idx="52">
                  <c:v>100.06</c:v>
                </c:pt>
                <c:pt idx="53">
                  <c:v>100.06</c:v>
                </c:pt>
                <c:pt idx="54">
                  <c:v>100.07</c:v>
                </c:pt>
                <c:pt idx="55">
                  <c:v>100.08</c:v>
                </c:pt>
                <c:pt idx="56">
                  <c:v>100.08</c:v>
                </c:pt>
                <c:pt idx="57">
                  <c:v>100.06</c:v>
                </c:pt>
                <c:pt idx="58">
                  <c:v>100.04</c:v>
                </c:pt>
                <c:pt idx="59">
                  <c:v>100.03</c:v>
                </c:pt>
                <c:pt idx="60">
                  <c:v>100.04</c:v>
                </c:pt>
                <c:pt idx="61">
                  <c:v>100.08</c:v>
                </c:pt>
                <c:pt idx="62">
                  <c:v>100.11</c:v>
                </c:pt>
                <c:pt idx="63">
                  <c:v>100.14</c:v>
                </c:pt>
                <c:pt idx="64">
                  <c:v>100.16</c:v>
                </c:pt>
                <c:pt idx="65">
                  <c:v>100.15</c:v>
                </c:pt>
                <c:pt idx="66">
                  <c:v>100.12</c:v>
                </c:pt>
                <c:pt idx="67">
                  <c:v>100.08</c:v>
                </c:pt>
                <c:pt idx="68">
                  <c:v>100.03</c:v>
                </c:pt>
                <c:pt idx="69">
                  <c:v>99.99</c:v>
                </c:pt>
                <c:pt idx="70">
                  <c:v>99.95</c:v>
                </c:pt>
                <c:pt idx="71">
                  <c:v>99.92</c:v>
                </c:pt>
                <c:pt idx="72">
                  <c:v>99.9</c:v>
                </c:pt>
                <c:pt idx="73">
                  <c:v>99.87</c:v>
                </c:pt>
                <c:pt idx="74">
                  <c:v>99.84</c:v>
                </c:pt>
                <c:pt idx="75">
                  <c:v>99.81</c:v>
                </c:pt>
                <c:pt idx="76">
                  <c:v>99.81</c:v>
                </c:pt>
                <c:pt idx="77">
                  <c:v>99.84</c:v>
                </c:pt>
                <c:pt idx="78">
                  <c:v>99.9</c:v>
                </c:pt>
                <c:pt idx="79">
                  <c:v>99.98</c:v>
                </c:pt>
                <c:pt idx="80">
                  <c:v>100.07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'1_CLI概況'!$K$4:$K$84</c:f>
              <c:strCache>
                <c:ptCount val="81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</c:strCache>
            </c:strRef>
          </c:cat>
          <c:val>
            <c:numRef>
              <c:f>'1_CLI概況'!$N$4:$N$83</c:f>
              <c:numCache>
                <c:formatCode>#,##0.00_);[Red]\(#,##0.00\)</c:formatCode>
                <c:ptCount val="80"/>
                <c:pt idx="0">
                  <c:v>100.81818842555997</c:v>
                </c:pt>
                <c:pt idx="1">
                  <c:v>100.61828542990401</c:v>
                </c:pt>
                <c:pt idx="2">
                  <c:v>100.45308255676356</c:v>
                </c:pt>
                <c:pt idx="3">
                  <c:v>100.42017485212823</c:v>
                </c:pt>
                <c:pt idx="4">
                  <c:v>100.47781323761947</c:v>
                </c:pt>
                <c:pt idx="5">
                  <c:v>100.57454678959495</c:v>
                </c:pt>
                <c:pt idx="6">
                  <c:v>100.66158262628801</c:v>
                </c:pt>
                <c:pt idx="7">
                  <c:v>100.67457333930338</c:v>
                </c:pt>
                <c:pt idx="8">
                  <c:v>100.58462449750444</c:v>
                </c:pt>
                <c:pt idx="9">
                  <c:v>100.3188871482588</c:v>
                </c:pt>
                <c:pt idx="10">
                  <c:v>99.921656187941508</c:v>
                </c:pt>
                <c:pt idx="11">
                  <c:v>99.394066059417213</c:v>
                </c:pt>
                <c:pt idx="12">
                  <c:v>98.697850454436775</c:v>
                </c:pt>
                <c:pt idx="13">
                  <c:v>97.866077179301001</c:v>
                </c:pt>
                <c:pt idx="14">
                  <c:v>96.942213419138767</c:v>
                </c:pt>
                <c:pt idx="15">
                  <c:v>96.067643254188255</c:v>
                </c:pt>
                <c:pt idx="16">
                  <c:v>95.530454840487025</c:v>
                </c:pt>
                <c:pt idx="17">
                  <c:v>95.481735070993835</c:v>
                </c:pt>
                <c:pt idx="18">
                  <c:v>95.823486327770624</c:v>
                </c:pt>
                <c:pt idx="19">
                  <c:v>96.42427686533992</c:v>
                </c:pt>
                <c:pt idx="20">
                  <c:v>97.212685064608706</c:v>
                </c:pt>
                <c:pt idx="21">
                  <c:v>98.033636797437651</c:v>
                </c:pt>
                <c:pt idx="22">
                  <c:v>98.818869693181526</c:v>
                </c:pt>
                <c:pt idx="23">
                  <c:v>99.562817945525779</c:v>
                </c:pt>
                <c:pt idx="24">
                  <c:v>100.21840901760241</c:v>
                </c:pt>
                <c:pt idx="25">
                  <c:v>100.71844514705515</c:v>
                </c:pt>
                <c:pt idx="26">
                  <c:v>101.07068245922254</c:v>
                </c:pt>
                <c:pt idx="27">
                  <c:v>101.25639779170868</c:v>
                </c:pt>
                <c:pt idx="28">
                  <c:v>101.28322218314236</c:v>
                </c:pt>
                <c:pt idx="29">
                  <c:v>101.17397619475916</c:v>
                </c:pt>
                <c:pt idx="30">
                  <c:v>100.97195715356634</c:v>
                </c:pt>
                <c:pt idx="31">
                  <c:v>100.77035144439105</c:v>
                </c:pt>
                <c:pt idx="32">
                  <c:v>100.64262764288101</c:v>
                </c:pt>
                <c:pt idx="33">
                  <c:v>100.64981594861464</c:v>
                </c:pt>
                <c:pt idx="34">
                  <c:v>100.77575072262378</c:v>
                </c:pt>
                <c:pt idx="35">
                  <c:v>100.94178043314633</c:v>
                </c:pt>
                <c:pt idx="36">
                  <c:v>101.13626671484957</c:v>
                </c:pt>
                <c:pt idx="37">
                  <c:v>101.30486182671153</c:v>
                </c:pt>
                <c:pt idx="38">
                  <c:v>101.46787906193373</c:v>
                </c:pt>
                <c:pt idx="39">
                  <c:v>101.57597578617114</c:v>
                </c:pt>
                <c:pt idx="40">
                  <c:v>101.61143486279509</c:v>
                </c:pt>
                <c:pt idx="41">
                  <c:v>101.61100511758464</c:v>
                </c:pt>
                <c:pt idx="42">
                  <c:v>101.55642122586008</c:v>
                </c:pt>
                <c:pt idx="43">
                  <c:v>101.44102569915367</c:v>
                </c:pt>
                <c:pt idx="44">
                  <c:v>101.22351430353486</c:v>
                </c:pt>
                <c:pt idx="45">
                  <c:v>100.94673849070531</c:v>
                </c:pt>
                <c:pt idx="46">
                  <c:v>100.66155558632357</c:v>
                </c:pt>
                <c:pt idx="47">
                  <c:v>100.39007423826111</c:v>
                </c:pt>
                <c:pt idx="48">
                  <c:v>100.18392024070383</c:v>
                </c:pt>
                <c:pt idx="49">
                  <c:v>100.0560114765709</c:v>
                </c:pt>
                <c:pt idx="50">
                  <c:v>99.984037697932422</c:v>
                </c:pt>
                <c:pt idx="51">
                  <c:v>99.947376645623606</c:v>
                </c:pt>
                <c:pt idx="52">
                  <c:v>99.93314333321203</c:v>
                </c:pt>
                <c:pt idx="53">
                  <c:v>99.940346012881477</c:v>
                </c:pt>
                <c:pt idx="54">
                  <c:v>99.953404961863512</c:v>
                </c:pt>
                <c:pt idx="55">
                  <c:v>99.935078072580481</c:v>
                </c:pt>
                <c:pt idx="56">
                  <c:v>99.832600056875478</c:v>
                </c:pt>
                <c:pt idx="57">
                  <c:v>99.681891481174304</c:v>
                </c:pt>
                <c:pt idx="58">
                  <c:v>99.505796840205392</c:v>
                </c:pt>
                <c:pt idx="59">
                  <c:v>99.336318686880503</c:v>
                </c:pt>
                <c:pt idx="60">
                  <c:v>99.197861838611999</c:v>
                </c:pt>
                <c:pt idx="61">
                  <c:v>99.196915489143549</c:v>
                </c:pt>
                <c:pt idx="62">
                  <c:v>99.340370339732189</c:v>
                </c:pt>
                <c:pt idx="63">
                  <c:v>99.600584111420815</c:v>
                </c:pt>
                <c:pt idx="64">
                  <c:v>99.900475087257689</c:v>
                </c:pt>
                <c:pt idx="65">
                  <c:v>100.14006475713798</c:v>
                </c:pt>
                <c:pt idx="66">
                  <c:v>100.32671893513695</c:v>
                </c:pt>
                <c:pt idx="67">
                  <c:v>100.34604917897367</c:v>
                </c:pt>
                <c:pt idx="68">
                  <c:v>100.29614755926463</c:v>
                </c:pt>
                <c:pt idx="69">
                  <c:v>100.19488716964793</c:v>
                </c:pt>
                <c:pt idx="70">
                  <c:v>100.07215498180048</c:v>
                </c:pt>
                <c:pt idx="71">
                  <c:v>99.980316935336006</c:v>
                </c:pt>
                <c:pt idx="72">
                  <c:v>99.88439001621613</c:v>
                </c:pt>
                <c:pt idx="73">
                  <c:v>99.797864369717075</c:v>
                </c:pt>
                <c:pt idx="74">
                  <c:v>99.746289782250031</c:v>
                </c:pt>
                <c:pt idx="75">
                  <c:v>99.778381737003812</c:v>
                </c:pt>
                <c:pt idx="76">
                  <c:v>99.866353168400224</c:v>
                </c:pt>
                <c:pt idx="77">
                  <c:v>99.885822781086773</c:v>
                </c:pt>
                <c:pt idx="78">
                  <c:v>99.788070576592574</c:v>
                </c:pt>
                <c:pt idx="79">
                  <c:v>99.571310515221029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'10_2大阪'!$M$4:$M$95</c:f>
              <c:numCache>
                <c:formatCode>0.00</c:formatCode>
                <c:ptCount val="92"/>
                <c:pt idx="0">
                  <c:v>99.193473444474122</c:v>
                </c:pt>
                <c:pt idx="1">
                  <c:v>99.654544076745196</c:v>
                </c:pt>
                <c:pt idx="2">
                  <c:v>100.05284320341167</c:v>
                </c:pt>
                <c:pt idx="3">
                  <c:v>100.34471898277081</c:v>
                </c:pt>
                <c:pt idx="4">
                  <c:v>100.52251317907168</c:v>
                </c:pt>
                <c:pt idx="5">
                  <c:v>100.57702169757887</c:v>
                </c:pt>
                <c:pt idx="6">
                  <c:v>100.63317849191893</c:v>
                </c:pt>
                <c:pt idx="7">
                  <c:v>100.71835337820652</c:v>
                </c:pt>
                <c:pt idx="8">
                  <c:v>100.82209163706702</c:v>
                </c:pt>
                <c:pt idx="9">
                  <c:v>100.97820147047351</c:v>
                </c:pt>
                <c:pt idx="10">
                  <c:v>100.99732324487583</c:v>
                </c:pt>
                <c:pt idx="11">
                  <c:v>100.83639866303201</c:v>
                </c:pt>
                <c:pt idx="12">
                  <c:v>100.62189403221409</c:v>
                </c:pt>
                <c:pt idx="13">
                  <c:v>100.43187504344804</c:v>
                </c:pt>
                <c:pt idx="14">
                  <c:v>100.30315363386384</c:v>
                </c:pt>
                <c:pt idx="15">
                  <c:v>100.3570987117931</c:v>
                </c:pt>
                <c:pt idx="16">
                  <c:v>100.58251505417974</c:v>
                </c:pt>
                <c:pt idx="17">
                  <c:v>100.88099720317173</c:v>
                </c:pt>
                <c:pt idx="18">
                  <c:v>101.15008346943259</c:v>
                </c:pt>
                <c:pt idx="19">
                  <c:v>101.27497620665983</c:v>
                </c:pt>
                <c:pt idx="20">
                  <c:v>101.20233749078335</c:v>
                </c:pt>
                <c:pt idx="21">
                  <c:v>100.86082447106608</c:v>
                </c:pt>
                <c:pt idx="22">
                  <c:v>100.31590709349692</c:v>
                </c:pt>
                <c:pt idx="23">
                  <c:v>99.583686153350399</c:v>
                </c:pt>
                <c:pt idx="24">
                  <c:v>98.630746756071829</c:v>
                </c:pt>
                <c:pt idx="25">
                  <c:v>97.522529409374769</c:v>
                </c:pt>
                <c:pt idx="26">
                  <c:v>96.336790077119161</c:v>
                </c:pt>
                <c:pt idx="27">
                  <c:v>95.25760328137433</c:v>
                </c:pt>
                <c:pt idx="28">
                  <c:v>94.664761251246347</c:v>
                </c:pt>
                <c:pt idx="29">
                  <c:v>94.730532348799997</c:v>
                </c:pt>
                <c:pt idx="30">
                  <c:v>95.27616065487652</c:v>
                </c:pt>
                <c:pt idx="31">
                  <c:v>96.101820389200384</c:v>
                </c:pt>
                <c:pt idx="32">
                  <c:v>97.12960149799423</c:v>
                </c:pt>
                <c:pt idx="33">
                  <c:v>98.182360032834268</c:v>
                </c:pt>
                <c:pt idx="34">
                  <c:v>99.175484675707509</c:v>
                </c:pt>
                <c:pt idx="35">
                  <c:v>100.11007042399399</c:v>
                </c:pt>
                <c:pt idx="36">
                  <c:v>100.93850556816066</c:v>
                </c:pt>
                <c:pt idx="37">
                  <c:v>101.53313419582788</c:v>
                </c:pt>
                <c:pt idx="38">
                  <c:v>101.89425753847514</c:v>
                </c:pt>
                <c:pt idx="39">
                  <c:v>102.00899138448379</c:v>
                </c:pt>
                <c:pt idx="40">
                  <c:v>101.90366236542079</c:v>
                </c:pt>
                <c:pt idx="41">
                  <c:v>101.62795735950174</c:v>
                </c:pt>
                <c:pt idx="42">
                  <c:v>101.26231346833832</c:v>
                </c:pt>
                <c:pt idx="43">
                  <c:v>100.93648644071629</c:v>
                </c:pt>
                <c:pt idx="44">
                  <c:v>100.72573896220536</c:v>
                </c:pt>
                <c:pt idx="45">
                  <c:v>100.69128758881322</c:v>
                </c:pt>
                <c:pt idx="46">
                  <c:v>100.79567135134417</c:v>
                </c:pt>
                <c:pt idx="47">
                  <c:v>100.91619294489372</c:v>
                </c:pt>
                <c:pt idx="48">
                  <c:v>101.03109557583946</c:v>
                </c:pt>
                <c:pt idx="49">
                  <c:v>101.08748492346056</c:v>
                </c:pt>
                <c:pt idx="50">
                  <c:v>101.13567896406866</c:v>
                </c:pt>
                <c:pt idx="51">
                  <c:v>101.1414716439549</c:v>
                </c:pt>
                <c:pt idx="52">
                  <c:v>101.09524387301526</c:v>
                </c:pt>
                <c:pt idx="53">
                  <c:v>101.05125694988214</c:v>
                </c:pt>
                <c:pt idx="54">
                  <c:v>101.00899268098384</c:v>
                </c:pt>
                <c:pt idx="55">
                  <c:v>100.95273905843121</c:v>
                </c:pt>
                <c:pt idx="56">
                  <c:v>100.81994816895887</c:v>
                </c:pt>
                <c:pt idx="57">
                  <c:v>100.64113195836985</c:v>
                </c:pt>
                <c:pt idx="58">
                  <c:v>100.46820324494581</c:v>
                </c:pt>
                <c:pt idx="59">
                  <c:v>100.31491366253026</c:v>
                </c:pt>
                <c:pt idx="60">
                  <c:v>100.22924672654693</c:v>
                </c:pt>
                <c:pt idx="61">
                  <c:v>100.20137077859189</c:v>
                </c:pt>
                <c:pt idx="62">
                  <c:v>100.20291566263934</c:v>
                </c:pt>
                <c:pt idx="63">
                  <c:v>100.22373625056973</c:v>
                </c:pt>
                <c:pt idx="64">
                  <c:v>100.26199264852313</c:v>
                </c:pt>
                <c:pt idx="65">
                  <c:v>100.31703114553271</c:v>
                </c:pt>
                <c:pt idx="66">
                  <c:v>100.35852628251141</c:v>
                </c:pt>
                <c:pt idx="67">
                  <c:v>100.33617791809769</c:v>
                </c:pt>
                <c:pt idx="68">
                  <c:v>100.20568270181555</c:v>
                </c:pt>
                <c:pt idx="69">
                  <c:v>100.02581858898137</c:v>
                </c:pt>
                <c:pt idx="70">
                  <c:v>99.842377591042606</c:v>
                </c:pt>
                <c:pt idx="71">
                  <c:v>99.680391110043772</c:v>
                </c:pt>
                <c:pt idx="72">
                  <c:v>99.546408517698751</c:v>
                </c:pt>
                <c:pt idx="73">
                  <c:v>99.547804083482404</c:v>
                </c:pt>
                <c:pt idx="74">
                  <c:v>99.680334185864552</c:v>
                </c:pt>
                <c:pt idx="75">
                  <c:v>99.926641361606201</c:v>
                </c:pt>
                <c:pt idx="76">
                  <c:v>100.22625383408278</c:v>
                </c:pt>
                <c:pt idx="77">
                  <c:v>100.47454783044059</c:v>
                </c:pt>
                <c:pt idx="78">
                  <c:v>100.66138624625543</c:v>
                </c:pt>
                <c:pt idx="79">
                  <c:v>100.65220015992679</c:v>
                </c:pt>
                <c:pt idx="80">
                  <c:v>100.55743630593174</c:v>
                </c:pt>
                <c:pt idx="81">
                  <c:v>100.36952618953497</c:v>
                </c:pt>
                <c:pt idx="82">
                  <c:v>100.13941407488451</c:v>
                </c:pt>
                <c:pt idx="83">
                  <c:v>99.926061440895367</c:v>
                </c:pt>
                <c:pt idx="84">
                  <c:v>99.705979377744839</c:v>
                </c:pt>
                <c:pt idx="85">
                  <c:v>99.51514878280372</c:v>
                </c:pt>
                <c:pt idx="86">
                  <c:v>99.377044009614295</c:v>
                </c:pt>
                <c:pt idx="87">
                  <c:v>99.331842914459429</c:v>
                </c:pt>
                <c:pt idx="88">
                  <c:v>99.361942240944757</c:v>
                </c:pt>
                <c:pt idx="89">
                  <c:v>99.307242352818719</c:v>
                </c:pt>
                <c:pt idx="90">
                  <c:v>99.084750734039957</c:v>
                </c:pt>
                <c:pt idx="91">
                  <c:v>98.725937247770275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'10_2大阪'!$N$4:$N$95</c:f>
              <c:numCache>
                <c:formatCode>#,##0.00_);[Red]\(#,##0.00\)</c:formatCode>
                <c:ptCount val="92"/>
                <c:pt idx="0">
                  <c:v>98.649297010265656</c:v>
                </c:pt>
                <c:pt idx="1">
                  <c:v>98.929174701151354</c:v>
                </c:pt>
                <c:pt idx="2">
                  <c:v>99.196937761758662</c:v>
                </c:pt>
                <c:pt idx="3">
                  <c:v>99.420076733640471</c:v>
                </c:pt>
                <c:pt idx="4">
                  <c:v>99.597010713377458</c:v>
                </c:pt>
                <c:pt idx="5">
                  <c:v>99.749532846714445</c:v>
                </c:pt>
                <c:pt idx="6">
                  <c:v>99.934291873537887</c:v>
                </c:pt>
                <c:pt idx="7">
                  <c:v>100.19135303888223</c:v>
                </c:pt>
                <c:pt idx="8">
                  <c:v>100.52412475781274</c:v>
                </c:pt>
                <c:pt idx="9">
                  <c:v>100.9195437511642</c:v>
                </c:pt>
                <c:pt idx="10">
                  <c:v>101.27001315932341</c:v>
                </c:pt>
                <c:pt idx="11">
                  <c:v>101.49745076093735</c:v>
                </c:pt>
                <c:pt idx="12">
                  <c:v>101.63744937162699</c:v>
                </c:pt>
                <c:pt idx="13">
                  <c:v>101.73419858173503</c:v>
                </c:pt>
                <c:pt idx="14">
                  <c:v>101.82775252958363</c:v>
                </c:pt>
                <c:pt idx="15">
                  <c:v>101.94554431948679</c:v>
                </c:pt>
                <c:pt idx="16">
                  <c:v>102.10171418699042</c:v>
                </c:pt>
                <c:pt idx="17">
                  <c:v>102.24514793139609</c:v>
                </c:pt>
                <c:pt idx="18">
                  <c:v>102.35100539223934</c:v>
                </c:pt>
                <c:pt idx="19">
                  <c:v>102.40214379130748</c:v>
                </c:pt>
                <c:pt idx="20">
                  <c:v>102.38140847792032</c:v>
                </c:pt>
                <c:pt idx="21">
                  <c:v>102.28875251724864</c:v>
                </c:pt>
                <c:pt idx="22">
                  <c:v>102.10898135647973</c:v>
                </c:pt>
                <c:pt idx="23">
                  <c:v>101.79987910096983</c:v>
                </c:pt>
                <c:pt idx="24">
                  <c:v>101.25134407334951</c:v>
                </c:pt>
                <c:pt idx="25">
                  <c:v>100.47594852235289</c:v>
                </c:pt>
                <c:pt idx="26">
                  <c:v>99.474642745873425</c:v>
                </c:pt>
                <c:pt idx="27">
                  <c:v>98.355556864791723</c:v>
                </c:pt>
                <c:pt idx="28">
                  <c:v>97.332894298232176</c:v>
                </c:pt>
                <c:pt idx="29">
                  <c:v>96.59129500315926</c:v>
                </c:pt>
                <c:pt idx="30">
                  <c:v>96.211146751023946</c:v>
                </c:pt>
                <c:pt idx="31">
                  <c:v>96.158605240145363</c:v>
                </c:pt>
                <c:pt idx="32">
                  <c:v>96.362472555597023</c:v>
                </c:pt>
                <c:pt idx="33">
                  <c:v>96.708434240418512</c:v>
                </c:pt>
                <c:pt idx="34">
                  <c:v>97.09551571433532</c:v>
                </c:pt>
                <c:pt idx="35">
                  <c:v>97.529938283414481</c:v>
                </c:pt>
                <c:pt idx="36">
                  <c:v>97.976767018458418</c:v>
                </c:pt>
                <c:pt idx="37">
                  <c:v>98.354506132610183</c:v>
                </c:pt>
                <c:pt idx="38">
                  <c:v>98.671439095964288</c:v>
                </c:pt>
                <c:pt idx="39">
                  <c:v>98.938654552284632</c:v>
                </c:pt>
                <c:pt idx="40">
                  <c:v>99.152437399654758</c:v>
                </c:pt>
                <c:pt idx="41">
                  <c:v>99.309295495116615</c:v>
                </c:pt>
                <c:pt idx="42">
                  <c:v>99.410867787805344</c:v>
                </c:pt>
                <c:pt idx="43">
                  <c:v>99.497730750924262</c:v>
                </c:pt>
                <c:pt idx="44">
                  <c:v>99.617222089799256</c:v>
                </c:pt>
                <c:pt idx="45">
                  <c:v>99.73689325888698</c:v>
                </c:pt>
                <c:pt idx="46">
                  <c:v>99.829554174435486</c:v>
                </c:pt>
                <c:pt idx="47">
                  <c:v>99.85862196272015</c:v>
                </c:pt>
                <c:pt idx="48">
                  <c:v>99.843325331084074</c:v>
                </c:pt>
                <c:pt idx="49">
                  <c:v>99.806763687987214</c:v>
                </c:pt>
                <c:pt idx="50">
                  <c:v>99.771832788265556</c:v>
                </c:pt>
                <c:pt idx="51">
                  <c:v>99.753471053435746</c:v>
                </c:pt>
                <c:pt idx="52">
                  <c:v>99.794844619772107</c:v>
                </c:pt>
                <c:pt idx="53">
                  <c:v>99.942879264949426</c:v>
                </c:pt>
                <c:pt idx="54">
                  <c:v>100.11314601121295</c:v>
                </c:pt>
                <c:pt idx="55">
                  <c:v>100.24763844056449</c:v>
                </c:pt>
                <c:pt idx="56">
                  <c:v>100.32776010630131</c:v>
                </c:pt>
                <c:pt idx="57">
                  <c:v>100.37430916084035</c:v>
                </c:pt>
                <c:pt idx="58">
                  <c:v>100.37668447243945</c:v>
                </c:pt>
                <c:pt idx="59">
                  <c:v>100.33051966410778</c:v>
                </c:pt>
                <c:pt idx="60">
                  <c:v>100.26431711898381</c:v>
                </c:pt>
                <c:pt idx="61">
                  <c:v>100.23364254333953</c:v>
                </c:pt>
                <c:pt idx="62">
                  <c:v>100.27210139628292</c:v>
                </c:pt>
                <c:pt idx="63">
                  <c:v>100.35945898972571</c:v>
                </c:pt>
                <c:pt idx="64">
                  <c:v>100.47728113609082</c:v>
                </c:pt>
                <c:pt idx="65">
                  <c:v>100.62225258264185</c:v>
                </c:pt>
                <c:pt idx="66">
                  <c:v>100.79503403450578</c:v>
                </c:pt>
                <c:pt idx="67">
                  <c:v>100.95670068969608</c:v>
                </c:pt>
                <c:pt idx="68">
                  <c:v>101.086279363976</c:v>
                </c:pt>
                <c:pt idx="69">
                  <c:v>101.13753876382954</c:v>
                </c:pt>
                <c:pt idx="70">
                  <c:v>101.14269874016675</c:v>
                </c:pt>
                <c:pt idx="71">
                  <c:v>101.12971543728516</c:v>
                </c:pt>
                <c:pt idx="72">
                  <c:v>101.08072077432469</c:v>
                </c:pt>
                <c:pt idx="73">
                  <c:v>100.993388160276</c:v>
                </c:pt>
                <c:pt idx="74">
                  <c:v>100.8648839082518</c:v>
                </c:pt>
                <c:pt idx="75">
                  <c:v>100.70428319069796</c:v>
                </c:pt>
                <c:pt idx="76">
                  <c:v>100.53646981921861</c:v>
                </c:pt>
                <c:pt idx="77">
                  <c:v>100.36612106102884</c:v>
                </c:pt>
                <c:pt idx="78">
                  <c:v>100.18383809051966</c:v>
                </c:pt>
                <c:pt idx="79">
                  <c:v>99.977957878612344</c:v>
                </c:pt>
                <c:pt idx="80">
                  <c:v>99.821789334366002</c:v>
                </c:pt>
                <c:pt idx="81">
                  <c:v>99.708362179695783</c:v>
                </c:pt>
                <c:pt idx="82">
                  <c:v>99.628779996785411</c:v>
                </c:pt>
                <c:pt idx="83">
                  <c:v>99.59878065328472</c:v>
                </c:pt>
                <c:pt idx="84">
                  <c:v>99.613275234575468</c:v>
                </c:pt>
                <c:pt idx="85">
                  <c:v>99.688602945325528</c:v>
                </c:pt>
                <c:pt idx="86">
                  <c:v>99.809365579737104</c:v>
                </c:pt>
                <c:pt idx="87">
                  <c:v>99.923467132599484</c:v>
                </c:pt>
                <c:pt idx="88">
                  <c:v>100.02214742129294</c:v>
                </c:pt>
                <c:pt idx="89">
                  <c:v>100.04731330159453</c:v>
                </c:pt>
                <c:pt idx="90">
                  <c:v>99.935561801832449</c:v>
                </c:pt>
                <c:pt idx="91">
                  <c:v>99.730127461595998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'10_3京都'!$M$4:$M$95</c:f>
              <c:numCache>
                <c:formatCode>0.00</c:formatCode>
                <c:ptCount val="92"/>
                <c:pt idx="0">
                  <c:v>99.956570905207016</c:v>
                </c:pt>
                <c:pt idx="1">
                  <c:v>100.3855418102286</c:v>
                </c:pt>
                <c:pt idx="2">
                  <c:v>100.79452681068243</c:v>
                </c:pt>
                <c:pt idx="3">
                  <c:v>101.1269581447324</c:v>
                </c:pt>
                <c:pt idx="4">
                  <c:v>101.3469550761365</c:v>
                </c:pt>
                <c:pt idx="5">
                  <c:v>101.45272502867958</c:v>
                </c:pt>
                <c:pt idx="6">
                  <c:v>101.51348924296758</c:v>
                </c:pt>
                <c:pt idx="7">
                  <c:v>101.52717699135897</c:v>
                </c:pt>
                <c:pt idx="8">
                  <c:v>101.50456054090982</c:v>
                </c:pt>
                <c:pt idx="9">
                  <c:v>101.51329859488511</c:v>
                </c:pt>
                <c:pt idx="10">
                  <c:v>101.44738430762547</c:v>
                </c:pt>
                <c:pt idx="11">
                  <c:v>101.2955376015655</c:v>
                </c:pt>
                <c:pt idx="12">
                  <c:v>101.14547993673436</c:v>
                </c:pt>
                <c:pt idx="13">
                  <c:v>101.03013769824337</c:v>
                </c:pt>
                <c:pt idx="14">
                  <c:v>100.95063900490292</c:v>
                </c:pt>
                <c:pt idx="15">
                  <c:v>100.96753014674401</c:v>
                </c:pt>
                <c:pt idx="16">
                  <c:v>100.9874845341937</c:v>
                </c:pt>
                <c:pt idx="17">
                  <c:v>100.99579190401913</c:v>
                </c:pt>
                <c:pt idx="18">
                  <c:v>100.9576448697979</c:v>
                </c:pt>
                <c:pt idx="19">
                  <c:v>100.83264033827177</c:v>
                </c:pt>
                <c:pt idx="20">
                  <c:v>100.65098497552333</c:v>
                </c:pt>
                <c:pt idx="21">
                  <c:v>100.36695574121313</c:v>
                </c:pt>
                <c:pt idx="22">
                  <c:v>100.02974884533334</c:v>
                </c:pt>
                <c:pt idx="23">
                  <c:v>99.644847274023007</c:v>
                </c:pt>
                <c:pt idx="24">
                  <c:v>99.14659623256091</c:v>
                </c:pt>
                <c:pt idx="25">
                  <c:v>98.475454733634805</c:v>
                </c:pt>
                <c:pt idx="26">
                  <c:v>97.584597240069357</c:v>
                </c:pt>
                <c:pt idx="27">
                  <c:v>96.629929966028854</c:v>
                </c:pt>
                <c:pt idx="28">
                  <c:v>95.858169769330743</c:v>
                </c:pt>
                <c:pt idx="29">
                  <c:v>95.470030030560778</c:v>
                </c:pt>
                <c:pt idx="30">
                  <c:v>95.502083590571928</c:v>
                </c:pt>
                <c:pt idx="31">
                  <c:v>95.881000043473492</c:v>
                </c:pt>
                <c:pt idx="32">
                  <c:v>96.507741543243142</c:v>
                </c:pt>
                <c:pt idx="33">
                  <c:v>97.217865428858289</c:v>
                </c:pt>
                <c:pt idx="34">
                  <c:v>97.93701110496481</c:v>
                </c:pt>
                <c:pt idx="35">
                  <c:v>98.641431146331598</c:v>
                </c:pt>
                <c:pt idx="36">
                  <c:v>99.25146378843273</c:v>
                </c:pt>
                <c:pt idx="37">
                  <c:v>99.754004820683448</c:v>
                </c:pt>
                <c:pt idx="38">
                  <c:v>100.17065937099822</c:v>
                </c:pt>
                <c:pt idx="39">
                  <c:v>100.4911298502256</c:v>
                </c:pt>
                <c:pt idx="40">
                  <c:v>100.68102122525303</c:v>
                </c:pt>
                <c:pt idx="41">
                  <c:v>100.71125793515928</c:v>
                </c:pt>
                <c:pt idx="42">
                  <c:v>100.58979285725965</c:v>
                </c:pt>
                <c:pt idx="43">
                  <c:v>100.39617113997362</c:v>
                </c:pt>
                <c:pt idx="44">
                  <c:v>100.22058057875297</c:v>
                </c:pt>
                <c:pt idx="45">
                  <c:v>100.14724719414531</c:v>
                </c:pt>
                <c:pt idx="46">
                  <c:v>100.19944512309773</c:v>
                </c:pt>
                <c:pt idx="47">
                  <c:v>100.32238577641436</c:v>
                </c:pt>
                <c:pt idx="48">
                  <c:v>100.51550709637166</c:v>
                </c:pt>
                <c:pt idx="49">
                  <c:v>100.72290945684864</c:v>
                </c:pt>
                <c:pt idx="50">
                  <c:v>100.92905904185591</c:v>
                </c:pt>
                <c:pt idx="51">
                  <c:v>101.05787775790169</c:v>
                </c:pt>
                <c:pt idx="52">
                  <c:v>101.10849221506147</c:v>
                </c:pt>
                <c:pt idx="53">
                  <c:v>101.12477993666607</c:v>
                </c:pt>
                <c:pt idx="54">
                  <c:v>101.10034400270105</c:v>
                </c:pt>
                <c:pt idx="55">
                  <c:v>101.04643564830907</c:v>
                </c:pt>
                <c:pt idx="56">
                  <c:v>100.91192192599109</c:v>
                </c:pt>
                <c:pt idx="57">
                  <c:v>100.74006517500456</c:v>
                </c:pt>
                <c:pt idx="58">
                  <c:v>100.52542765699165</c:v>
                </c:pt>
                <c:pt idx="59">
                  <c:v>100.30536714696659</c:v>
                </c:pt>
                <c:pt idx="60">
                  <c:v>100.1335255842459</c:v>
                </c:pt>
                <c:pt idx="61">
                  <c:v>100.02595047620821</c:v>
                </c:pt>
                <c:pt idx="62">
                  <c:v>99.961699431238301</c:v>
                </c:pt>
                <c:pt idx="63">
                  <c:v>99.921807198381103</c:v>
                </c:pt>
                <c:pt idx="64">
                  <c:v>99.849758203983967</c:v>
                </c:pt>
                <c:pt idx="65">
                  <c:v>99.798248879821173</c:v>
                </c:pt>
                <c:pt idx="66">
                  <c:v>99.795448664064182</c:v>
                </c:pt>
                <c:pt idx="67">
                  <c:v>99.772711101826673</c:v>
                </c:pt>
                <c:pt idx="68">
                  <c:v>99.667411284911481</c:v>
                </c:pt>
                <c:pt idx="69">
                  <c:v>99.462600795528161</c:v>
                </c:pt>
                <c:pt idx="70">
                  <c:v>99.149088828373408</c:v>
                </c:pt>
                <c:pt idx="71">
                  <c:v>98.802030709313996</c:v>
                </c:pt>
                <c:pt idx="72">
                  <c:v>98.519345876807762</c:v>
                </c:pt>
                <c:pt idx="73">
                  <c:v>98.472055888267192</c:v>
                </c:pt>
                <c:pt idx="74">
                  <c:v>98.680651635197222</c:v>
                </c:pt>
                <c:pt idx="75">
                  <c:v>99.105212112362153</c:v>
                </c:pt>
                <c:pt idx="76">
                  <c:v>99.589927560485833</c:v>
                </c:pt>
                <c:pt idx="77">
                  <c:v>99.993204211463222</c:v>
                </c:pt>
                <c:pt idx="78">
                  <c:v>100.33802582856963</c:v>
                </c:pt>
                <c:pt idx="79">
                  <c:v>100.52685608231337</c:v>
                </c:pt>
                <c:pt idx="80">
                  <c:v>100.62798339025981</c:v>
                </c:pt>
                <c:pt idx="81">
                  <c:v>100.65919965576764</c:v>
                </c:pt>
                <c:pt idx="82">
                  <c:v>100.61155670915507</c:v>
                </c:pt>
                <c:pt idx="83">
                  <c:v>100.53954241050499</c:v>
                </c:pt>
                <c:pt idx="84">
                  <c:v>100.46266536081468</c:v>
                </c:pt>
                <c:pt idx="85">
                  <c:v>100.39207227378469</c:v>
                </c:pt>
                <c:pt idx="86">
                  <c:v>100.38866939235055</c:v>
                </c:pt>
                <c:pt idx="87">
                  <c:v>100.53368338353187</c:v>
                </c:pt>
                <c:pt idx="88">
                  <c:v>100.76676033441311</c:v>
                </c:pt>
                <c:pt idx="89">
                  <c:v>100.95943386876253</c:v>
                </c:pt>
                <c:pt idx="90">
                  <c:v>101.09266556826161</c:v>
                </c:pt>
                <c:pt idx="91">
                  <c:v>101.10033942435896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'10_3京都'!$N$4:$N$95</c:f>
              <c:numCache>
                <c:formatCode>#,##0.00_);[Red]\(#,##0.00\)</c:formatCode>
                <c:ptCount val="92"/>
                <c:pt idx="0">
                  <c:v>100.41505649967108</c:v>
                </c:pt>
                <c:pt idx="1">
                  <c:v>100.67563278312751</c:v>
                </c:pt>
                <c:pt idx="2">
                  <c:v>100.92819979685196</c:v>
                </c:pt>
                <c:pt idx="3">
                  <c:v>101.13552006380208</c:v>
                </c:pt>
                <c:pt idx="4">
                  <c:v>101.28405450429854</c:v>
                </c:pt>
                <c:pt idx="5">
                  <c:v>101.36487092248296</c:v>
                </c:pt>
                <c:pt idx="6">
                  <c:v>101.39012887106385</c:v>
                </c:pt>
                <c:pt idx="7">
                  <c:v>101.3737121938788</c:v>
                </c:pt>
                <c:pt idx="8">
                  <c:v>101.31008743243989</c:v>
                </c:pt>
                <c:pt idx="9">
                  <c:v>101.214288473793</c:v>
                </c:pt>
                <c:pt idx="10">
                  <c:v>101.09917076533968</c:v>
                </c:pt>
                <c:pt idx="11">
                  <c:v>100.98957299891782</c:v>
                </c:pt>
                <c:pt idx="12">
                  <c:v>100.91628020418381</c:v>
                </c:pt>
                <c:pt idx="13">
                  <c:v>100.90172815513256</c:v>
                </c:pt>
                <c:pt idx="14">
                  <c:v>100.9410121541392</c:v>
                </c:pt>
                <c:pt idx="15">
                  <c:v>101.02600836791734</c:v>
                </c:pt>
                <c:pt idx="16">
                  <c:v>101.13197430404243</c:v>
                </c:pt>
                <c:pt idx="17">
                  <c:v>101.22497095795276</c:v>
                </c:pt>
                <c:pt idx="18">
                  <c:v>101.26934536950868</c:v>
                </c:pt>
                <c:pt idx="19">
                  <c:v>101.24045037832043</c:v>
                </c:pt>
                <c:pt idx="20">
                  <c:v>101.13989183590886</c:v>
                </c:pt>
                <c:pt idx="21">
                  <c:v>100.95965048966161</c:v>
                </c:pt>
                <c:pt idx="22">
                  <c:v>100.71963119231434</c:v>
                </c:pt>
                <c:pt idx="23">
                  <c:v>100.42633197355913</c:v>
                </c:pt>
                <c:pt idx="24">
                  <c:v>100.04281456848008</c:v>
                </c:pt>
                <c:pt idx="25">
                  <c:v>99.544584340156149</c:v>
                </c:pt>
                <c:pt idx="26">
                  <c:v>98.937665939834744</c:v>
                </c:pt>
                <c:pt idx="27">
                  <c:v>98.264704720833464</c:v>
                </c:pt>
                <c:pt idx="28">
                  <c:v>97.605158564589487</c:v>
                </c:pt>
                <c:pt idx="29">
                  <c:v>97.059934844526751</c:v>
                </c:pt>
                <c:pt idx="30">
                  <c:v>96.686622508757949</c:v>
                </c:pt>
                <c:pt idx="31">
                  <c:v>96.516973884958801</c:v>
                </c:pt>
                <c:pt idx="32">
                  <c:v>96.527194387190335</c:v>
                </c:pt>
                <c:pt idx="33">
                  <c:v>96.677753429595569</c:v>
                </c:pt>
                <c:pt idx="34">
                  <c:v>96.919539432173153</c:v>
                </c:pt>
                <c:pt idx="35">
                  <c:v>97.219185405392636</c:v>
                </c:pt>
                <c:pt idx="36">
                  <c:v>97.548852694016176</c:v>
                </c:pt>
                <c:pt idx="37">
                  <c:v>97.87986569950057</c:v>
                </c:pt>
                <c:pt idx="38">
                  <c:v>98.194422477103785</c:v>
                </c:pt>
                <c:pt idx="39">
                  <c:v>98.482229217166548</c:v>
                </c:pt>
                <c:pt idx="40">
                  <c:v>98.706161487182584</c:v>
                </c:pt>
                <c:pt idx="41">
                  <c:v>98.849932107854954</c:v>
                </c:pt>
                <c:pt idx="42">
                  <c:v>98.911054744745726</c:v>
                </c:pt>
                <c:pt idx="43">
                  <c:v>98.916298315909188</c:v>
                </c:pt>
                <c:pt idx="44">
                  <c:v>98.91516067526139</c:v>
                </c:pt>
                <c:pt idx="45">
                  <c:v>98.946411729264369</c:v>
                </c:pt>
                <c:pt idx="46">
                  <c:v>99.032922020487732</c:v>
                </c:pt>
                <c:pt idx="47">
                  <c:v>99.175220928927018</c:v>
                </c:pt>
                <c:pt idx="48">
                  <c:v>99.376364073349407</c:v>
                </c:pt>
                <c:pt idx="49">
                  <c:v>99.616559238808577</c:v>
                </c:pt>
                <c:pt idx="50">
                  <c:v>99.872245896444483</c:v>
                </c:pt>
                <c:pt idx="51">
                  <c:v>100.13066817732643</c:v>
                </c:pt>
                <c:pt idx="52">
                  <c:v>100.35952565187574</c:v>
                </c:pt>
                <c:pt idx="53">
                  <c:v>100.60054696696091</c:v>
                </c:pt>
                <c:pt idx="54">
                  <c:v>100.83619745708913</c:v>
                </c:pt>
                <c:pt idx="55">
                  <c:v>101.04072774567928</c:v>
                </c:pt>
                <c:pt idx="56">
                  <c:v>101.19096945983343</c:v>
                </c:pt>
                <c:pt idx="57">
                  <c:v>101.27962810516946</c:v>
                </c:pt>
                <c:pt idx="58">
                  <c:v>101.30587881250307</c:v>
                </c:pt>
                <c:pt idx="59">
                  <c:v>101.28794946181876</c:v>
                </c:pt>
                <c:pt idx="60">
                  <c:v>101.24764747566093</c:v>
                </c:pt>
                <c:pt idx="61">
                  <c:v>101.21270913591395</c:v>
                </c:pt>
                <c:pt idx="62">
                  <c:v>101.17328382483984</c:v>
                </c:pt>
                <c:pt idx="63">
                  <c:v>101.12980893397581</c:v>
                </c:pt>
                <c:pt idx="64">
                  <c:v>101.06390444433595</c:v>
                </c:pt>
                <c:pt idx="65">
                  <c:v>100.97414091213942</c:v>
                </c:pt>
                <c:pt idx="66">
                  <c:v>100.85955616260007</c:v>
                </c:pt>
                <c:pt idx="67">
                  <c:v>100.73046107968634</c:v>
                </c:pt>
                <c:pt idx="68">
                  <c:v>100.58460274608461</c:v>
                </c:pt>
                <c:pt idx="69">
                  <c:v>100.42768856100912</c:v>
                </c:pt>
                <c:pt idx="70">
                  <c:v>100.25737581104347</c:v>
                </c:pt>
                <c:pt idx="71">
                  <c:v>100.08591951280393</c:v>
                </c:pt>
                <c:pt idx="72">
                  <c:v>99.946949823373828</c:v>
                </c:pt>
                <c:pt idx="73">
                  <c:v>99.88674336858378</c:v>
                </c:pt>
                <c:pt idx="74">
                  <c:v>99.890810020686018</c:v>
                </c:pt>
                <c:pt idx="75">
                  <c:v>99.926080398465274</c:v>
                </c:pt>
                <c:pt idx="76">
                  <c:v>99.966397624859127</c:v>
                </c:pt>
                <c:pt idx="77">
                  <c:v>100.00303737605064</c:v>
                </c:pt>
                <c:pt idx="78">
                  <c:v>100.04036250463626</c:v>
                </c:pt>
                <c:pt idx="79">
                  <c:v>100.08152380471726</c:v>
                </c:pt>
                <c:pt idx="80">
                  <c:v>100.14609512499804</c:v>
                </c:pt>
                <c:pt idx="81">
                  <c:v>100.20833862822411</c:v>
                </c:pt>
                <c:pt idx="82">
                  <c:v>100.24778556377385</c:v>
                </c:pt>
                <c:pt idx="83">
                  <c:v>100.26581772222853</c:v>
                </c:pt>
                <c:pt idx="84">
                  <c:v>100.27196003133768</c:v>
                </c:pt>
                <c:pt idx="85">
                  <c:v>100.28733946688024</c:v>
                </c:pt>
                <c:pt idx="86">
                  <c:v>100.30859438869264</c:v>
                </c:pt>
                <c:pt idx="87">
                  <c:v>100.33712653987092</c:v>
                </c:pt>
                <c:pt idx="88">
                  <c:v>100.35044709121844</c:v>
                </c:pt>
                <c:pt idx="89">
                  <c:v>100.31735270854499</c:v>
                </c:pt>
                <c:pt idx="90">
                  <c:v>100.2099862874957</c:v>
                </c:pt>
                <c:pt idx="91">
                  <c:v>100.02465706619228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0716963950935"/>
          <c:y val="0.17597730095682679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'10_4滋賀'!$M$4:$M$95</c:f>
              <c:numCache>
                <c:formatCode>0.00</c:formatCode>
                <c:ptCount val="92"/>
                <c:pt idx="0">
                  <c:v>99.579921741900165</c:v>
                </c:pt>
                <c:pt idx="1">
                  <c:v>99.959411896918709</c:v>
                </c:pt>
                <c:pt idx="2">
                  <c:v>100.30184978995371</c:v>
                </c:pt>
                <c:pt idx="3">
                  <c:v>100.58322492662082</c:v>
                </c:pt>
                <c:pt idx="4">
                  <c:v>100.83204225956472</c:v>
                </c:pt>
                <c:pt idx="5">
                  <c:v>101.01314410858164</c:v>
                </c:pt>
                <c:pt idx="6">
                  <c:v>101.19444294977285</c:v>
                </c:pt>
                <c:pt idx="7">
                  <c:v>101.37603785735483</c:v>
                </c:pt>
                <c:pt idx="8">
                  <c:v>101.52561607572844</c:v>
                </c:pt>
                <c:pt idx="9">
                  <c:v>101.64209802087666</c:v>
                </c:pt>
                <c:pt idx="10">
                  <c:v>101.61737790129149</c:v>
                </c:pt>
                <c:pt idx="11">
                  <c:v>101.45403486191201</c:v>
                </c:pt>
                <c:pt idx="12">
                  <c:v>101.21285512791461</c:v>
                </c:pt>
                <c:pt idx="13">
                  <c:v>100.93183346540243</c:v>
                </c:pt>
                <c:pt idx="14">
                  <c:v>100.66366291044855</c:v>
                </c:pt>
                <c:pt idx="15">
                  <c:v>100.49114483190058</c:v>
                </c:pt>
                <c:pt idx="16">
                  <c:v>100.37172578095979</c:v>
                </c:pt>
                <c:pt idx="17">
                  <c:v>100.30145640407068</c:v>
                </c:pt>
                <c:pt idx="18">
                  <c:v>100.23639548464128</c:v>
                </c:pt>
                <c:pt idx="19">
                  <c:v>100.13587980713146</c:v>
                </c:pt>
                <c:pt idx="20">
                  <c:v>100.01581313240823</c:v>
                </c:pt>
                <c:pt idx="21">
                  <c:v>99.771741909012533</c:v>
                </c:pt>
                <c:pt idx="22">
                  <c:v>99.444426752051157</c:v>
                </c:pt>
                <c:pt idx="23">
                  <c:v>99.067636321874659</c:v>
                </c:pt>
                <c:pt idx="24">
                  <c:v>98.614940404541272</c:v>
                </c:pt>
                <c:pt idx="25">
                  <c:v>98.073066139254792</c:v>
                </c:pt>
                <c:pt idx="26">
                  <c:v>97.443014750064705</c:v>
                </c:pt>
                <c:pt idx="27">
                  <c:v>96.825589346379317</c:v>
                </c:pt>
                <c:pt idx="28">
                  <c:v>96.414327620969686</c:v>
                </c:pt>
                <c:pt idx="29">
                  <c:v>96.316284479208335</c:v>
                </c:pt>
                <c:pt idx="30">
                  <c:v>96.49896890063448</c:v>
                </c:pt>
                <c:pt idx="31">
                  <c:v>96.881558071480143</c:v>
                </c:pt>
                <c:pt idx="32">
                  <c:v>97.439354785935208</c:v>
                </c:pt>
                <c:pt idx="33">
                  <c:v>98.070376706593819</c:v>
                </c:pt>
                <c:pt idx="34">
                  <c:v>98.677196181996081</c:v>
                </c:pt>
                <c:pt idx="35">
                  <c:v>99.239049299074551</c:v>
                </c:pt>
                <c:pt idx="36">
                  <c:v>99.740337121494647</c:v>
                </c:pt>
                <c:pt idx="37">
                  <c:v>100.13292560838939</c:v>
                </c:pt>
                <c:pt idx="38">
                  <c:v>100.42339561999903</c:v>
                </c:pt>
                <c:pt idx="39">
                  <c:v>100.61538675226582</c:v>
                </c:pt>
                <c:pt idx="40">
                  <c:v>100.67237591598442</c:v>
                </c:pt>
                <c:pt idx="41">
                  <c:v>100.59183155009053</c:v>
                </c:pt>
                <c:pt idx="42">
                  <c:v>100.40158496254715</c:v>
                </c:pt>
                <c:pt idx="43">
                  <c:v>100.1820259458093</c:v>
                </c:pt>
                <c:pt idx="44">
                  <c:v>100.05573791493089</c:v>
                </c:pt>
                <c:pt idx="45">
                  <c:v>100.1242354151328</c:v>
                </c:pt>
                <c:pt idx="46">
                  <c:v>100.3460871135631</c:v>
                </c:pt>
                <c:pt idx="47">
                  <c:v>100.67251389828473</c:v>
                </c:pt>
                <c:pt idx="48">
                  <c:v>101.08777725930466</c:v>
                </c:pt>
                <c:pt idx="49">
                  <c:v>101.50270631956526</c:v>
                </c:pt>
                <c:pt idx="50">
                  <c:v>101.8469729818347</c:v>
                </c:pt>
                <c:pt idx="51">
                  <c:v>102.08119548967636</c:v>
                </c:pt>
                <c:pt idx="52">
                  <c:v>102.18745803805081</c:v>
                </c:pt>
                <c:pt idx="53">
                  <c:v>102.19985503159704</c:v>
                </c:pt>
                <c:pt idx="54">
                  <c:v>102.12154478655789</c:v>
                </c:pt>
                <c:pt idx="55">
                  <c:v>101.93300043629647</c:v>
                </c:pt>
                <c:pt idx="56">
                  <c:v>101.5939265524169</c:v>
                </c:pt>
                <c:pt idx="57">
                  <c:v>101.16504379866245</c:v>
                </c:pt>
                <c:pt idx="58">
                  <c:v>100.69832243316276</c:v>
                </c:pt>
                <c:pt idx="59">
                  <c:v>100.19121910285364</c:v>
                </c:pt>
                <c:pt idx="60">
                  <c:v>99.698162992315446</c:v>
                </c:pt>
                <c:pt idx="61">
                  <c:v>99.326922319302412</c:v>
                </c:pt>
                <c:pt idx="62">
                  <c:v>99.099633038506553</c:v>
                </c:pt>
                <c:pt idx="63">
                  <c:v>98.988734203527727</c:v>
                </c:pt>
                <c:pt idx="64">
                  <c:v>98.992588827563821</c:v>
                </c:pt>
                <c:pt idx="65">
                  <c:v>99.065229593931036</c:v>
                </c:pt>
                <c:pt idx="66">
                  <c:v>99.177383335305038</c:v>
                </c:pt>
                <c:pt idx="67">
                  <c:v>99.326053141404032</c:v>
                </c:pt>
                <c:pt idx="68">
                  <c:v>99.36965052363135</c:v>
                </c:pt>
                <c:pt idx="69">
                  <c:v>99.317614466136547</c:v>
                </c:pt>
                <c:pt idx="70">
                  <c:v>99.181265194752783</c:v>
                </c:pt>
                <c:pt idx="71">
                  <c:v>98.999564692624006</c:v>
                </c:pt>
                <c:pt idx="72">
                  <c:v>98.843498572040602</c:v>
                </c:pt>
                <c:pt idx="73">
                  <c:v>98.8889423216323</c:v>
                </c:pt>
                <c:pt idx="74">
                  <c:v>99.191949789730089</c:v>
                </c:pt>
                <c:pt idx="75">
                  <c:v>99.582656380703966</c:v>
                </c:pt>
                <c:pt idx="76">
                  <c:v>100.03174002910085</c:v>
                </c:pt>
                <c:pt idx="77">
                  <c:v>100.51148135443039</c:v>
                </c:pt>
                <c:pt idx="78">
                  <c:v>100.9881915909265</c:v>
                </c:pt>
                <c:pt idx="79">
                  <c:v>101.26037331278424</c:v>
                </c:pt>
                <c:pt idx="80">
                  <c:v>101.35265576217027</c:v>
                </c:pt>
                <c:pt idx="81">
                  <c:v>101.26854586675393</c:v>
                </c:pt>
                <c:pt idx="82">
                  <c:v>100.98800734447546</c:v>
                </c:pt>
                <c:pt idx="83">
                  <c:v>100.62559149775242</c:v>
                </c:pt>
                <c:pt idx="84">
                  <c:v>100.24565461809696</c:v>
                </c:pt>
                <c:pt idx="85">
                  <c:v>99.9608647912668</c:v>
                </c:pt>
                <c:pt idx="86">
                  <c:v>99.776372142434411</c:v>
                </c:pt>
                <c:pt idx="87">
                  <c:v>99.705792489049003</c:v>
                </c:pt>
                <c:pt idx="88">
                  <c:v>99.7651353003465</c:v>
                </c:pt>
                <c:pt idx="89">
                  <c:v>99.891172108043278</c:v>
                </c:pt>
                <c:pt idx="90">
                  <c:v>99.934703487862919</c:v>
                </c:pt>
                <c:pt idx="91">
                  <c:v>99.858907858506981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'10_4滋賀'!$N$4:$N$95</c:f>
              <c:numCache>
                <c:formatCode>#,##0.00_);[Red]\(#,##0.00\)</c:formatCode>
                <c:ptCount val="92"/>
                <c:pt idx="0">
                  <c:v>99.45933043092127</c:v>
                </c:pt>
                <c:pt idx="1">
                  <c:v>99.72565533022464</c:v>
                </c:pt>
                <c:pt idx="2">
                  <c:v>99.954684499605065</c:v>
                </c:pt>
                <c:pt idx="3">
                  <c:v>100.08156001131347</c:v>
                </c:pt>
                <c:pt idx="4">
                  <c:v>100.17044538698119</c:v>
                </c:pt>
                <c:pt idx="5">
                  <c:v>100.26929862495163</c:v>
                </c:pt>
                <c:pt idx="6">
                  <c:v>100.39689445898435</c:v>
                </c:pt>
                <c:pt idx="7">
                  <c:v>100.54254945847526</c:v>
                </c:pt>
                <c:pt idx="8">
                  <c:v>100.69669178363725</c:v>
                </c:pt>
                <c:pt idx="9">
                  <c:v>100.84518786996753</c:v>
                </c:pt>
                <c:pt idx="10">
                  <c:v>100.97691952730571</c:v>
                </c:pt>
                <c:pt idx="11">
                  <c:v>101.10962564257392</c:v>
                </c:pt>
                <c:pt idx="12">
                  <c:v>101.23755825205477</c:v>
                </c:pt>
                <c:pt idx="13">
                  <c:v>101.32801294935099</c:v>
                </c:pt>
                <c:pt idx="14">
                  <c:v>101.38997118317542</c:v>
                </c:pt>
                <c:pt idx="15">
                  <c:v>101.42570718330492</c:v>
                </c:pt>
                <c:pt idx="16">
                  <c:v>101.47932026187729</c:v>
                </c:pt>
                <c:pt idx="17">
                  <c:v>101.57545337464278</c:v>
                </c:pt>
                <c:pt idx="18">
                  <c:v>101.66254258219189</c:v>
                </c:pt>
                <c:pt idx="19">
                  <c:v>101.65484472674461</c:v>
                </c:pt>
                <c:pt idx="20">
                  <c:v>101.49430988559715</c:v>
                </c:pt>
                <c:pt idx="21">
                  <c:v>101.13052575946625</c:v>
                </c:pt>
                <c:pt idx="22">
                  <c:v>100.65616484551838</c:v>
                </c:pt>
                <c:pt idx="23">
                  <c:v>100.12173446590222</c:v>
                </c:pt>
                <c:pt idx="24">
                  <c:v>99.509763957925131</c:v>
                </c:pt>
                <c:pt idx="25">
                  <c:v>98.821565946541554</c:v>
                </c:pt>
                <c:pt idx="26">
                  <c:v>98.047501727630703</c:v>
                </c:pt>
                <c:pt idx="27">
                  <c:v>97.287801763145993</c:v>
                </c:pt>
                <c:pt idx="28">
                  <c:v>96.640305786320823</c:v>
                </c:pt>
                <c:pt idx="29">
                  <c:v>96.206477930579737</c:v>
                </c:pt>
                <c:pt idx="30">
                  <c:v>96.081456382832627</c:v>
                </c:pt>
                <c:pt idx="31">
                  <c:v>96.24850875717901</c:v>
                </c:pt>
                <c:pt idx="32">
                  <c:v>96.668596656817357</c:v>
                </c:pt>
                <c:pt idx="33">
                  <c:v>97.172531690718728</c:v>
                </c:pt>
                <c:pt idx="34">
                  <c:v>97.573896299869418</c:v>
                </c:pt>
                <c:pt idx="35">
                  <c:v>97.907162228960701</c:v>
                </c:pt>
                <c:pt idx="36">
                  <c:v>98.226866294892289</c:v>
                </c:pt>
                <c:pt idx="37">
                  <c:v>98.534451371158966</c:v>
                </c:pt>
                <c:pt idx="38">
                  <c:v>98.834235634344807</c:v>
                </c:pt>
                <c:pt idx="39">
                  <c:v>99.144862071962478</c:v>
                </c:pt>
                <c:pt idx="40">
                  <c:v>99.443862644386869</c:v>
                </c:pt>
                <c:pt idx="41">
                  <c:v>99.716383191523875</c:v>
                </c:pt>
                <c:pt idx="42">
                  <c:v>99.90549013749559</c:v>
                </c:pt>
                <c:pt idx="43">
                  <c:v>99.976595630878563</c:v>
                </c:pt>
                <c:pt idx="44">
                  <c:v>100.06125480362296</c:v>
                </c:pt>
                <c:pt idx="45">
                  <c:v>100.2361100392452</c:v>
                </c:pt>
                <c:pt idx="46">
                  <c:v>100.48737482413917</c:v>
                </c:pt>
                <c:pt idx="47">
                  <c:v>100.76616158526491</c:v>
                </c:pt>
                <c:pt idx="48">
                  <c:v>101.02793041433429</c:v>
                </c:pt>
                <c:pt idx="49">
                  <c:v>101.24957267474484</c:v>
                </c:pt>
                <c:pt idx="50">
                  <c:v>101.42252817975651</c:v>
                </c:pt>
                <c:pt idx="51">
                  <c:v>101.55469848231564</c:v>
                </c:pt>
                <c:pt idx="52">
                  <c:v>101.63537321581701</c:v>
                </c:pt>
                <c:pt idx="53">
                  <c:v>101.70424646398347</c:v>
                </c:pt>
                <c:pt idx="54">
                  <c:v>101.7281440261164</c:v>
                </c:pt>
                <c:pt idx="55">
                  <c:v>101.66562207862866</c:v>
                </c:pt>
                <c:pt idx="56">
                  <c:v>101.50072243406377</c:v>
                </c:pt>
                <c:pt idx="57">
                  <c:v>101.26422186954376</c:v>
                </c:pt>
                <c:pt idx="58">
                  <c:v>101.05121684586021</c:v>
                </c:pt>
                <c:pt idx="59">
                  <c:v>100.81447735706732</c:v>
                </c:pt>
                <c:pt idx="60">
                  <c:v>100.52308925255144</c:v>
                </c:pt>
                <c:pt idx="61">
                  <c:v>100.36746902318735</c:v>
                </c:pt>
                <c:pt idx="62">
                  <c:v>100.37721157039127</c:v>
                </c:pt>
                <c:pt idx="63">
                  <c:v>100.47444278698497</c:v>
                </c:pt>
                <c:pt idx="64">
                  <c:v>100.60941878005096</c:v>
                </c:pt>
                <c:pt idx="65">
                  <c:v>100.69608147162489</c:v>
                </c:pt>
                <c:pt idx="66">
                  <c:v>100.71204868339079</c:v>
                </c:pt>
                <c:pt idx="67">
                  <c:v>100.76299554636587</c:v>
                </c:pt>
                <c:pt idx="68">
                  <c:v>100.71454999997911</c:v>
                </c:pt>
                <c:pt idx="69">
                  <c:v>100.5674085930459</c:v>
                </c:pt>
                <c:pt idx="70">
                  <c:v>100.36351619460658</c:v>
                </c:pt>
                <c:pt idx="71">
                  <c:v>100.04734521017458</c:v>
                </c:pt>
                <c:pt idx="72">
                  <c:v>99.624917748855523</c:v>
                </c:pt>
                <c:pt idx="73">
                  <c:v>99.207645526501452</c:v>
                </c:pt>
                <c:pt idx="74">
                  <c:v>98.950515521978332</c:v>
                </c:pt>
                <c:pt idx="75">
                  <c:v>98.875582269150073</c:v>
                </c:pt>
                <c:pt idx="76">
                  <c:v>98.934939242948758</c:v>
                </c:pt>
                <c:pt idx="77">
                  <c:v>99.112433412482474</c:v>
                </c:pt>
                <c:pt idx="78">
                  <c:v>99.389659567111863</c:v>
                </c:pt>
                <c:pt idx="79">
                  <c:v>99.69991804781283</c:v>
                </c:pt>
                <c:pt idx="80">
                  <c:v>99.994251278123372</c:v>
                </c:pt>
                <c:pt idx="81">
                  <c:v>100.27118061469874</c:v>
                </c:pt>
                <c:pt idx="82">
                  <c:v>100.36532948542714</c:v>
                </c:pt>
                <c:pt idx="83">
                  <c:v>100.33245833424849</c:v>
                </c:pt>
                <c:pt idx="84">
                  <c:v>100.23595352570521</c:v>
                </c:pt>
                <c:pt idx="85">
                  <c:v>100.14506033440223</c:v>
                </c:pt>
                <c:pt idx="86">
                  <c:v>100.01946706464423</c:v>
                </c:pt>
                <c:pt idx="87">
                  <c:v>99.983817462413199</c:v>
                </c:pt>
                <c:pt idx="88">
                  <c:v>99.996104817071867</c:v>
                </c:pt>
                <c:pt idx="89">
                  <c:v>99.953697550134081</c:v>
                </c:pt>
                <c:pt idx="90">
                  <c:v>99.731965468107816</c:v>
                </c:pt>
                <c:pt idx="91">
                  <c:v>99.456565721393005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'10_5奈良'!$M$4:$M$95</c:f>
              <c:numCache>
                <c:formatCode>0.00</c:formatCode>
                <c:ptCount val="92"/>
                <c:pt idx="0">
                  <c:v>98.957709158664784</c:v>
                </c:pt>
                <c:pt idx="1">
                  <c:v>99.316741363262906</c:v>
                </c:pt>
                <c:pt idx="2">
                  <c:v>99.659032144431279</c:v>
                </c:pt>
                <c:pt idx="3">
                  <c:v>99.968008798783188</c:v>
                </c:pt>
                <c:pt idx="4">
                  <c:v>100.23823853647487</c:v>
                </c:pt>
                <c:pt idx="5">
                  <c:v>100.41175057070899</c:v>
                </c:pt>
                <c:pt idx="6">
                  <c:v>100.57977775403671</c:v>
                </c:pt>
                <c:pt idx="7">
                  <c:v>100.74240460897008</c:v>
                </c:pt>
                <c:pt idx="8">
                  <c:v>100.89246603791003</c:v>
                </c:pt>
                <c:pt idx="9">
                  <c:v>101.09477172933434</c:v>
                </c:pt>
                <c:pt idx="10">
                  <c:v>101.21840107677508</c:v>
                </c:pt>
                <c:pt idx="11">
                  <c:v>101.22728157045107</c:v>
                </c:pt>
                <c:pt idx="12">
                  <c:v>101.14980931900233</c:v>
                </c:pt>
                <c:pt idx="13">
                  <c:v>101.04551300981112</c:v>
                </c:pt>
                <c:pt idx="14">
                  <c:v>100.93776639933485</c:v>
                </c:pt>
                <c:pt idx="15">
                  <c:v>100.91444798915785</c:v>
                </c:pt>
                <c:pt idx="16">
                  <c:v>100.87706166237443</c:v>
                </c:pt>
                <c:pt idx="17">
                  <c:v>100.78870854690329</c:v>
                </c:pt>
                <c:pt idx="18">
                  <c:v>100.67922249788363</c:v>
                </c:pt>
                <c:pt idx="19">
                  <c:v>100.54550821536543</c:v>
                </c:pt>
                <c:pt idx="20">
                  <c:v>100.3935172053576</c:v>
                </c:pt>
                <c:pt idx="21">
                  <c:v>100.15770331068333</c:v>
                </c:pt>
                <c:pt idx="22">
                  <c:v>99.885487494007549</c:v>
                </c:pt>
                <c:pt idx="23">
                  <c:v>99.549435305020609</c:v>
                </c:pt>
                <c:pt idx="24">
                  <c:v>99.1106876921897</c:v>
                </c:pt>
                <c:pt idx="25">
                  <c:v>98.580115312645262</c:v>
                </c:pt>
                <c:pt idx="26">
                  <c:v>97.952992193225185</c:v>
                </c:pt>
                <c:pt idx="27">
                  <c:v>97.303530763674544</c:v>
                </c:pt>
                <c:pt idx="28">
                  <c:v>96.831128358655235</c:v>
                </c:pt>
                <c:pt idx="29">
                  <c:v>96.638545657206706</c:v>
                </c:pt>
                <c:pt idx="30">
                  <c:v>96.689237360763073</c:v>
                </c:pt>
                <c:pt idx="31">
                  <c:v>96.922192565173077</c:v>
                </c:pt>
                <c:pt idx="32">
                  <c:v>97.283770495776665</c:v>
                </c:pt>
                <c:pt idx="33">
                  <c:v>97.735524226547369</c:v>
                </c:pt>
                <c:pt idx="34">
                  <c:v>98.233112421749198</c:v>
                </c:pt>
                <c:pt idx="35">
                  <c:v>98.740285798268147</c:v>
                </c:pt>
                <c:pt idx="36">
                  <c:v>99.239719841673391</c:v>
                </c:pt>
                <c:pt idx="37">
                  <c:v>99.668701272029764</c:v>
                </c:pt>
                <c:pt idx="38">
                  <c:v>100.00183199624004</c:v>
                </c:pt>
                <c:pt idx="39">
                  <c:v>100.20590402695029</c:v>
                </c:pt>
                <c:pt idx="40">
                  <c:v>100.30546952160302</c:v>
                </c:pt>
                <c:pt idx="41">
                  <c:v>100.34515113205129</c:v>
                </c:pt>
                <c:pt idx="42">
                  <c:v>100.36556416957188</c:v>
                </c:pt>
                <c:pt idx="43">
                  <c:v>100.41905715802362</c:v>
                </c:pt>
                <c:pt idx="44">
                  <c:v>100.5431109701929</c:v>
                </c:pt>
                <c:pt idx="45">
                  <c:v>100.74793010939119</c:v>
                </c:pt>
                <c:pt idx="46">
                  <c:v>101.00545608295167</c:v>
                </c:pt>
                <c:pt idx="47">
                  <c:v>101.27571692427182</c:v>
                </c:pt>
                <c:pt idx="48">
                  <c:v>101.56931471116232</c:v>
                </c:pt>
                <c:pt idx="49">
                  <c:v>101.87106411795166</c:v>
                </c:pt>
                <c:pt idx="50">
                  <c:v>102.21043145938465</c:v>
                </c:pt>
                <c:pt idx="51">
                  <c:v>102.48774191843457</c:v>
                </c:pt>
                <c:pt idx="52">
                  <c:v>102.62059418884344</c:v>
                </c:pt>
                <c:pt idx="53">
                  <c:v>102.64367425902333</c:v>
                </c:pt>
                <c:pt idx="54">
                  <c:v>102.57186966372906</c:v>
                </c:pt>
                <c:pt idx="55">
                  <c:v>102.3913740253397</c:v>
                </c:pt>
                <c:pt idx="56">
                  <c:v>102.07703686889013</c:v>
                </c:pt>
                <c:pt idx="57">
                  <c:v>101.6833767197929</c:v>
                </c:pt>
                <c:pt idx="58">
                  <c:v>101.29044307113885</c:v>
                </c:pt>
                <c:pt idx="59">
                  <c:v>100.9343324848677</c:v>
                </c:pt>
                <c:pt idx="60">
                  <c:v>100.62906208481951</c:v>
                </c:pt>
                <c:pt idx="61">
                  <c:v>100.34332207608175</c:v>
                </c:pt>
                <c:pt idx="62">
                  <c:v>100.06579902445156</c:v>
                </c:pt>
                <c:pt idx="63">
                  <c:v>99.821289537896234</c:v>
                </c:pt>
                <c:pt idx="64">
                  <c:v>99.678670947534044</c:v>
                </c:pt>
                <c:pt idx="65">
                  <c:v>99.575948621263805</c:v>
                </c:pt>
                <c:pt idx="66">
                  <c:v>99.477377015310566</c:v>
                </c:pt>
                <c:pt idx="67">
                  <c:v>99.379295856129531</c:v>
                </c:pt>
                <c:pt idx="68">
                  <c:v>99.210897414093139</c:v>
                </c:pt>
                <c:pt idx="69">
                  <c:v>99.034541534624353</c:v>
                </c:pt>
                <c:pt idx="70">
                  <c:v>98.858995189152509</c:v>
                </c:pt>
                <c:pt idx="71">
                  <c:v>98.69239198014634</c:v>
                </c:pt>
                <c:pt idx="72">
                  <c:v>98.551627709648614</c:v>
                </c:pt>
                <c:pt idx="73">
                  <c:v>98.50238643746124</c:v>
                </c:pt>
                <c:pt idx="74">
                  <c:v>98.550245736669567</c:v>
                </c:pt>
                <c:pt idx="75">
                  <c:v>98.73648080074463</c:v>
                </c:pt>
                <c:pt idx="76">
                  <c:v>99.015102687518791</c:v>
                </c:pt>
                <c:pt idx="77">
                  <c:v>99.324051583714379</c:v>
                </c:pt>
                <c:pt idx="78">
                  <c:v>99.688044098530881</c:v>
                </c:pt>
                <c:pt idx="79">
                  <c:v>99.935015033749224</c:v>
                </c:pt>
                <c:pt idx="80">
                  <c:v>100.08864079781245</c:v>
                </c:pt>
                <c:pt idx="81">
                  <c:v>100.17704420137851</c:v>
                </c:pt>
                <c:pt idx="82">
                  <c:v>100.1865393376055</c:v>
                </c:pt>
                <c:pt idx="83">
                  <c:v>100.15018323986935</c:v>
                </c:pt>
                <c:pt idx="84">
                  <c:v>100.05958851940019</c:v>
                </c:pt>
                <c:pt idx="85">
                  <c:v>99.935749567596559</c:v>
                </c:pt>
                <c:pt idx="86">
                  <c:v>99.857548345569882</c:v>
                </c:pt>
                <c:pt idx="87">
                  <c:v>99.908381678899445</c:v>
                </c:pt>
                <c:pt idx="88">
                  <c:v>100.03746338152094</c:v>
                </c:pt>
                <c:pt idx="89">
                  <c:v>100.1554463603608</c:v>
                </c:pt>
                <c:pt idx="90">
                  <c:v>100.27765116117354</c:v>
                </c:pt>
                <c:pt idx="91">
                  <c:v>100.36846419518618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'10_5奈良'!$N$4:$N$95</c:f>
              <c:numCache>
                <c:formatCode>#,##0.00_);[Red]\(#,##0.00\)</c:formatCode>
                <c:ptCount val="92"/>
                <c:pt idx="0">
                  <c:v>98.777136841587904</c:v>
                </c:pt>
                <c:pt idx="1">
                  <c:v>99.19354180381913</c:v>
                </c:pt>
                <c:pt idx="2">
                  <c:v>99.606713929734667</c:v>
                </c:pt>
                <c:pt idx="3">
                  <c:v>99.984307421782361</c:v>
                </c:pt>
                <c:pt idx="4">
                  <c:v>100.31413055737158</c:v>
                </c:pt>
                <c:pt idx="5">
                  <c:v>100.59251212596136</c:v>
                </c:pt>
                <c:pt idx="6">
                  <c:v>100.83924655150891</c:v>
                </c:pt>
                <c:pt idx="7">
                  <c:v>101.04380290382635</c:v>
                </c:pt>
                <c:pt idx="8">
                  <c:v>101.22088723799934</c:v>
                </c:pt>
                <c:pt idx="9">
                  <c:v>101.40700016180332</c:v>
                </c:pt>
                <c:pt idx="10">
                  <c:v>101.57087651939651</c:v>
                </c:pt>
                <c:pt idx="11">
                  <c:v>101.70861958671124</c:v>
                </c:pt>
                <c:pt idx="12">
                  <c:v>101.83470706044015</c:v>
                </c:pt>
                <c:pt idx="13">
                  <c:v>101.94676399019531</c:v>
                </c:pt>
                <c:pt idx="14">
                  <c:v>102.03013379929092</c:v>
                </c:pt>
                <c:pt idx="15">
                  <c:v>102.10958455926129</c:v>
                </c:pt>
                <c:pt idx="16">
                  <c:v>102.14350280510591</c:v>
                </c:pt>
                <c:pt idx="17">
                  <c:v>102.09516463034313</c:v>
                </c:pt>
                <c:pt idx="18">
                  <c:v>101.96860176751593</c:v>
                </c:pt>
                <c:pt idx="19">
                  <c:v>101.7694284395959</c:v>
                </c:pt>
                <c:pt idx="20">
                  <c:v>101.56606274712119</c:v>
                </c:pt>
                <c:pt idx="21">
                  <c:v>101.37638277672704</c:v>
                </c:pt>
                <c:pt idx="22">
                  <c:v>101.18535129282205</c:v>
                </c:pt>
                <c:pt idx="23">
                  <c:v>100.94190798712188</c:v>
                </c:pt>
                <c:pt idx="24">
                  <c:v>100.59064544324136</c:v>
                </c:pt>
                <c:pt idx="25">
                  <c:v>100.08575935937485</c:v>
                </c:pt>
                <c:pt idx="26">
                  <c:v>99.452609054513132</c:v>
                </c:pt>
                <c:pt idx="27">
                  <c:v>98.760705513730102</c:v>
                </c:pt>
                <c:pt idx="28">
                  <c:v>98.078382353960166</c:v>
                </c:pt>
                <c:pt idx="29">
                  <c:v>97.493563031150074</c:v>
                </c:pt>
                <c:pt idx="30">
                  <c:v>97.06165034716139</c:v>
                </c:pt>
                <c:pt idx="31">
                  <c:v>96.792458402584757</c:v>
                </c:pt>
                <c:pt idx="32">
                  <c:v>96.664782410338063</c:v>
                </c:pt>
                <c:pt idx="33">
                  <c:v>96.656508350118102</c:v>
                </c:pt>
                <c:pt idx="34">
                  <c:v>96.760302333940629</c:v>
                </c:pt>
                <c:pt idx="35">
                  <c:v>96.969529268445214</c:v>
                </c:pt>
                <c:pt idx="36">
                  <c:v>97.27032274233494</c:v>
                </c:pt>
                <c:pt idx="37">
                  <c:v>97.63214200072008</c:v>
                </c:pt>
                <c:pt idx="38">
                  <c:v>98.041746147842304</c:v>
                </c:pt>
                <c:pt idx="39">
                  <c:v>98.437032278096339</c:v>
                </c:pt>
                <c:pt idx="40">
                  <c:v>98.742023273239198</c:v>
                </c:pt>
                <c:pt idx="41">
                  <c:v>98.950482249926139</c:v>
                </c:pt>
                <c:pt idx="42">
                  <c:v>99.050651088515721</c:v>
                </c:pt>
                <c:pt idx="43">
                  <c:v>99.090229445625724</c:v>
                </c:pt>
                <c:pt idx="44">
                  <c:v>99.160056721475783</c:v>
                </c:pt>
                <c:pt idx="45">
                  <c:v>99.286445223562367</c:v>
                </c:pt>
                <c:pt idx="46">
                  <c:v>99.454732545470875</c:v>
                </c:pt>
                <c:pt idx="47">
                  <c:v>99.636891651084667</c:v>
                </c:pt>
                <c:pt idx="48">
                  <c:v>99.851970825071163</c:v>
                </c:pt>
                <c:pt idx="49">
                  <c:v>100.08429422357516</c:v>
                </c:pt>
                <c:pt idx="50">
                  <c:v>100.31842808505971</c:v>
                </c:pt>
                <c:pt idx="51">
                  <c:v>100.5196027193021</c:v>
                </c:pt>
                <c:pt idx="52">
                  <c:v>100.66312790343854</c:v>
                </c:pt>
                <c:pt idx="53">
                  <c:v>100.73385552939069</c:v>
                </c:pt>
                <c:pt idx="54">
                  <c:v>100.71768344594437</c:v>
                </c:pt>
                <c:pt idx="55">
                  <c:v>100.62951787061256</c:v>
                </c:pt>
                <c:pt idx="56">
                  <c:v>100.48018210518761</c:v>
                </c:pt>
                <c:pt idx="57">
                  <c:v>100.27877694682344</c:v>
                </c:pt>
                <c:pt idx="58">
                  <c:v>100.0672720049272</c:v>
                </c:pt>
                <c:pt idx="59">
                  <c:v>99.870707791527778</c:v>
                </c:pt>
                <c:pt idx="60">
                  <c:v>99.720149869130452</c:v>
                </c:pt>
                <c:pt idx="61">
                  <c:v>99.64178593449796</c:v>
                </c:pt>
                <c:pt idx="62">
                  <c:v>99.662877898732205</c:v>
                </c:pt>
                <c:pt idx="63">
                  <c:v>99.762582913496885</c:v>
                </c:pt>
                <c:pt idx="64">
                  <c:v>99.903723934711536</c:v>
                </c:pt>
                <c:pt idx="65">
                  <c:v>100.03925254432346</c:v>
                </c:pt>
                <c:pt idx="66">
                  <c:v>100.15557401986486</c:v>
                </c:pt>
                <c:pt idx="67">
                  <c:v>100.23843308958919</c:v>
                </c:pt>
                <c:pt idx="68">
                  <c:v>100.27578666652201</c:v>
                </c:pt>
                <c:pt idx="69">
                  <c:v>100.27058571079311</c:v>
                </c:pt>
                <c:pt idx="70">
                  <c:v>100.21146937963346</c:v>
                </c:pt>
                <c:pt idx="71">
                  <c:v>100.09529252436231</c:v>
                </c:pt>
                <c:pt idx="72">
                  <c:v>99.924218580554722</c:v>
                </c:pt>
                <c:pt idx="73">
                  <c:v>99.769756832105344</c:v>
                </c:pt>
                <c:pt idx="74">
                  <c:v>99.673338656763249</c:v>
                </c:pt>
                <c:pt idx="75">
                  <c:v>99.656259336257989</c:v>
                </c:pt>
                <c:pt idx="76">
                  <c:v>99.715900224213641</c:v>
                </c:pt>
                <c:pt idx="77">
                  <c:v>99.841780772177046</c:v>
                </c:pt>
                <c:pt idx="78">
                  <c:v>100.04005380709546</c:v>
                </c:pt>
                <c:pt idx="79">
                  <c:v>100.28356799657082</c:v>
                </c:pt>
                <c:pt idx="80">
                  <c:v>100.53830809608982</c:v>
                </c:pt>
                <c:pt idx="81">
                  <c:v>100.74203334527823</c:v>
                </c:pt>
                <c:pt idx="82">
                  <c:v>100.8608732095626</c:v>
                </c:pt>
                <c:pt idx="83">
                  <c:v>100.92869715712388</c:v>
                </c:pt>
                <c:pt idx="84">
                  <c:v>100.96814959430741</c:v>
                </c:pt>
                <c:pt idx="85">
                  <c:v>100.99937773296351</c:v>
                </c:pt>
                <c:pt idx="86">
                  <c:v>101.04959226989975</c:v>
                </c:pt>
                <c:pt idx="87">
                  <c:v>101.05924119392516</c:v>
                </c:pt>
                <c:pt idx="88">
                  <c:v>100.96432201725987</c:v>
                </c:pt>
                <c:pt idx="89">
                  <c:v>100.78140258269802</c:v>
                </c:pt>
                <c:pt idx="90">
                  <c:v>100.50534945315549</c:v>
                </c:pt>
                <c:pt idx="91">
                  <c:v>100.15882447198454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'10_6和歌山'!$M$4:$M$95</c:f>
              <c:numCache>
                <c:formatCode>0.00</c:formatCode>
                <c:ptCount val="92"/>
                <c:pt idx="0">
                  <c:v>98.913806515779896</c:v>
                </c:pt>
                <c:pt idx="1">
                  <c:v>99.30391213699771</c:v>
                </c:pt>
                <c:pt idx="2">
                  <c:v>99.657929471124859</c:v>
                </c:pt>
                <c:pt idx="3">
                  <c:v>99.970308671554633</c:v>
                </c:pt>
                <c:pt idx="4">
                  <c:v>100.2267666391383</c:v>
                </c:pt>
                <c:pt idx="5">
                  <c:v>100.38503182045775</c:v>
                </c:pt>
                <c:pt idx="6">
                  <c:v>100.51845435754474</c:v>
                </c:pt>
                <c:pt idx="7">
                  <c:v>100.60638690742539</c:v>
                </c:pt>
                <c:pt idx="8">
                  <c:v>100.69398044252503</c:v>
                </c:pt>
                <c:pt idx="9">
                  <c:v>100.84772650084463</c:v>
                </c:pt>
                <c:pt idx="10">
                  <c:v>100.90505698608025</c:v>
                </c:pt>
                <c:pt idx="11">
                  <c:v>100.85720085950436</c:v>
                </c:pt>
                <c:pt idx="12">
                  <c:v>100.83671769703611</c:v>
                </c:pt>
                <c:pt idx="13">
                  <c:v>100.84414811372564</c:v>
                </c:pt>
                <c:pt idx="14">
                  <c:v>100.84231569947443</c:v>
                </c:pt>
                <c:pt idx="15">
                  <c:v>100.88741594711412</c:v>
                </c:pt>
                <c:pt idx="16">
                  <c:v>100.93688681079874</c:v>
                </c:pt>
                <c:pt idx="17">
                  <c:v>100.97019521359374</c:v>
                </c:pt>
                <c:pt idx="18">
                  <c:v>100.94084010990886</c:v>
                </c:pt>
                <c:pt idx="19">
                  <c:v>100.83260114165242</c:v>
                </c:pt>
                <c:pt idx="20">
                  <c:v>100.6598168330467</c:v>
                </c:pt>
                <c:pt idx="21">
                  <c:v>100.39605571110036</c:v>
                </c:pt>
                <c:pt idx="22">
                  <c:v>100.06633269157558</c:v>
                </c:pt>
                <c:pt idx="23">
                  <c:v>99.643344204197845</c:v>
                </c:pt>
                <c:pt idx="24">
                  <c:v>99.095665332189455</c:v>
                </c:pt>
                <c:pt idx="25">
                  <c:v>98.442110587111401</c:v>
                </c:pt>
                <c:pt idx="26">
                  <c:v>97.728269497950109</c:v>
                </c:pt>
                <c:pt idx="27">
                  <c:v>97.050149461165702</c:v>
                </c:pt>
                <c:pt idx="28">
                  <c:v>96.572199644484868</c:v>
                </c:pt>
                <c:pt idx="29">
                  <c:v>96.379754336762886</c:v>
                </c:pt>
                <c:pt idx="30">
                  <c:v>96.416956201323728</c:v>
                </c:pt>
                <c:pt idx="31">
                  <c:v>96.65799535527114</c:v>
                </c:pt>
                <c:pt idx="32">
                  <c:v>97.085422491745575</c:v>
                </c:pt>
                <c:pt idx="33">
                  <c:v>97.596626473919656</c:v>
                </c:pt>
                <c:pt idx="34">
                  <c:v>98.163873670957827</c:v>
                </c:pt>
                <c:pt idx="35">
                  <c:v>98.767755110064712</c:v>
                </c:pt>
                <c:pt idx="36">
                  <c:v>99.325885052143747</c:v>
                </c:pt>
                <c:pt idx="37">
                  <c:v>99.803261039851606</c:v>
                </c:pt>
                <c:pt idx="38">
                  <c:v>100.21886172455714</c:v>
                </c:pt>
                <c:pt idx="39">
                  <c:v>100.5430893442643</c:v>
                </c:pt>
                <c:pt idx="40">
                  <c:v>100.79213748416745</c:v>
                </c:pt>
                <c:pt idx="41">
                  <c:v>100.95839906760285</c:v>
                </c:pt>
                <c:pt idx="42">
                  <c:v>101.05264480402856</c:v>
                </c:pt>
                <c:pt idx="43">
                  <c:v>101.13184045475103</c:v>
                </c:pt>
                <c:pt idx="44">
                  <c:v>101.2233872522212</c:v>
                </c:pt>
                <c:pt idx="45">
                  <c:v>101.35049949523565</c:v>
                </c:pt>
                <c:pt idx="46">
                  <c:v>101.50631118504359</c:v>
                </c:pt>
                <c:pt idx="47">
                  <c:v>101.66804962476517</c:v>
                </c:pt>
                <c:pt idx="48">
                  <c:v>101.86428087605832</c:v>
                </c:pt>
                <c:pt idx="49">
                  <c:v>102.05382724975838</c:v>
                </c:pt>
                <c:pt idx="50">
                  <c:v>102.28294513967487</c:v>
                </c:pt>
                <c:pt idx="51">
                  <c:v>102.45571633453012</c:v>
                </c:pt>
                <c:pt idx="52">
                  <c:v>102.50319396276167</c:v>
                </c:pt>
                <c:pt idx="53">
                  <c:v>102.43147958526217</c:v>
                </c:pt>
                <c:pt idx="54">
                  <c:v>102.24270525768931</c:v>
                </c:pt>
                <c:pt idx="55">
                  <c:v>101.94088468100517</c:v>
                </c:pt>
                <c:pt idx="56">
                  <c:v>101.54399836128594</c:v>
                </c:pt>
                <c:pt idx="57">
                  <c:v>101.08647332286935</c:v>
                </c:pt>
                <c:pt idx="58">
                  <c:v>100.62841355009593</c:v>
                </c:pt>
                <c:pt idx="59">
                  <c:v>100.22121408169063</c:v>
                </c:pt>
                <c:pt idx="60">
                  <c:v>99.911897994856517</c:v>
                </c:pt>
                <c:pt idx="61">
                  <c:v>99.696340880916267</c:v>
                </c:pt>
                <c:pt idx="62">
                  <c:v>99.544014538463145</c:v>
                </c:pt>
                <c:pt idx="63">
                  <c:v>99.40838664544917</c:v>
                </c:pt>
                <c:pt idx="64">
                  <c:v>99.289414532741986</c:v>
                </c:pt>
                <c:pt idx="65">
                  <c:v>99.216467484203307</c:v>
                </c:pt>
                <c:pt idx="66">
                  <c:v>99.200057365964469</c:v>
                </c:pt>
                <c:pt idx="67">
                  <c:v>99.210026432728839</c:v>
                </c:pt>
                <c:pt idx="68">
                  <c:v>99.189637059750851</c:v>
                </c:pt>
                <c:pt idx="69">
                  <c:v>99.165959210877517</c:v>
                </c:pt>
                <c:pt idx="70">
                  <c:v>99.133815217781475</c:v>
                </c:pt>
                <c:pt idx="71">
                  <c:v>99.114637311442209</c:v>
                </c:pt>
                <c:pt idx="72">
                  <c:v>99.092535900670541</c:v>
                </c:pt>
                <c:pt idx="73">
                  <c:v>99.141750239816915</c:v>
                </c:pt>
                <c:pt idx="74">
                  <c:v>99.271571155895415</c:v>
                </c:pt>
                <c:pt idx="75">
                  <c:v>99.499878806910857</c:v>
                </c:pt>
                <c:pt idx="76">
                  <c:v>99.761827338174228</c:v>
                </c:pt>
                <c:pt idx="77">
                  <c:v>99.975872034922403</c:v>
                </c:pt>
                <c:pt idx="78">
                  <c:v>100.15847867671771</c:v>
                </c:pt>
                <c:pt idx="79">
                  <c:v>100.22704109275267</c:v>
                </c:pt>
                <c:pt idx="80">
                  <c:v>100.24235286375868</c:v>
                </c:pt>
                <c:pt idx="81">
                  <c:v>100.22189463160562</c:v>
                </c:pt>
                <c:pt idx="82">
                  <c:v>100.14924512480914</c:v>
                </c:pt>
                <c:pt idx="83">
                  <c:v>100.04670428848915</c:v>
                </c:pt>
                <c:pt idx="84">
                  <c:v>99.903461167296541</c:v>
                </c:pt>
                <c:pt idx="85">
                  <c:v>99.766928543570643</c:v>
                </c:pt>
                <c:pt idx="86">
                  <c:v>99.701218361342399</c:v>
                </c:pt>
                <c:pt idx="87">
                  <c:v>99.739950596117822</c:v>
                </c:pt>
                <c:pt idx="88">
                  <c:v>99.838457425939239</c:v>
                </c:pt>
                <c:pt idx="89">
                  <c:v>99.88960610572704</c:v>
                </c:pt>
                <c:pt idx="90">
                  <c:v>99.912654632868225</c:v>
                </c:pt>
                <c:pt idx="91">
                  <c:v>99.848407760973615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'10_6和歌山'!$N$4:$N$95</c:f>
              <c:numCache>
                <c:formatCode>#,##0.00_);[Red]\(#,##0.00\)</c:formatCode>
                <c:ptCount val="92"/>
                <c:pt idx="0">
                  <c:v>98.23620272000187</c:v>
                </c:pt>
                <c:pt idx="1">
                  <c:v>98.454249625513398</c:v>
                </c:pt>
                <c:pt idx="2">
                  <c:v>98.673767922063078</c:v>
                </c:pt>
                <c:pt idx="3">
                  <c:v>98.931537407564164</c:v>
                </c:pt>
                <c:pt idx="4">
                  <c:v>99.24545719835649</c:v>
                </c:pt>
                <c:pt idx="5">
                  <c:v>99.606777227383361</c:v>
                </c:pt>
                <c:pt idx="6">
                  <c:v>99.999178472462162</c:v>
                </c:pt>
                <c:pt idx="7">
                  <c:v>100.39098805319837</c:v>
                </c:pt>
                <c:pt idx="8">
                  <c:v>100.74724731455406</c:v>
                </c:pt>
                <c:pt idx="9">
                  <c:v>101.05596842575711</c:v>
                </c:pt>
                <c:pt idx="10">
                  <c:v>101.29077048618258</c:v>
                </c:pt>
                <c:pt idx="11">
                  <c:v>101.44282968789371</c:v>
                </c:pt>
                <c:pt idx="12">
                  <c:v>101.55752610173207</c:v>
                </c:pt>
                <c:pt idx="13">
                  <c:v>101.68079335961251</c:v>
                </c:pt>
                <c:pt idx="14">
                  <c:v>101.81486585103228</c:v>
                </c:pt>
                <c:pt idx="15">
                  <c:v>101.92265723756277</c:v>
                </c:pt>
                <c:pt idx="16">
                  <c:v>102.00035035934702</c:v>
                </c:pt>
                <c:pt idx="17">
                  <c:v>102.04997303348887</c:v>
                </c:pt>
                <c:pt idx="18">
                  <c:v>102.07745527229986</c:v>
                </c:pt>
                <c:pt idx="19">
                  <c:v>102.07438179694627</c:v>
                </c:pt>
                <c:pt idx="20">
                  <c:v>102.04229515690135</c:v>
                </c:pt>
                <c:pt idx="21">
                  <c:v>101.92645248336622</c:v>
                </c:pt>
                <c:pt idx="22">
                  <c:v>101.68554525925609</c:v>
                </c:pt>
                <c:pt idx="23">
                  <c:v>101.3115456142387</c:v>
                </c:pt>
                <c:pt idx="24">
                  <c:v>100.82008849583933</c:v>
                </c:pt>
                <c:pt idx="25">
                  <c:v>100.25422419253864</c:v>
                </c:pt>
                <c:pt idx="26">
                  <c:v>99.637784567579644</c:v>
                </c:pt>
                <c:pt idx="27">
                  <c:v>99.021804969500138</c:v>
                </c:pt>
                <c:pt idx="28">
                  <c:v>98.498419631669123</c:v>
                </c:pt>
                <c:pt idx="29">
                  <c:v>98.099492974795112</c:v>
                </c:pt>
                <c:pt idx="30">
                  <c:v>97.772111009155495</c:v>
                </c:pt>
                <c:pt idx="31">
                  <c:v>97.494762816398364</c:v>
                </c:pt>
                <c:pt idx="32">
                  <c:v>97.298103758224514</c:v>
                </c:pt>
                <c:pt idx="33">
                  <c:v>97.2315505580966</c:v>
                </c:pt>
                <c:pt idx="34">
                  <c:v>97.344394258868348</c:v>
                </c:pt>
                <c:pt idx="35">
                  <c:v>97.598194398558789</c:v>
                </c:pt>
                <c:pt idx="36">
                  <c:v>97.918214908741831</c:v>
                </c:pt>
                <c:pt idx="37">
                  <c:v>98.237924814229459</c:v>
                </c:pt>
                <c:pt idx="38">
                  <c:v>98.520506824216639</c:v>
                </c:pt>
                <c:pt idx="39">
                  <c:v>98.761181195210668</c:v>
                </c:pt>
                <c:pt idx="40">
                  <c:v>98.982070614778181</c:v>
                </c:pt>
                <c:pt idx="41">
                  <c:v>99.169707200697729</c:v>
                </c:pt>
                <c:pt idx="42">
                  <c:v>99.272411739882543</c:v>
                </c:pt>
                <c:pt idx="43">
                  <c:v>99.291330209881806</c:v>
                </c:pt>
                <c:pt idx="44">
                  <c:v>99.276921688634985</c:v>
                </c:pt>
                <c:pt idx="45">
                  <c:v>99.291330608299361</c:v>
                </c:pt>
                <c:pt idx="46">
                  <c:v>99.396799170815655</c:v>
                </c:pt>
                <c:pt idx="47">
                  <c:v>99.570079313316427</c:v>
                </c:pt>
                <c:pt idx="48">
                  <c:v>99.760207813531011</c:v>
                </c:pt>
                <c:pt idx="49">
                  <c:v>99.95065868179897</c:v>
                </c:pt>
                <c:pt idx="50">
                  <c:v>100.1601793144837</c:v>
                </c:pt>
                <c:pt idx="51">
                  <c:v>100.4018523722807</c:v>
                </c:pt>
                <c:pt idx="52">
                  <c:v>100.65670341061892</c:v>
                </c:pt>
                <c:pt idx="53">
                  <c:v>100.9013522264122</c:v>
                </c:pt>
                <c:pt idx="54">
                  <c:v>101.11169463878254</c:v>
                </c:pt>
                <c:pt idx="55">
                  <c:v>101.28183008393975</c:v>
                </c:pt>
                <c:pt idx="56">
                  <c:v>101.39630893209298</c:v>
                </c:pt>
                <c:pt idx="57">
                  <c:v>101.43422941510956</c:v>
                </c:pt>
                <c:pt idx="58">
                  <c:v>101.3827259367378</c:v>
                </c:pt>
                <c:pt idx="59">
                  <c:v>101.2439894645682</c:v>
                </c:pt>
                <c:pt idx="60">
                  <c:v>101.0601584613548</c:v>
                </c:pt>
                <c:pt idx="61">
                  <c:v>100.88736164532385</c:v>
                </c:pt>
                <c:pt idx="62">
                  <c:v>100.76333616813291</c:v>
                </c:pt>
                <c:pt idx="63">
                  <c:v>100.68132082928733</c:v>
                </c:pt>
                <c:pt idx="64">
                  <c:v>100.59874568667341</c:v>
                </c:pt>
                <c:pt idx="65">
                  <c:v>100.49282511519607</c:v>
                </c:pt>
                <c:pt idx="66">
                  <c:v>100.38164548852707</c:v>
                </c:pt>
                <c:pt idx="67">
                  <c:v>100.26148826356746</c:v>
                </c:pt>
                <c:pt idx="68">
                  <c:v>100.11760157133968</c:v>
                </c:pt>
                <c:pt idx="69">
                  <c:v>99.941804929450853</c:v>
                </c:pt>
                <c:pt idx="70">
                  <c:v>99.74098896160973</c:v>
                </c:pt>
                <c:pt idx="71">
                  <c:v>99.554110802533046</c:v>
                </c:pt>
                <c:pt idx="72">
                  <c:v>99.433601591981713</c:v>
                </c:pt>
                <c:pt idx="73">
                  <c:v>99.379353810576134</c:v>
                </c:pt>
                <c:pt idx="74">
                  <c:v>99.370904514071839</c:v>
                </c:pt>
                <c:pt idx="75">
                  <c:v>99.40774537409456</c:v>
                </c:pt>
                <c:pt idx="76">
                  <c:v>99.451081970728211</c:v>
                </c:pt>
                <c:pt idx="77">
                  <c:v>99.49502128217766</c:v>
                </c:pt>
                <c:pt idx="78">
                  <c:v>99.549871744629044</c:v>
                </c:pt>
                <c:pt idx="79">
                  <c:v>99.611181313098115</c:v>
                </c:pt>
                <c:pt idx="80">
                  <c:v>99.679699984249638</c:v>
                </c:pt>
                <c:pt idx="81">
                  <c:v>99.737139063997901</c:v>
                </c:pt>
                <c:pt idx="82">
                  <c:v>99.774128181975001</c:v>
                </c:pt>
                <c:pt idx="83">
                  <c:v>99.792192376553487</c:v>
                </c:pt>
                <c:pt idx="84">
                  <c:v>99.807246957183494</c:v>
                </c:pt>
                <c:pt idx="85">
                  <c:v>99.832791607200704</c:v>
                </c:pt>
                <c:pt idx="86">
                  <c:v>99.898001233662299</c:v>
                </c:pt>
                <c:pt idx="87">
                  <c:v>100.02315585323323</c:v>
                </c:pt>
                <c:pt idx="88">
                  <c:v>100.2137135071734</c:v>
                </c:pt>
                <c:pt idx="89">
                  <c:v>100.47564720920542</c:v>
                </c:pt>
                <c:pt idx="90">
                  <c:v>100.80197543380569</c:v>
                </c:pt>
                <c:pt idx="91">
                  <c:v>101.12420079040488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'10_7福井'!$M$4:$M$95</c:f>
              <c:numCache>
                <c:formatCode>0.00</c:formatCode>
                <c:ptCount val="92"/>
                <c:pt idx="0">
                  <c:v>98.714963357756133</c:v>
                </c:pt>
                <c:pt idx="1">
                  <c:v>99.473215041177482</c:v>
                </c:pt>
                <c:pt idx="2">
                  <c:v>100.1841560942696</c:v>
                </c:pt>
                <c:pt idx="3">
                  <c:v>100.75159489235349</c:v>
                </c:pt>
                <c:pt idx="4">
                  <c:v>101.15489979680949</c:v>
                </c:pt>
                <c:pt idx="5">
                  <c:v>101.35929409070241</c:v>
                </c:pt>
                <c:pt idx="6">
                  <c:v>101.44988578244065</c:v>
                </c:pt>
                <c:pt idx="7">
                  <c:v>101.44972043168164</c:v>
                </c:pt>
                <c:pt idx="8">
                  <c:v>101.38091693266911</c:v>
                </c:pt>
                <c:pt idx="9">
                  <c:v>101.30474138526321</c:v>
                </c:pt>
                <c:pt idx="10">
                  <c:v>101.1261367349662</c:v>
                </c:pt>
                <c:pt idx="11">
                  <c:v>100.85625232533101</c:v>
                </c:pt>
                <c:pt idx="12">
                  <c:v>100.55972763907646</c:v>
                </c:pt>
                <c:pt idx="13">
                  <c:v>100.28127688163059</c:v>
                </c:pt>
                <c:pt idx="14">
                  <c:v>100.03617780730094</c:v>
                </c:pt>
                <c:pt idx="15">
                  <c:v>99.90306077116503</c:v>
                </c:pt>
                <c:pt idx="16">
                  <c:v>99.842960742367865</c:v>
                </c:pt>
                <c:pt idx="17">
                  <c:v>99.786284898400737</c:v>
                </c:pt>
                <c:pt idx="18">
                  <c:v>99.761651577807811</c:v>
                </c:pt>
                <c:pt idx="19">
                  <c:v>99.737173528330644</c:v>
                </c:pt>
                <c:pt idx="20">
                  <c:v>99.707175175257291</c:v>
                </c:pt>
                <c:pt idx="21">
                  <c:v>99.598108034030304</c:v>
                </c:pt>
                <c:pt idx="22">
                  <c:v>99.441082056909991</c:v>
                </c:pt>
                <c:pt idx="23">
                  <c:v>99.198865420438324</c:v>
                </c:pt>
                <c:pt idx="24">
                  <c:v>98.79674023284349</c:v>
                </c:pt>
                <c:pt idx="25">
                  <c:v>98.276146704879977</c:v>
                </c:pt>
                <c:pt idx="26">
                  <c:v>97.67630286040189</c:v>
                </c:pt>
                <c:pt idx="27">
                  <c:v>97.048717715868293</c:v>
                </c:pt>
                <c:pt idx="28">
                  <c:v>96.580300721009721</c:v>
                </c:pt>
                <c:pt idx="29">
                  <c:v>96.407873026735359</c:v>
                </c:pt>
                <c:pt idx="30">
                  <c:v>96.528982983651076</c:v>
                </c:pt>
                <c:pt idx="31">
                  <c:v>96.901081296927515</c:v>
                </c:pt>
                <c:pt idx="32">
                  <c:v>97.501483761357235</c:v>
                </c:pt>
                <c:pt idx="33">
                  <c:v>98.214209117587558</c:v>
                </c:pt>
                <c:pt idx="34">
                  <c:v>98.95888714845492</c:v>
                </c:pt>
                <c:pt idx="35">
                  <c:v>99.7098159018648</c:v>
                </c:pt>
                <c:pt idx="36">
                  <c:v>100.4038755870239</c:v>
                </c:pt>
                <c:pt idx="37">
                  <c:v>100.99382280552467</c:v>
                </c:pt>
                <c:pt idx="38">
                  <c:v>101.4475530337578</c:v>
                </c:pt>
                <c:pt idx="39">
                  <c:v>101.73306388442494</c:v>
                </c:pt>
                <c:pt idx="40">
                  <c:v>101.86138033682629</c:v>
                </c:pt>
                <c:pt idx="41">
                  <c:v>101.87394905403237</c:v>
                </c:pt>
                <c:pt idx="42">
                  <c:v>101.7865337049828</c:v>
                </c:pt>
                <c:pt idx="43">
                  <c:v>101.65180867319182</c:v>
                </c:pt>
                <c:pt idx="44">
                  <c:v>101.52619727223623</c:v>
                </c:pt>
                <c:pt idx="45">
                  <c:v>101.46307189708408</c:v>
                </c:pt>
                <c:pt idx="46">
                  <c:v>101.46662364114609</c:v>
                </c:pt>
                <c:pt idx="47">
                  <c:v>101.51350703890542</c:v>
                </c:pt>
                <c:pt idx="48">
                  <c:v>101.592832577976</c:v>
                </c:pt>
                <c:pt idx="49">
                  <c:v>101.63613946862242</c:v>
                </c:pt>
                <c:pt idx="50">
                  <c:v>101.68247169910079</c:v>
                </c:pt>
                <c:pt idx="51">
                  <c:v>101.71145351868523</c:v>
                </c:pt>
                <c:pt idx="52">
                  <c:v>101.69651055330247</c:v>
                </c:pt>
                <c:pt idx="53">
                  <c:v>101.60489795133689</c:v>
                </c:pt>
                <c:pt idx="54">
                  <c:v>101.42651240233327</c:v>
                </c:pt>
                <c:pt idx="55">
                  <c:v>101.14996587903754</c:v>
                </c:pt>
                <c:pt idx="56">
                  <c:v>100.76572365337928</c:v>
                </c:pt>
                <c:pt idx="57">
                  <c:v>100.35569472733359</c:v>
                </c:pt>
                <c:pt idx="58">
                  <c:v>99.996250993455675</c:v>
                </c:pt>
                <c:pt idx="59">
                  <c:v>99.693342466718846</c:v>
                </c:pt>
                <c:pt idx="60">
                  <c:v>99.464572857273168</c:v>
                </c:pt>
                <c:pt idx="61">
                  <c:v>99.283576093921496</c:v>
                </c:pt>
                <c:pt idx="62">
                  <c:v>99.15349866831383</c:v>
                </c:pt>
                <c:pt idx="63">
                  <c:v>99.097843692627251</c:v>
                </c:pt>
                <c:pt idx="64">
                  <c:v>99.086407143433618</c:v>
                </c:pt>
                <c:pt idx="65">
                  <c:v>99.116997058854409</c:v>
                </c:pt>
                <c:pt idx="66">
                  <c:v>99.184346463990821</c:v>
                </c:pt>
                <c:pt idx="67">
                  <c:v>99.25293136770766</c:v>
                </c:pt>
                <c:pt idx="68">
                  <c:v>99.257235476099368</c:v>
                </c:pt>
                <c:pt idx="69">
                  <c:v>99.225198416839476</c:v>
                </c:pt>
                <c:pt idx="70">
                  <c:v>99.152656364170497</c:v>
                </c:pt>
                <c:pt idx="71">
                  <c:v>99.054188723303611</c:v>
                </c:pt>
                <c:pt idx="72">
                  <c:v>98.966338708052263</c:v>
                </c:pt>
                <c:pt idx="73">
                  <c:v>98.996088815733245</c:v>
                </c:pt>
                <c:pt idx="74">
                  <c:v>99.137446367290678</c:v>
                </c:pt>
                <c:pt idx="75">
                  <c:v>99.412968234458248</c:v>
                </c:pt>
                <c:pt idx="76">
                  <c:v>99.732955874437138</c:v>
                </c:pt>
                <c:pt idx="77">
                  <c:v>99.970074138094731</c:v>
                </c:pt>
                <c:pt idx="78">
                  <c:v>100.15890433773247</c:v>
                </c:pt>
                <c:pt idx="79">
                  <c:v>100.21736181382461</c:v>
                </c:pt>
                <c:pt idx="80">
                  <c:v>100.20417701783241</c:v>
                </c:pt>
                <c:pt idx="81">
                  <c:v>100.16360239451579</c:v>
                </c:pt>
                <c:pt idx="82">
                  <c:v>100.10911843674181</c:v>
                </c:pt>
                <c:pt idx="83">
                  <c:v>100.07188149906395</c:v>
                </c:pt>
                <c:pt idx="84">
                  <c:v>100.0388786738023</c:v>
                </c:pt>
                <c:pt idx="85">
                  <c:v>100.01311143336206</c:v>
                </c:pt>
                <c:pt idx="86">
                  <c:v>100.04031560697359</c:v>
                </c:pt>
                <c:pt idx="87">
                  <c:v>100.1543235127908</c:v>
                </c:pt>
                <c:pt idx="88">
                  <c:v>100.30199680553983</c:v>
                </c:pt>
                <c:pt idx="89">
                  <c:v>100.41099209696561</c:v>
                </c:pt>
                <c:pt idx="90">
                  <c:v>100.45761385458454</c:v>
                </c:pt>
                <c:pt idx="91">
                  <c:v>100.41935236153108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'10_7福井'!$L$4:$L$95</c:f>
              <c:strCache>
                <c:ptCount val="92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</c:strCache>
            </c:strRef>
          </c:cat>
          <c:val>
            <c:numRef>
              <c:f>'10_7福井'!$N$5:$N$95</c:f>
              <c:numCache>
                <c:formatCode>#,##0.00_);[Red]\(#,##0.00\)</c:formatCode>
                <c:ptCount val="91"/>
                <c:pt idx="0">
                  <c:v>99.751949856947462</c:v>
                </c:pt>
                <c:pt idx="1">
                  <c:v>100.14756227206703</c:v>
                </c:pt>
                <c:pt idx="2">
                  <c:v>100.55110698609357</c:v>
                </c:pt>
                <c:pt idx="3">
                  <c:v>100.92680142980288</c:v>
                </c:pt>
                <c:pt idx="4">
                  <c:v>101.24496245620828</c:v>
                </c:pt>
                <c:pt idx="5">
                  <c:v>101.47155019405946</c:v>
                </c:pt>
                <c:pt idx="6">
                  <c:v>101.60661982932388</c:v>
                </c:pt>
                <c:pt idx="7">
                  <c:v>101.65208182878629</c:v>
                </c:pt>
                <c:pt idx="8">
                  <c:v>101.64853047947534</c:v>
                </c:pt>
                <c:pt idx="9">
                  <c:v>101.62780150925413</c:v>
                </c:pt>
                <c:pt idx="10">
                  <c:v>101.59753449955684</c:v>
                </c:pt>
                <c:pt idx="11">
                  <c:v>101.55646484712139</c:v>
                </c:pt>
                <c:pt idx="12">
                  <c:v>101.50158212666113</c:v>
                </c:pt>
                <c:pt idx="13">
                  <c:v>101.41878279493511</c:v>
                </c:pt>
                <c:pt idx="14">
                  <c:v>101.29667857677138</c:v>
                </c:pt>
                <c:pt idx="15">
                  <c:v>101.14988042461462</c:v>
                </c:pt>
                <c:pt idx="16">
                  <c:v>100.96031063018192</c:v>
                </c:pt>
                <c:pt idx="17">
                  <c:v>100.77621319731401</c:v>
                </c:pt>
                <c:pt idx="18">
                  <c:v>100.60143558632748</c:v>
                </c:pt>
                <c:pt idx="19">
                  <c:v>100.43603616271662</c:v>
                </c:pt>
                <c:pt idx="20">
                  <c:v>100.25198212071705</c:v>
                </c:pt>
                <c:pt idx="21">
                  <c:v>100.03474191867279</c:v>
                </c:pt>
                <c:pt idx="22">
                  <c:v>99.748319670832473</c:v>
                </c:pt>
                <c:pt idx="23">
                  <c:v>99.34486820884905</c:v>
                </c:pt>
                <c:pt idx="24">
                  <c:v>98.801621934969617</c:v>
                </c:pt>
                <c:pt idx="25">
                  <c:v>98.131243604960375</c:v>
                </c:pt>
                <c:pt idx="26">
                  <c:v>97.410621855636307</c:v>
                </c:pt>
                <c:pt idx="27">
                  <c:v>96.76083526153856</c:v>
                </c:pt>
                <c:pt idx="28">
                  <c:v>96.302331574208637</c:v>
                </c:pt>
                <c:pt idx="29">
                  <c:v>96.086316176295909</c:v>
                </c:pt>
                <c:pt idx="30">
                  <c:v>96.107246045570179</c:v>
                </c:pt>
                <c:pt idx="31">
                  <c:v>96.320178382452696</c:v>
                </c:pt>
                <c:pt idx="32">
                  <c:v>96.660076463194642</c:v>
                </c:pt>
                <c:pt idx="33">
                  <c:v>97.049520684489323</c:v>
                </c:pt>
                <c:pt idx="34">
                  <c:v>97.467792559916489</c:v>
                </c:pt>
                <c:pt idx="35">
                  <c:v>97.922263501717921</c:v>
                </c:pt>
                <c:pt idx="36">
                  <c:v>98.414528137684755</c:v>
                </c:pt>
                <c:pt idx="37">
                  <c:v>98.918424564895133</c:v>
                </c:pt>
                <c:pt idx="38">
                  <c:v>99.407400409897647</c:v>
                </c:pt>
                <c:pt idx="39">
                  <c:v>99.839320136210958</c:v>
                </c:pt>
                <c:pt idx="40">
                  <c:v>100.20884988183175</c:v>
                </c:pt>
                <c:pt idx="41">
                  <c:v>100.49248293014401</c:v>
                </c:pt>
                <c:pt idx="42">
                  <c:v>100.65941616949272</c:v>
                </c:pt>
                <c:pt idx="43">
                  <c:v>100.76143601934263</c:v>
                </c:pt>
                <c:pt idx="44">
                  <c:v>100.83600745392383</c:v>
                </c:pt>
                <c:pt idx="45">
                  <c:v>100.91193471117087</c:v>
                </c:pt>
                <c:pt idx="46">
                  <c:v>101.01064895309077</c:v>
                </c:pt>
                <c:pt idx="47">
                  <c:v>101.12821976998521</c:v>
                </c:pt>
                <c:pt idx="48">
                  <c:v>101.25547461981024</c:v>
                </c:pt>
                <c:pt idx="49">
                  <c:v>101.38120644911668</c:v>
                </c:pt>
                <c:pt idx="50">
                  <c:v>101.49662749229876</c:v>
                </c:pt>
                <c:pt idx="51">
                  <c:v>101.57881203123847</c:v>
                </c:pt>
                <c:pt idx="52">
                  <c:v>101.6096491064355</c:v>
                </c:pt>
                <c:pt idx="53">
                  <c:v>101.5590837051507</c:v>
                </c:pt>
                <c:pt idx="54">
                  <c:v>101.4164622096489</c:v>
                </c:pt>
                <c:pt idx="55">
                  <c:v>101.17570221149802</c:v>
                </c:pt>
                <c:pt idx="56">
                  <c:v>100.86810102272024</c:v>
                </c:pt>
                <c:pt idx="57">
                  <c:v>100.51906762765381</c:v>
                </c:pt>
                <c:pt idx="58">
                  <c:v>100.16001236842247</c:v>
                </c:pt>
                <c:pt idx="59">
                  <c:v>99.825901888786234</c:v>
                </c:pt>
                <c:pt idx="60">
                  <c:v>99.551709363753474</c:v>
                </c:pt>
                <c:pt idx="61">
                  <c:v>99.379753936967177</c:v>
                </c:pt>
                <c:pt idx="62">
                  <c:v>99.324773972036738</c:v>
                </c:pt>
                <c:pt idx="63">
                  <c:v>99.350141075932484</c:v>
                </c:pt>
                <c:pt idx="64">
                  <c:v>99.417395040938658</c:v>
                </c:pt>
                <c:pt idx="65">
                  <c:v>99.516809384435746</c:v>
                </c:pt>
                <c:pt idx="66">
                  <c:v>99.609469676144982</c:v>
                </c:pt>
                <c:pt idx="67">
                  <c:v>99.681713655907657</c:v>
                </c:pt>
                <c:pt idx="68">
                  <c:v>99.7277031839009</c:v>
                </c:pt>
                <c:pt idx="69">
                  <c:v>99.739437213089786</c:v>
                </c:pt>
                <c:pt idx="70">
                  <c:v>99.72759145833227</c:v>
                </c:pt>
                <c:pt idx="71">
                  <c:v>99.724051268868436</c:v>
                </c:pt>
                <c:pt idx="72">
                  <c:v>99.764758140272392</c:v>
                </c:pt>
                <c:pt idx="73">
                  <c:v>99.855361967503967</c:v>
                </c:pt>
                <c:pt idx="74">
                  <c:v>99.978831868229619</c:v>
                </c:pt>
                <c:pt idx="75">
                  <c:v>100.09896676533371</c:v>
                </c:pt>
                <c:pt idx="76">
                  <c:v>100.18253866034469</c:v>
                </c:pt>
                <c:pt idx="77">
                  <c:v>100.24472487652156</c:v>
                </c:pt>
                <c:pt idx="78">
                  <c:v>100.27721301308706</c:v>
                </c:pt>
                <c:pt idx="79">
                  <c:v>100.30317440522812</c:v>
                </c:pt>
                <c:pt idx="80">
                  <c:v>100.31767935661811</c:v>
                </c:pt>
                <c:pt idx="81">
                  <c:v>100.31948133724778</c:v>
                </c:pt>
                <c:pt idx="82">
                  <c:v>100.29682506469423</c:v>
                </c:pt>
                <c:pt idx="83">
                  <c:v>100.25782671248527</c:v>
                </c:pt>
                <c:pt idx="84">
                  <c:v>100.21939777614962</c:v>
                </c:pt>
                <c:pt idx="85">
                  <c:v>100.21375741875838</c:v>
                </c:pt>
                <c:pt idx="86">
                  <c:v>100.24786839041005</c:v>
                </c:pt>
                <c:pt idx="87">
                  <c:v>100.31143983330962</c:v>
                </c:pt>
                <c:pt idx="88">
                  <c:v>100.3764040640874</c:v>
                </c:pt>
                <c:pt idx="89">
                  <c:v>100.41693253964897</c:v>
                </c:pt>
                <c:pt idx="90">
                  <c:v>100.42791518243988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138226</xdr:colOff>
      <xdr:row>1</xdr:row>
      <xdr:rowOff>82271</xdr:rowOff>
    </xdr:from>
    <xdr:to>
      <xdr:col>14</xdr:col>
      <xdr:colOff>371698</xdr:colOff>
      <xdr:row>21</xdr:row>
      <xdr:rowOff>152821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EAE1FC-E503-4EE0-A138-9CFDE3F1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0.89839</cdr:x>
      <cdr:y>0.93443</cdr:y>
    </cdr:from>
    <cdr:to>
      <cdr:x>0.94826</cdr:x>
      <cdr:y>0.98667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39855" y="2714626"/>
          <a:ext cx="290866" cy="151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219682</xdr:colOff>
      <xdr:row>23</xdr:row>
      <xdr:rowOff>125531</xdr:rowOff>
    </xdr:from>
    <xdr:to>
      <xdr:col>15</xdr:col>
      <xdr:colOff>440719</xdr:colOff>
      <xdr:row>43</xdr:row>
      <xdr:rowOff>109419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C9DD96D-DC0B-D9D9-FAAC-91F781AE0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382" y="4595931"/>
          <a:ext cx="7313987" cy="3177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11</xdr:row>
      <xdr:rowOff>0</xdr:rowOff>
    </xdr:from>
    <xdr:to>
      <xdr:col>30</xdr:col>
      <xdr:colOff>260350</xdr:colOff>
      <xdr:row>31</xdr:row>
      <xdr:rowOff>127000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42B0DF7-F7D6-FB85-A00D-3C475944A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1981200"/>
          <a:ext cx="54165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40</xdr:row>
      <xdr:rowOff>0</xdr:rowOff>
    </xdr:from>
    <xdr:to>
      <xdr:col>28</xdr:col>
      <xdr:colOff>203200</xdr:colOff>
      <xdr:row>55</xdr:row>
      <xdr:rowOff>127000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D9A3D3D-91A9-3619-27DC-A67A81822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6769100"/>
          <a:ext cx="4102100" cy="26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57</xdr:row>
      <xdr:rowOff>0</xdr:rowOff>
    </xdr:from>
    <xdr:to>
      <xdr:col>29</xdr:col>
      <xdr:colOff>444500</xdr:colOff>
      <xdr:row>76</xdr:row>
      <xdr:rowOff>44450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5093D21-A504-115D-A035-048EE99D7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9575800"/>
          <a:ext cx="497205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workbookViewId="0">
      <selection activeCell="C36" sqref="C36"/>
    </sheetView>
  </sheetViews>
  <sheetFormatPr defaultRowHeight="13"/>
  <cols>
    <col min="1" max="10" width="10.6328125" customWidth="1"/>
  </cols>
  <sheetData>
    <row r="1" spans="1:10" ht="13.5">
      <c r="A1" s="38"/>
      <c r="B1" s="206"/>
      <c r="C1" s="38"/>
      <c r="D1" s="38"/>
      <c r="E1" s="38"/>
      <c r="F1" s="38"/>
      <c r="G1" s="38"/>
      <c r="H1" s="38"/>
    </row>
    <row r="2" spans="1:10" ht="13.5">
      <c r="A2" s="38"/>
      <c r="B2" s="206"/>
      <c r="C2" s="38"/>
      <c r="D2" s="38"/>
      <c r="E2" s="38"/>
      <c r="F2" s="38"/>
      <c r="G2" s="38"/>
      <c r="H2" s="38"/>
    </row>
    <row r="3" spans="1:10" ht="13.5">
      <c r="A3" s="38"/>
      <c r="B3" s="206"/>
      <c r="C3" s="38"/>
      <c r="D3" s="38"/>
      <c r="E3" s="38"/>
      <c r="F3" s="38"/>
      <c r="G3" s="38"/>
      <c r="H3" s="38" t="s">
        <v>832</v>
      </c>
    </row>
    <row r="4" spans="1:10" ht="13.5">
      <c r="A4" s="38"/>
      <c r="B4" s="206"/>
      <c r="C4" s="38"/>
      <c r="D4" s="38"/>
      <c r="E4" s="38"/>
      <c r="F4" s="38"/>
      <c r="G4" s="38"/>
      <c r="H4" s="38"/>
    </row>
    <row r="5" spans="1:10" ht="13.5">
      <c r="A5" s="38"/>
      <c r="B5" s="206"/>
      <c r="C5" s="38"/>
      <c r="D5" s="38"/>
      <c r="E5" s="38"/>
      <c r="F5" s="38"/>
      <c r="G5" s="38"/>
      <c r="H5" s="38"/>
    </row>
    <row r="6" spans="1:10" ht="13.5">
      <c r="A6" s="38"/>
      <c r="B6" s="206"/>
      <c r="C6" s="38"/>
      <c r="D6" s="38"/>
      <c r="E6" s="38"/>
      <c r="F6" s="38"/>
      <c r="G6" s="38"/>
      <c r="H6" s="38"/>
    </row>
    <row r="7" spans="1:10" ht="13.5">
      <c r="A7" s="38"/>
      <c r="B7" s="206"/>
      <c r="C7" s="38"/>
      <c r="D7" s="38"/>
      <c r="E7" s="38"/>
      <c r="F7" s="38"/>
      <c r="G7" s="38"/>
      <c r="H7" s="38"/>
    </row>
    <row r="8" spans="1:10" ht="34.5">
      <c r="A8" s="38"/>
      <c r="B8" s="207" t="s">
        <v>432</v>
      </c>
      <c r="C8" s="208"/>
      <c r="D8" s="208"/>
      <c r="E8" s="208"/>
      <c r="F8" s="208"/>
      <c r="G8" s="208"/>
      <c r="H8" s="208"/>
      <c r="I8" s="205"/>
      <c r="J8" s="205"/>
    </row>
    <row r="9" spans="1:10" ht="25.5">
      <c r="A9" s="208"/>
      <c r="B9" s="211"/>
      <c r="C9" s="213" t="s">
        <v>433</v>
      </c>
      <c r="D9" s="212"/>
      <c r="E9" s="38"/>
      <c r="F9" s="38"/>
      <c r="G9" s="38"/>
      <c r="H9" s="38"/>
    </row>
    <row r="10" spans="1:10" ht="13.5">
      <c r="A10" s="38"/>
      <c r="B10" s="206"/>
      <c r="C10" s="38"/>
      <c r="D10" s="38"/>
      <c r="E10" s="38"/>
      <c r="F10" s="38"/>
      <c r="G10" s="38"/>
      <c r="H10" s="38"/>
    </row>
    <row r="11" spans="1:10" ht="13.5">
      <c r="A11" s="38"/>
      <c r="B11" s="206"/>
      <c r="C11" s="38"/>
      <c r="D11" s="38"/>
      <c r="E11" s="38"/>
      <c r="F11" s="38"/>
      <c r="G11" s="38"/>
      <c r="H11" s="38"/>
    </row>
    <row r="12" spans="1:10" ht="13.5">
      <c r="A12" s="38"/>
      <c r="B12" s="206"/>
      <c r="C12" s="38"/>
      <c r="D12" s="38"/>
      <c r="E12" s="38"/>
      <c r="F12" s="38"/>
      <c r="G12" s="38"/>
      <c r="H12" s="38"/>
    </row>
    <row r="13" spans="1:10" ht="13.5">
      <c r="A13" s="38"/>
      <c r="B13" s="206"/>
      <c r="C13" s="38"/>
      <c r="D13" s="38"/>
      <c r="E13" s="38"/>
      <c r="F13" s="38"/>
      <c r="G13" s="38"/>
      <c r="H13" s="38"/>
    </row>
    <row r="14" spans="1:10" ht="13.5">
      <c r="A14" s="38"/>
      <c r="B14" s="206"/>
      <c r="C14" s="38"/>
      <c r="D14" s="38"/>
      <c r="E14" s="38"/>
      <c r="F14" s="38"/>
      <c r="G14" s="38"/>
      <c r="H14" s="38"/>
    </row>
    <row r="15" spans="1:10" ht="13.5">
      <c r="A15" s="38"/>
      <c r="B15" s="206"/>
      <c r="C15" s="38"/>
      <c r="D15" s="38"/>
      <c r="E15" s="38"/>
      <c r="F15" s="38"/>
      <c r="G15" s="38"/>
      <c r="H15" s="38"/>
    </row>
    <row r="16" spans="1:10" ht="25.5">
      <c r="A16" s="38"/>
      <c r="B16" s="2770" t="s">
        <v>1485</v>
      </c>
      <c r="C16" s="2770"/>
      <c r="D16" s="2770"/>
      <c r="E16" s="2770"/>
      <c r="F16" s="2770"/>
      <c r="G16" s="2770"/>
      <c r="H16" s="38"/>
    </row>
    <row r="17" spans="1:8" ht="23.5">
      <c r="A17" s="38"/>
      <c r="B17" s="206"/>
      <c r="C17" s="38"/>
      <c r="D17" s="2190"/>
      <c r="E17" s="38"/>
      <c r="F17" s="38"/>
      <c r="G17" s="38"/>
      <c r="H17" s="38"/>
    </row>
    <row r="18" spans="1:8" ht="13.5">
      <c r="A18" s="38"/>
      <c r="B18" s="206"/>
      <c r="C18" s="38"/>
      <c r="D18" s="38"/>
      <c r="E18" s="38"/>
      <c r="F18" s="38"/>
      <c r="G18" s="38"/>
      <c r="H18" s="38"/>
    </row>
    <row r="19" spans="1:8" ht="13.5">
      <c r="A19" s="38"/>
      <c r="B19" s="206"/>
      <c r="C19" s="38"/>
      <c r="D19" s="38"/>
      <c r="E19" s="38"/>
      <c r="F19" s="38"/>
      <c r="G19" s="38"/>
      <c r="H19" s="38"/>
    </row>
    <row r="20" spans="1:8" ht="13.5">
      <c r="A20" s="38"/>
      <c r="B20" s="206"/>
      <c r="C20" s="38"/>
      <c r="D20" s="38"/>
      <c r="E20" s="38"/>
      <c r="F20" s="38"/>
      <c r="G20" s="38"/>
      <c r="H20" s="38"/>
    </row>
    <row r="21" spans="1:8" ht="13.5">
      <c r="A21" s="38"/>
      <c r="B21" s="206"/>
      <c r="C21" s="38"/>
      <c r="D21" s="38"/>
      <c r="E21" s="38"/>
      <c r="F21" s="38"/>
      <c r="G21" s="38"/>
      <c r="H21" s="38"/>
    </row>
    <row r="22" spans="1:8" ht="13.5">
      <c r="A22" s="38"/>
      <c r="B22" s="206"/>
      <c r="C22" s="38"/>
      <c r="D22" s="38"/>
      <c r="E22" s="38"/>
      <c r="F22" s="38"/>
      <c r="G22" s="38"/>
      <c r="H22" s="38"/>
    </row>
    <row r="23" spans="1:8" ht="13.5">
      <c r="A23" s="38"/>
      <c r="B23" s="206"/>
      <c r="C23" s="38"/>
      <c r="D23" s="38"/>
      <c r="E23" s="38"/>
      <c r="F23" s="38"/>
      <c r="G23" s="38"/>
      <c r="H23" s="38"/>
    </row>
    <row r="24" spans="1:8" ht="13.5">
      <c r="A24" s="38"/>
      <c r="B24" s="206"/>
      <c r="C24" s="38"/>
      <c r="D24" s="38"/>
      <c r="E24" s="38"/>
      <c r="F24" s="38"/>
      <c r="G24" s="38"/>
      <c r="H24" s="38"/>
    </row>
    <row r="25" spans="1:8" ht="13.5">
      <c r="A25" s="38"/>
      <c r="B25" s="206"/>
      <c r="C25" s="38"/>
      <c r="D25" s="38"/>
      <c r="E25" s="38"/>
      <c r="F25" s="38"/>
      <c r="G25" s="38"/>
      <c r="H25" s="38"/>
    </row>
    <row r="26" spans="1:8" ht="13.5">
      <c r="A26" s="38"/>
      <c r="B26" s="206"/>
      <c r="C26" s="38"/>
      <c r="D26" s="38"/>
      <c r="E26" s="38"/>
      <c r="F26" s="38"/>
      <c r="G26" s="38"/>
      <c r="H26" s="38"/>
    </row>
    <row r="27" spans="1:8" ht="13.5">
      <c r="A27" s="38"/>
      <c r="B27" s="206"/>
      <c r="C27" s="38"/>
      <c r="D27" s="38"/>
      <c r="E27" s="38"/>
      <c r="F27" s="38"/>
      <c r="G27" s="38"/>
      <c r="H27" s="38"/>
    </row>
    <row r="28" spans="1:8" ht="13.5">
      <c r="A28" s="38"/>
      <c r="B28" s="206"/>
      <c r="C28" s="38"/>
      <c r="D28" s="38"/>
      <c r="E28" s="38"/>
      <c r="F28" s="38"/>
      <c r="G28" s="38"/>
      <c r="H28" s="38"/>
    </row>
    <row r="29" spans="1:8" ht="13.5">
      <c r="A29" s="38"/>
      <c r="B29" s="206"/>
      <c r="C29" s="38"/>
      <c r="D29" s="38"/>
      <c r="E29" s="38"/>
      <c r="F29" s="38"/>
      <c r="G29" s="38"/>
      <c r="H29" s="38"/>
    </row>
    <row r="30" spans="1:8" ht="13.5">
      <c r="A30" s="38"/>
      <c r="B30" s="206"/>
      <c r="C30" s="38"/>
      <c r="D30" s="38"/>
      <c r="E30" s="38"/>
      <c r="F30" s="38"/>
      <c r="G30" s="38"/>
      <c r="H30" s="38"/>
    </row>
    <row r="31" spans="1:8" ht="13.5">
      <c r="A31" s="38"/>
      <c r="B31" s="206"/>
      <c r="C31" s="38"/>
      <c r="D31" s="38"/>
      <c r="E31" s="38"/>
      <c r="F31" s="38"/>
      <c r="G31" s="38"/>
      <c r="H31" s="38"/>
    </row>
    <row r="32" spans="1:8" ht="13.5">
      <c r="A32" s="38"/>
      <c r="B32" s="206"/>
      <c r="C32" s="38"/>
      <c r="D32" s="38"/>
      <c r="E32" s="38"/>
      <c r="F32" s="38"/>
      <c r="G32" s="38"/>
      <c r="H32" s="38"/>
    </row>
    <row r="33" spans="1:8" ht="13.5">
      <c r="A33" s="38"/>
      <c r="B33" s="206"/>
      <c r="C33" s="38"/>
      <c r="D33" s="38"/>
      <c r="E33" s="38"/>
      <c r="F33" s="38"/>
      <c r="G33" s="38"/>
      <c r="H33" s="38"/>
    </row>
    <row r="34" spans="1:8" ht="13.5">
      <c r="A34" s="38"/>
      <c r="B34" s="209"/>
      <c r="C34" s="38"/>
      <c r="D34" s="38"/>
      <c r="E34" s="38"/>
      <c r="F34" s="38"/>
      <c r="G34" s="38"/>
      <c r="H34" s="38"/>
    </row>
    <row r="35" spans="1:8" ht="21">
      <c r="A35" s="38"/>
      <c r="B35" s="38"/>
      <c r="C35" s="2771">
        <v>45971</v>
      </c>
      <c r="D35" s="2771"/>
      <c r="E35" s="2771"/>
      <c r="F35" s="2771"/>
      <c r="G35" s="38"/>
      <c r="H35" s="38"/>
    </row>
    <row r="36" spans="1:8" ht="21">
      <c r="A36" s="38"/>
      <c r="B36" s="38"/>
      <c r="C36" s="210"/>
      <c r="D36" s="210"/>
      <c r="E36" s="210"/>
      <c r="F36" s="210"/>
      <c r="G36" s="38"/>
      <c r="H36" s="38"/>
    </row>
    <row r="37" spans="1:8" ht="21">
      <c r="A37" s="38"/>
      <c r="B37" s="38"/>
      <c r="C37" s="210"/>
      <c r="D37" s="210"/>
      <c r="E37" s="210"/>
      <c r="F37" s="210"/>
      <c r="G37" s="38"/>
      <c r="H37" s="38"/>
    </row>
    <row r="38" spans="1:8" ht="21">
      <c r="A38" s="38"/>
      <c r="B38" s="38"/>
      <c r="C38" s="210"/>
      <c r="D38" s="210"/>
      <c r="E38" s="210"/>
      <c r="F38" s="210"/>
      <c r="G38" s="38"/>
      <c r="H38" s="38"/>
    </row>
    <row r="39" spans="1:8" ht="21">
      <c r="A39" s="38"/>
      <c r="B39" s="38"/>
      <c r="C39" s="210"/>
      <c r="D39" s="210"/>
      <c r="E39" s="210"/>
      <c r="F39" s="210"/>
      <c r="G39" s="38"/>
      <c r="H39" s="38"/>
    </row>
    <row r="40" spans="1:8" ht="21">
      <c r="A40" s="38"/>
      <c r="B40" s="38"/>
      <c r="C40" s="210"/>
      <c r="D40" s="210"/>
      <c r="E40" s="210"/>
      <c r="F40" s="210"/>
      <c r="G40" s="38"/>
      <c r="H40" s="38"/>
    </row>
    <row r="41" spans="1:8" ht="21">
      <c r="A41" s="38"/>
      <c r="B41" s="38"/>
      <c r="C41" s="210"/>
      <c r="D41" s="210"/>
      <c r="E41" s="210"/>
      <c r="F41" s="210"/>
      <c r="G41" s="38"/>
      <c r="H41" s="38"/>
    </row>
    <row r="42" spans="1:8" ht="13.5">
      <c r="A42" s="38"/>
      <c r="B42" s="206"/>
      <c r="C42" s="38"/>
      <c r="D42" s="38"/>
      <c r="E42" s="38"/>
      <c r="F42" s="38"/>
      <c r="G42" s="38"/>
      <c r="H42" s="38"/>
    </row>
    <row r="43" spans="1:8" ht="13.5">
      <c r="A43" s="38"/>
      <c r="B43" s="206"/>
      <c r="C43" s="38"/>
      <c r="D43" s="38"/>
      <c r="E43" s="38"/>
      <c r="F43" s="38"/>
      <c r="G43" s="38"/>
      <c r="H43" s="38"/>
    </row>
    <row r="44" spans="1:8" ht="24.75" customHeight="1">
      <c r="A44" s="38"/>
      <c r="B44" s="2772" t="s">
        <v>431</v>
      </c>
      <c r="C44" s="2772"/>
      <c r="D44" s="2772"/>
      <c r="E44" s="2772"/>
      <c r="F44" s="2772"/>
      <c r="G44" s="2772"/>
      <c r="H44" s="38"/>
    </row>
    <row r="45" spans="1:8">
      <c r="A45" s="38"/>
      <c r="B45" s="38"/>
      <c r="C45" s="38"/>
      <c r="D45" s="38"/>
      <c r="E45" s="38"/>
      <c r="F45" s="38"/>
      <c r="G45" s="38"/>
      <c r="H45" s="38"/>
    </row>
    <row r="46" spans="1:8">
      <c r="A46" s="38"/>
      <c r="B46" s="38"/>
      <c r="C46" s="38"/>
      <c r="D46" s="38"/>
      <c r="E46" s="38"/>
      <c r="F46" s="38"/>
      <c r="G46" s="38"/>
      <c r="H46" s="38"/>
    </row>
    <row r="47" spans="1:8">
      <c r="A47" s="38"/>
      <c r="B47" s="38"/>
      <c r="C47" s="38"/>
      <c r="D47" s="38"/>
      <c r="E47" s="38"/>
      <c r="F47" s="38"/>
      <c r="G47" s="38"/>
      <c r="H47" s="38"/>
    </row>
    <row r="48" spans="1:8">
      <c r="A48" s="38"/>
      <c r="B48" s="38"/>
      <c r="C48" s="38"/>
      <c r="D48" s="38"/>
      <c r="E48" s="38"/>
      <c r="F48" s="38"/>
      <c r="G48" s="38"/>
      <c r="H48" s="38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K18" sqref="K18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819" t="s">
        <v>144</v>
      </c>
      <c r="C2" s="2815"/>
      <c r="D2" s="2824" t="s">
        <v>142</v>
      </c>
      <c r="E2" s="2825"/>
      <c r="F2" s="2826"/>
      <c r="G2" s="2828" t="s">
        <v>143</v>
      </c>
      <c r="H2" s="2828"/>
      <c r="I2" s="2828"/>
      <c r="J2" s="2827" t="s">
        <v>277</v>
      </c>
      <c r="K2" s="2826"/>
      <c r="L2" s="12"/>
    </row>
    <row r="3" spans="1:23" ht="13.5" thickBot="1">
      <c r="A3" s="61"/>
      <c r="B3" s="2829"/>
      <c r="C3" s="2830"/>
      <c r="D3" s="50" t="s">
        <v>278</v>
      </c>
      <c r="E3" s="53" t="s">
        <v>145</v>
      </c>
      <c r="F3" s="51" t="s">
        <v>146</v>
      </c>
      <c r="G3" s="343" t="s">
        <v>147</v>
      </c>
      <c r="H3" s="53" t="s">
        <v>148</v>
      </c>
      <c r="I3" s="236" t="s">
        <v>279</v>
      </c>
      <c r="J3" s="50" t="s">
        <v>149</v>
      </c>
      <c r="K3" s="51" t="s">
        <v>150</v>
      </c>
      <c r="L3" s="12"/>
      <c r="M3" s="15"/>
      <c r="N3" s="705"/>
      <c r="O3" s="705"/>
      <c r="P3" s="705"/>
      <c r="Q3" s="705"/>
      <c r="R3" s="705"/>
      <c r="S3" s="705"/>
      <c r="T3" s="705"/>
      <c r="U3" s="705"/>
      <c r="V3" s="705"/>
      <c r="W3" s="705"/>
    </row>
    <row r="4" spans="1:23" ht="15" customHeight="1">
      <c r="A4" s="61"/>
      <c r="B4" s="62" t="s">
        <v>358</v>
      </c>
      <c r="C4" s="257" t="s">
        <v>151</v>
      </c>
      <c r="D4" s="345">
        <v>12</v>
      </c>
      <c r="E4" s="346">
        <v>0</v>
      </c>
      <c r="F4" s="347">
        <v>0</v>
      </c>
      <c r="G4" s="373">
        <v>0</v>
      </c>
      <c r="H4" s="374">
        <v>0</v>
      </c>
      <c r="I4" s="459">
        <v>0</v>
      </c>
      <c r="J4" s="345">
        <v>0</v>
      </c>
      <c r="K4" s="370">
        <v>1</v>
      </c>
      <c r="L4" s="63"/>
      <c r="M4" s="15"/>
      <c r="N4" s="705"/>
      <c r="O4" s="705"/>
      <c r="P4" s="705"/>
      <c r="Q4" s="705"/>
      <c r="R4" s="705"/>
      <c r="S4" s="705"/>
      <c r="T4" s="705"/>
      <c r="U4" s="705"/>
      <c r="V4" s="705"/>
      <c r="W4" s="705"/>
    </row>
    <row r="5" spans="1:23" ht="15" customHeight="1">
      <c r="A5" s="61"/>
      <c r="B5" s="258" t="s">
        <v>357</v>
      </c>
      <c r="C5" s="259" t="s">
        <v>152</v>
      </c>
      <c r="D5" s="348">
        <v>11</v>
      </c>
      <c r="E5" s="344">
        <v>1</v>
      </c>
      <c r="F5" s="349">
        <v>5</v>
      </c>
      <c r="G5" s="375">
        <v>3.8</v>
      </c>
      <c r="H5" s="376">
        <v>3.25</v>
      </c>
      <c r="I5" s="460">
        <v>2</v>
      </c>
      <c r="J5" s="348">
        <v>1</v>
      </c>
      <c r="K5" s="371">
        <v>0.76500000000000001</v>
      </c>
      <c r="L5" s="63"/>
      <c r="M5" s="15"/>
      <c r="N5" s="705"/>
      <c r="O5" s="705"/>
      <c r="P5" s="705"/>
      <c r="Q5" s="705"/>
      <c r="R5" s="705"/>
      <c r="S5" s="705"/>
      <c r="T5" s="705"/>
      <c r="U5" s="705"/>
      <c r="V5" s="705"/>
      <c r="W5" s="705"/>
    </row>
    <row r="6" spans="1:23" ht="15" customHeight="1">
      <c r="A6" s="61"/>
      <c r="B6" s="258" t="s">
        <v>359</v>
      </c>
      <c r="C6" s="259" t="s">
        <v>153</v>
      </c>
      <c r="D6" s="348">
        <v>11</v>
      </c>
      <c r="E6" s="344">
        <v>3</v>
      </c>
      <c r="F6" s="349">
        <v>3</v>
      </c>
      <c r="G6" s="375">
        <v>4.62</v>
      </c>
      <c r="H6" s="376">
        <v>5.36</v>
      </c>
      <c r="I6" s="460">
        <v>4</v>
      </c>
      <c r="J6" s="348">
        <v>3</v>
      </c>
      <c r="K6" s="371">
        <v>0.71099999999999997</v>
      </c>
      <c r="L6" s="63"/>
      <c r="M6" s="15"/>
      <c r="N6" s="705"/>
      <c r="O6" s="705"/>
      <c r="P6" s="705"/>
      <c r="Q6" s="705"/>
      <c r="R6" s="705"/>
      <c r="S6" s="705"/>
      <c r="T6" s="705"/>
      <c r="U6" s="705"/>
      <c r="V6" s="705"/>
      <c r="W6" s="705"/>
    </row>
    <row r="7" spans="1:23" ht="15" customHeight="1">
      <c r="A7" s="61"/>
      <c r="B7" s="258" t="s">
        <v>360</v>
      </c>
      <c r="C7" s="259" t="s">
        <v>154</v>
      </c>
      <c r="D7" s="348">
        <v>11</v>
      </c>
      <c r="E7" s="344">
        <v>4</v>
      </c>
      <c r="F7" s="349">
        <v>2</v>
      </c>
      <c r="G7" s="375">
        <v>6.86</v>
      </c>
      <c r="H7" s="376">
        <v>6.83</v>
      </c>
      <c r="I7" s="460">
        <v>4</v>
      </c>
      <c r="J7" s="348">
        <v>4</v>
      </c>
      <c r="K7" s="371">
        <v>0.63300000000000001</v>
      </c>
      <c r="L7" s="63"/>
      <c r="M7" s="15"/>
      <c r="N7" s="705"/>
      <c r="O7" s="705"/>
      <c r="P7" s="705"/>
      <c r="Q7" s="705"/>
      <c r="R7" s="705"/>
      <c r="S7" s="705"/>
      <c r="T7" s="705"/>
      <c r="U7" s="705"/>
      <c r="V7" s="705"/>
      <c r="W7" s="705"/>
    </row>
    <row r="8" spans="1:23" ht="15" customHeight="1">
      <c r="A8" s="61"/>
      <c r="B8" s="258" t="s">
        <v>361</v>
      </c>
      <c r="C8" s="259" t="s">
        <v>155</v>
      </c>
      <c r="D8" s="348">
        <v>12</v>
      </c>
      <c r="E8" s="344">
        <v>2</v>
      </c>
      <c r="F8" s="349">
        <v>0</v>
      </c>
      <c r="G8" s="375">
        <v>0.4</v>
      </c>
      <c r="H8" s="376">
        <v>2.62</v>
      </c>
      <c r="I8" s="460">
        <v>1</v>
      </c>
      <c r="J8" s="348">
        <v>1</v>
      </c>
      <c r="K8" s="371">
        <v>0.875</v>
      </c>
      <c r="L8" s="63"/>
      <c r="M8" s="15"/>
      <c r="N8" s="705"/>
      <c r="O8" s="705"/>
      <c r="P8" s="705"/>
      <c r="Q8" s="705"/>
      <c r="R8" s="705"/>
      <c r="S8" s="705"/>
      <c r="T8" s="705"/>
      <c r="U8" s="705"/>
      <c r="V8" s="705"/>
      <c r="W8" s="705"/>
    </row>
    <row r="9" spans="1:23" ht="15" customHeight="1">
      <c r="A9" s="61"/>
      <c r="B9" s="258" t="s">
        <v>362</v>
      </c>
      <c r="C9" s="259" t="s">
        <v>156</v>
      </c>
      <c r="D9" s="348">
        <v>12</v>
      </c>
      <c r="E9" s="344">
        <v>4</v>
      </c>
      <c r="F9" s="349">
        <v>5</v>
      </c>
      <c r="G9" s="375">
        <v>1.62</v>
      </c>
      <c r="H9" s="376">
        <v>5.63</v>
      </c>
      <c r="I9" s="460">
        <v>1</v>
      </c>
      <c r="J9" s="348">
        <v>6</v>
      </c>
      <c r="K9" s="371">
        <v>0.54700000000000004</v>
      </c>
      <c r="L9" s="63"/>
      <c r="M9" s="15"/>
      <c r="N9" s="705"/>
      <c r="O9" s="705"/>
      <c r="P9" s="705"/>
      <c r="Q9" s="705"/>
      <c r="R9" s="705"/>
      <c r="S9" s="705"/>
      <c r="T9" s="705"/>
      <c r="U9" s="705"/>
      <c r="V9" s="705"/>
      <c r="W9" s="705"/>
    </row>
    <row r="10" spans="1:23" ht="15" customHeight="1">
      <c r="A10" s="61"/>
      <c r="B10" s="258" t="s">
        <v>363</v>
      </c>
      <c r="C10" s="259" t="s">
        <v>157</v>
      </c>
      <c r="D10" s="348">
        <v>12</v>
      </c>
      <c r="E10" s="344">
        <v>1</v>
      </c>
      <c r="F10" s="349">
        <v>3</v>
      </c>
      <c r="G10" s="375">
        <v>7.82</v>
      </c>
      <c r="H10" s="376">
        <v>5.32</v>
      </c>
      <c r="I10" s="460">
        <v>7</v>
      </c>
      <c r="J10" s="348">
        <v>12</v>
      </c>
      <c r="K10" s="371">
        <v>0.63100000000000001</v>
      </c>
      <c r="L10" s="63"/>
      <c r="M10" s="15"/>
      <c r="N10" s="705"/>
      <c r="O10" s="705"/>
      <c r="P10" s="705"/>
      <c r="Q10" s="705"/>
      <c r="R10" s="705"/>
      <c r="S10" s="705"/>
      <c r="T10" s="705"/>
      <c r="U10" s="705"/>
      <c r="V10" s="705"/>
      <c r="W10" s="705"/>
    </row>
    <row r="11" spans="1:23" ht="15" customHeight="1">
      <c r="A11" s="61"/>
      <c r="B11" s="258" t="s">
        <v>469</v>
      </c>
      <c r="C11" s="259" t="s">
        <v>158</v>
      </c>
      <c r="D11" s="348">
        <v>11</v>
      </c>
      <c r="E11" s="344">
        <v>0</v>
      </c>
      <c r="F11" s="349">
        <v>2</v>
      </c>
      <c r="G11" s="375">
        <v>5.27</v>
      </c>
      <c r="H11" s="376">
        <v>4.75</v>
      </c>
      <c r="I11" s="460">
        <v>5</v>
      </c>
      <c r="J11" s="348">
        <v>3</v>
      </c>
      <c r="K11" s="371">
        <v>0.67600000000000005</v>
      </c>
      <c r="L11" s="63"/>
      <c r="M11" s="15"/>
      <c r="N11" s="705"/>
      <c r="O11" s="705"/>
      <c r="P11" s="705"/>
      <c r="Q11" s="705"/>
      <c r="R11" s="705"/>
      <c r="S11" s="705"/>
      <c r="T11" s="705"/>
      <c r="U11" s="705"/>
      <c r="V11" s="705"/>
      <c r="W11" s="705"/>
    </row>
    <row r="12" spans="1:23" ht="15" customHeight="1" thickBot="1">
      <c r="A12" s="55"/>
      <c r="B12" s="2831" t="s">
        <v>370</v>
      </c>
      <c r="C12" s="2832"/>
      <c r="D12" s="350">
        <v>12</v>
      </c>
      <c r="E12" s="351">
        <v>2</v>
      </c>
      <c r="F12" s="352">
        <v>2</v>
      </c>
      <c r="G12" s="377">
        <v>4.2</v>
      </c>
      <c r="H12" s="378">
        <v>3.54</v>
      </c>
      <c r="I12" s="461">
        <v>3</v>
      </c>
      <c r="J12" s="350">
        <v>3</v>
      </c>
      <c r="K12" s="372">
        <v>0.88800000000000001</v>
      </c>
      <c r="L12" s="65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8"/>
      <c r="D14" s="428"/>
      <c r="E14" s="428"/>
      <c r="F14" s="428"/>
      <c r="G14" s="428"/>
      <c r="H14" s="428"/>
      <c r="I14" s="428"/>
      <c r="J14" s="428"/>
      <c r="K14" s="428"/>
      <c r="L14" s="65"/>
      <c r="M14" s="705"/>
    </row>
    <row r="15" spans="1:23">
      <c r="A15" s="15"/>
      <c r="B15" s="15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</row>
    <row r="16" spans="1:23">
      <c r="A16" s="15"/>
      <c r="B16" s="15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</row>
    <row r="17" spans="1:13">
      <c r="A17" s="15"/>
      <c r="B17" s="15"/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</row>
    <row r="18" spans="1:13">
      <c r="A18" s="15"/>
      <c r="B18" s="15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</row>
    <row r="19" spans="1:13">
      <c r="A19" s="15"/>
      <c r="B19" s="1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</row>
    <row r="20" spans="1:13">
      <c r="A20" s="15"/>
      <c r="B20" s="15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</row>
    <row r="21" spans="1:13">
      <c r="A21" s="15"/>
      <c r="B21" s="15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</row>
    <row r="22" spans="1:13">
      <c r="A22" s="15"/>
      <c r="B22" s="15"/>
      <c r="C22" s="705"/>
      <c r="D22" s="705"/>
      <c r="E22" s="705"/>
      <c r="F22" s="705"/>
      <c r="G22" s="705"/>
      <c r="H22" s="705"/>
      <c r="I22" s="705"/>
      <c r="J22" s="705"/>
      <c r="K22" s="705"/>
      <c r="L22" s="705"/>
    </row>
    <row r="23" spans="1:13">
      <c r="A23" s="15"/>
      <c r="B23" s="15"/>
      <c r="C23" s="705"/>
      <c r="D23" s="705"/>
      <c r="E23" s="705"/>
      <c r="F23" s="705"/>
      <c r="G23" s="705"/>
      <c r="H23" s="705"/>
      <c r="I23" s="705"/>
      <c r="J23" s="705"/>
      <c r="K23" s="705"/>
      <c r="L23" s="705"/>
    </row>
    <row r="24" spans="1:13">
      <c r="A24" s="15"/>
      <c r="B24" s="705"/>
      <c r="H24" s="705"/>
      <c r="I24" s="705"/>
      <c r="J24" s="705"/>
      <c r="K24" s="705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A21" workbookViewId="0">
      <selection activeCell="S24" sqref="S24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7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7"/>
      <c r="E2" s="12"/>
      <c r="F2" s="12"/>
      <c r="G2" s="12"/>
      <c r="H2" s="12"/>
      <c r="I2" s="249" t="s">
        <v>276</v>
      </c>
      <c r="J2" s="12"/>
      <c r="K2" s="12"/>
      <c r="L2" s="12"/>
    </row>
    <row r="3" spans="1:18" ht="15.75" customHeight="1">
      <c r="A3" s="12"/>
      <c r="B3" s="2834" t="s">
        <v>371</v>
      </c>
      <c r="C3" s="2835"/>
      <c r="D3" s="2836"/>
      <c r="E3" s="2836"/>
      <c r="F3" s="2840" t="s">
        <v>375</v>
      </c>
      <c r="G3" s="2836"/>
      <c r="H3" s="2841"/>
      <c r="I3" s="2842" t="s">
        <v>373</v>
      </c>
      <c r="J3" s="12"/>
      <c r="K3" s="12"/>
      <c r="L3" s="55"/>
      <c r="M3" s="15"/>
      <c r="N3" s="705"/>
      <c r="O3" s="16"/>
      <c r="P3" s="16"/>
    </row>
    <row r="4" spans="1:18" ht="15.75" customHeight="1" thickBot="1">
      <c r="A4" s="12"/>
      <c r="B4" s="2837" t="s">
        <v>374</v>
      </c>
      <c r="C4" s="2838"/>
      <c r="D4" s="71" t="s">
        <v>103</v>
      </c>
      <c r="E4" s="72" t="s">
        <v>372</v>
      </c>
      <c r="F4" s="2839" t="s">
        <v>374</v>
      </c>
      <c r="G4" s="2838"/>
      <c r="H4" s="73" t="s">
        <v>103</v>
      </c>
      <c r="I4" s="2843"/>
      <c r="J4" s="12"/>
      <c r="K4" s="55"/>
      <c r="L4" s="55"/>
      <c r="M4" s="15"/>
      <c r="N4" s="705"/>
      <c r="O4" s="16"/>
      <c r="P4" s="16"/>
    </row>
    <row r="5" spans="1:18" ht="15.75" customHeight="1">
      <c r="A5" s="55"/>
      <c r="B5" s="70" t="str">
        <f t="shared" ref="B5:B18" si="0">IF(C5="T","谷",IF(C5="P","山"," "))</f>
        <v xml:space="preserve"> </v>
      </c>
      <c r="C5" s="59"/>
      <c r="D5" s="467">
        <v>34669</v>
      </c>
      <c r="E5" s="462"/>
      <c r="F5" s="453" t="str">
        <f t="shared" ref="F5:F18" si="1">IF(G5="T","谷",IF(G5="P","山"," "))</f>
        <v>谷</v>
      </c>
      <c r="G5" s="41" t="s">
        <v>160</v>
      </c>
      <c r="H5" s="452">
        <v>34731</v>
      </c>
      <c r="I5" s="456">
        <v>2</v>
      </c>
      <c r="J5" s="12"/>
      <c r="K5" s="55"/>
      <c r="L5" s="55"/>
      <c r="M5" s="15"/>
      <c r="N5" s="705"/>
      <c r="O5" s="16"/>
      <c r="P5" s="16"/>
      <c r="Q5" s="16"/>
      <c r="R5" s="705"/>
    </row>
    <row r="6" spans="1:18" ht="15.75" customHeight="1">
      <c r="A6" s="55"/>
      <c r="B6" s="68" t="str">
        <f t="shared" si="0"/>
        <v>山</v>
      </c>
      <c r="C6" s="37" t="s">
        <v>162</v>
      </c>
      <c r="D6" s="468">
        <v>35370</v>
      </c>
      <c r="E6" s="463">
        <v>102.65069895968213</v>
      </c>
      <c r="F6" s="454" t="str">
        <f t="shared" si="1"/>
        <v>山</v>
      </c>
      <c r="G6" s="37" t="s">
        <v>162</v>
      </c>
      <c r="H6" s="452">
        <v>35551</v>
      </c>
      <c r="I6" s="457">
        <v>6</v>
      </c>
      <c r="J6" s="12"/>
      <c r="K6" s="55"/>
      <c r="L6" s="55"/>
      <c r="M6" s="15"/>
      <c r="N6" s="705"/>
      <c r="O6" s="16"/>
      <c r="P6" s="16"/>
      <c r="Q6" s="16"/>
      <c r="R6" s="705"/>
    </row>
    <row r="7" spans="1:18" ht="15.75" customHeight="1">
      <c r="A7" s="55"/>
      <c r="B7" s="68" t="str">
        <f t="shared" si="0"/>
        <v>谷</v>
      </c>
      <c r="C7" s="37" t="s">
        <v>160</v>
      </c>
      <c r="D7" s="468">
        <v>36008</v>
      </c>
      <c r="E7" s="463">
        <v>97.928470031484807</v>
      </c>
      <c r="F7" s="454" t="str">
        <f t="shared" si="1"/>
        <v>谷</v>
      </c>
      <c r="G7" s="37" t="s">
        <v>160</v>
      </c>
      <c r="H7" s="452">
        <v>36161</v>
      </c>
      <c r="I7" s="457">
        <v>5</v>
      </c>
      <c r="J7" s="12"/>
      <c r="K7" s="55"/>
      <c r="L7" s="55"/>
      <c r="M7" s="15"/>
      <c r="N7" s="705"/>
      <c r="O7" s="16"/>
      <c r="P7" s="16"/>
      <c r="Q7" s="16"/>
      <c r="R7" s="705"/>
    </row>
    <row r="8" spans="1:18" ht="15.75" customHeight="1">
      <c r="A8" s="55"/>
      <c r="B8" s="68" t="str">
        <f t="shared" si="0"/>
        <v>山</v>
      </c>
      <c r="C8" s="37" t="s">
        <v>162</v>
      </c>
      <c r="D8" s="468">
        <v>36708</v>
      </c>
      <c r="E8" s="463">
        <v>100.47048284079987</v>
      </c>
      <c r="F8" s="454" t="str">
        <f t="shared" si="1"/>
        <v>山</v>
      </c>
      <c r="G8" s="37" t="s">
        <v>162</v>
      </c>
      <c r="H8" s="452">
        <v>36800</v>
      </c>
      <c r="I8" s="457">
        <v>3</v>
      </c>
      <c r="J8" s="12"/>
      <c r="K8" s="55"/>
      <c r="L8" s="55"/>
      <c r="M8" s="15"/>
      <c r="N8" s="705"/>
      <c r="O8" s="16"/>
      <c r="P8" s="705"/>
      <c r="Q8" s="16"/>
      <c r="R8" s="705"/>
    </row>
    <row r="9" spans="1:18" ht="15.75" customHeight="1">
      <c r="A9" s="55"/>
      <c r="B9" s="68" t="str">
        <f t="shared" si="0"/>
        <v>谷</v>
      </c>
      <c r="C9" s="37" t="s">
        <v>160</v>
      </c>
      <c r="D9" s="468">
        <v>37196</v>
      </c>
      <c r="E9" s="463">
        <v>98.199277074620198</v>
      </c>
      <c r="F9" s="454" t="str">
        <f t="shared" si="1"/>
        <v>谷</v>
      </c>
      <c r="G9" s="37" t="s">
        <v>160</v>
      </c>
      <c r="H9" s="452">
        <v>37288</v>
      </c>
      <c r="I9" s="457">
        <v>3</v>
      </c>
      <c r="J9" s="12"/>
      <c r="K9" s="55"/>
      <c r="L9" s="55"/>
      <c r="M9" s="15"/>
      <c r="N9" s="705"/>
      <c r="O9" s="705"/>
      <c r="P9" s="16"/>
      <c r="Q9" s="16"/>
      <c r="R9" s="705"/>
    </row>
    <row r="10" spans="1:18" ht="15.75" customHeight="1">
      <c r="A10" s="55"/>
      <c r="B10" s="68" t="str">
        <f t="shared" si="0"/>
        <v>山</v>
      </c>
      <c r="C10" s="37" t="s">
        <v>162</v>
      </c>
      <c r="D10" s="468">
        <v>38322</v>
      </c>
      <c r="E10" s="463">
        <v>101.21342899222439</v>
      </c>
      <c r="F10" s="455" t="str">
        <f t="shared" si="1"/>
        <v xml:space="preserve"> </v>
      </c>
      <c r="G10" s="58" t="s">
        <v>271</v>
      </c>
      <c r="H10" s="452"/>
      <c r="I10" s="457" t="s">
        <v>264</v>
      </c>
      <c r="J10" s="12"/>
      <c r="K10" s="55"/>
      <c r="L10" s="55"/>
      <c r="M10" s="15"/>
      <c r="N10" s="705"/>
      <c r="O10" s="16"/>
      <c r="P10" s="16"/>
      <c r="Q10" s="705"/>
      <c r="R10" s="705"/>
    </row>
    <row r="11" spans="1:18" ht="15.75" customHeight="1">
      <c r="A11" s="55"/>
      <c r="B11" s="67" t="str">
        <f t="shared" si="0"/>
        <v xml:space="preserve"> </v>
      </c>
      <c r="C11" s="58" t="s">
        <v>271</v>
      </c>
      <c r="D11" s="468"/>
      <c r="E11" s="464"/>
      <c r="F11" s="454" t="str">
        <f t="shared" si="1"/>
        <v>山</v>
      </c>
      <c r="G11" s="37" t="s">
        <v>162</v>
      </c>
      <c r="H11" s="452">
        <v>38961</v>
      </c>
      <c r="I11" s="457" t="s">
        <v>161</v>
      </c>
      <c r="J11" s="12"/>
      <c r="K11" s="55"/>
      <c r="L11" s="55"/>
      <c r="M11" s="15"/>
      <c r="N11" s="705"/>
      <c r="O11" s="16"/>
      <c r="P11" s="705"/>
      <c r="Q11" s="16"/>
      <c r="R11" s="705"/>
    </row>
    <row r="12" spans="1:18" ht="15.75" customHeight="1">
      <c r="A12" s="55"/>
      <c r="B12" s="68" t="str">
        <f t="shared" si="0"/>
        <v>谷</v>
      </c>
      <c r="C12" s="37" t="s">
        <v>160</v>
      </c>
      <c r="D12" s="468">
        <v>39904</v>
      </c>
      <c r="E12" s="463">
        <v>95.002459193300226</v>
      </c>
      <c r="F12" s="454" t="str">
        <f t="shared" si="1"/>
        <v>谷</v>
      </c>
      <c r="G12" s="37" t="s">
        <v>160</v>
      </c>
      <c r="H12" s="452">
        <v>39934</v>
      </c>
      <c r="I12" s="457">
        <v>1</v>
      </c>
      <c r="J12" s="12"/>
      <c r="K12" s="55"/>
      <c r="L12" s="55"/>
      <c r="M12" s="15"/>
      <c r="N12" s="705"/>
      <c r="O12" s="705"/>
      <c r="P12" s="16"/>
      <c r="Q12" s="16"/>
      <c r="R12" s="705"/>
    </row>
    <row r="13" spans="1:18" ht="15.75" customHeight="1">
      <c r="A13" s="55"/>
      <c r="B13" s="68" t="str">
        <f t="shared" si="0"/>
        <v>山</v>
      </c>
      <c r="C13" s="37" t="s">
        <v>162</v>
      </c>
      <c r="D13" s="468">
        <v>40269</v>
      </c>
      <c r="E13" s="463">
        <v>100.54100591400672</v>
      </c>
      <c r="F13" s="455" t="str">
        <f t="shared" si="1"/>
        <v xml:space="preserve"> </v>
      </c>
      <c r="G13" s="58" t="s">
        <v>271</v>
      </c>
      <c r="H13" s="452"/>
      <c r="I13" s="457" t="s">
        <v>264</v>
      </c>
      <c r="J13" s="12"/>
      <c r="K13" s="55"/>
      <c r="L13" s="55"/>
      <c r="M13" s="15"/>
      <c r="N13" s="705"/>
      <c r="O13" s="16"/>
      <c r="P13" s="16"/>
      <c r="Q13" s="705"/>
      <c r="R13" s="705"/>
    </row>
    <row r="14" spans="1:18" ht="15.75" customHeight="1">
      <c r="A14" s="55"/>
      <c r="B14" s="67" t="str">
        <f t="shared" si="0"/>
        <v xml:space="preserve"> </v>
      </c>
      <c r="C14" s="58" t="s">
        <v>271</v>
      </c>
      <c r="D14" s="468"/>
      <c r="E14" s="464"/>
      <c r="F14" s="454" t="str">
        <f t="shared" si="1"/>
        <v>山</v>
      </c>
      <c r="G14" s="37" t="s">
        <v>162</v>
      </c>
      <c r="H14" s="452">
        <v>40848</v>
      </c>
      <c r="I14" s="457" t="s">
        <v>161</v>
      </c>
      <c r="J14" s="12"/>
      <c r="K14" s="55"/>
      <c r="L14" s="55"/>
      <c r="M14" s="15"/>
      <c r="N14" s="705"/>
      <c r="O14" s="16"/>
      <c r="P14" s="16"/>
      <c r="Q14" s="16"/>
      <c r="R14" s="705"/>
    </row>
    <row r="15" spans="1:18" ht="15.75" customHeight="1">
      <c r="A15" s="55"/>
      <c r="B15" s="68" t="str">
        <f t="shared" si="0"/>
        <v>谷</v>
      </c>
      <c r="C15" s="37" t="s">
        <v>160</v>
      </c>
      <c r="D15" s="468">
        <v>41214</v>
      </c>
      <c r="E15" s="463">
        <v>99.435412089829413</v>
      </c>
      <c r="F15" s="454" t="str">
        <f t="shared" si="1"/>
        <v>谷</v>
      </c>
      <c r="G15" s="37" t="s">
        <v>160</v>
      </c>
      <c r="H15" s="452">
        <v>41275</v>
      </c>
      <c r="I15" s="457">
        <v>2</v>
      </c>
      <c r="J15" s="12"/>
      <c r="K15" s="55"/>
      <c r="L15" s="55"/>
      <c r="M15" s="15"/>
      <c r="N15" s="705"/>
      <c r="O15" s="16"/>
      <c r="P15" s="16"/>
      <c r="Q15" s="16"/>
      <c r="R15" s="705"/>
    </row>
    <row r="16" spans="1:18" ht="15.75" customHeight="1">
      <c r="A16" s="55"/>
      <c r="B16" s="68" t="str">
        <f t="shared" si="0"/>
        <v>山</v>
      </c>
      <c r="C16" s="37" t="s">
        <v>162</v>
      </c>
      <c r="D16" s="468">
        <v>41609</v>
      </c>
      <c r="E16" s="463">
        <v>101.28407889211036</v>
      </c>
      <c r="F16" s="454" t="str">
        <f t="shared" si="1"/>
        <v>山</v>
      </c>
      <c r="G16" s="37" t="s">
        <v>162</v>
      </c>
      <c r="H16" s="452">
        <v>41699</v>
      </c>
      <c r="I16" s="457">
        <v>3</v>
      </c>
      <c r="J16" s="12"/>
      <c r="K16" s="55"/>
      <c r="L16" s="55"/>
      <c r="M16" s="15"/>
      <c r="N16" s="705"/>
      <c r="O16" s="16"/>
      <c r="P16" s="16"/>
      <c r="Q16" s="16"/>
      <c r="R16" s="705"/>
    </row>
    <row r="17" spans="1:18" ht="15.75" customHeight="1">
      <c r="A17" s="56"/>
      <c r="B17" s="68" t="str">
        <f t="shared" si="0"/>
        <v>谷</v>
      </c>
      <c r="C17" s="37" t="s">
        <v>160</v>
      </c>
      <c r="D17" s="469">
        <v>42461</v>
      </c>
      <c r="E17" s="465">
        <v>99.14838333254157</v>
      </c>
      <c r="F17" s="455" t="str">
        <f t="shared" si="1"/>
        <v xml:space="preserve"> </v>
      </c>
      <c r="G17" s="58" t="s">
        <v>271</v>
      </c>
      <c r="H17" s="54">
        <v>42552</v>
      </c>
      <c r="I17" s="457">
        <v>3</v>
      </c>
      <c r="J17" s="12"/>
      <c r="K17" s="12"/>
      <c r="L17" s="12"/>
      <c r="M17" s="451"/>
      <c r="P17" s="705"/>
      <c r="Q17" s="705"/>
      <c r="R17" s="705"/>
    </row>
    <row r="18" spans="1:18" ht="15.75" customHeight="1" thickBot="1">
      <c r="A18" s="56"/>
      <c r="B18" s="69" t="str">
        <f t="shared" si="0"/>
        <v>山</v>
      </c>
      <c r="C18" s="64" t="s">
        <v>162</v>
      </c>
      <c r="D18" s="470">
        <v>42736</v>
      </c>
      <c r="E18" s="466">
        <v>100.88365257404051</v>
      </c>
      <c r="F18" s="69" t="str">
        <f t="shared" si="1"/>
        <v>山</v>
      </c>
      <c r="G18" s="64" t="s">
        <v>162</v>
      </c>
      <c r="H18" s="470">
        <v>43160</v>
      </c>
      <c r="I18" s="458">
        <v>14</v>
      </c>
      <c r="J18" s="12"/>
      <c r="K18" s="12"/>
      <c r="L18" s="12"/>
      <c r="M18" s="451"/>
      <c r="P18" s="705"/>
      <c r="Q18" s="705"/>
      <c r="R18" s="705"/>
    </row>
    <row r="19" spans="1:18" ht="15.75" customHeight="1">
      <c r="A19" s="56"/>
      <c r="B19" s="2833" t="s">
        <v>376</v>
      </c>
      <c r="C19" s="2833"/>
      <c r="D19" s="2833"/>
      <c r="E19" s="2833"/>
      <c r="F19" s="2833"/>
      <c r="G19" s="2833"/>
      <c r="H19" s="2833"/>
      <c r="I19" s="2833"/>
      <c r="J19" s="12"/>
      <c r="K19" s="12"/>
      <c r="L19" s="428"/>
      <c r="M19" s="17"/>
      <c r="N19" s="17"/>
      <c r="O19" s="17"/>
      <c r="P19" s="17"/>
      <c r="Q19" s="17"/>
      <c r="R19" s="705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816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51"/>
  <sheetViews>
    <sheetView workbookViewId="0">
      <pane xSplit="2" ySplit="4" topLeftCell="C425" activePane="bottomRight" state="frozen"/>
      <selection pane="topRight" activeCell="C1" sqref="C1"/>
      <selection pane="bottomLeft" activeCell="A7" sqref="A7"/>
      <selection pane="bottomRight" activeCell="F433" sqref="F433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863</v>
      </c>
      <c r="B1" s="24"/>
      <c r="C1" s="24"/>
      <c r="D1" s="24"/>
      <c r="E1" s="24"/>
      <c r="F1" s="44"/>
      <c r="G1" s="24"/>
      <c r="H1" s="24"/>
      <c r="I1" s="23" t="s">
        <v>864</v>
      </c>
      <c r="J1" s="24"/>
      <c r="R1" s="24"/>
    </row>
    <row r="2" spans="1:18">
      <c r="A2" s="131" t="s">
        <v>26</v>
      </c>
      <c r="B2" s="140"/>
      <c r="C2" s="2846" t="s">
        <v>1424</v>
      </c>
      <c r="D2" s="2846"/>
      <c r="E2" s="2847"/>
      <c r="F2" s="2854" t="s">
        <v>865</v>
      </c>
      <c r="G2" s="132"/>
      <c r="H2" s="24"/>
      <c r="I2" s="131" t="s">
        <v>26</v>
      </c>
      <c r="J2" s="140"/>
      <c r="K2" s="2856" t="s">
        <v>855</v>
      </c>
      <c r="L2" s="2856"/>
      <c r="M2" s="2856"/>
      <c r="N2" s="2867" t="s">
        <v>1230</v>
      </c>
      <c r="O2" s="2846"/>
      <c r="P2" s="2868"/>
      <c r="Q2" s="2857" t="s">
        <v>865</v>
      </c>
      <c r="R2" s="1054"/>
    </row>
    <row r="3" spans="1:18">
      <c r="A3" s="85" t="s">
        <v>472</v>
      </c>
      <c r="B3" s="96"/>
      <c r="C3" s="2848" t="s">
        <v>866</v>
      </c>
      <c r="D3" s="2850" t="s">
        <v>865</v>
      </c>
      <c r="E3" s="2852" t="s">
        <v>867</v>
      </c>
      <c r="F3" s="2855"/>
      <c r="G3" s="133" t="s">
        <v>868</v>
      </c>
      <c r="H3" s="24"/>
      <c r="I3" s="85" t="s">
        <v>472</v>
      </c>
      <c r="J3" s="96"/>
      <c r="K3" s="2844" t="s">
        <v>866</v>
      </c>
      <c r="L3" s="2863" t="s">
        <v>865</v>
      </c>
      <c r="M3" s="2865" t="s">
        <v>867</v>
      </c>
      <c r="N3" s="2859" t="s">
        <v>866</v>
      </c>
      <c r="O3" s="2850" t="s">
        <v>865</v>
      </c>
      <c r="P3" s="2861" t="s">
        <v>867</v>
      </c>
      <c r="Q3" s="2858"/>
      <c r="R3" s="1055" t="s">
        <v>868</v>
      </c>
    </row>
    <row r="4" spans="1:18" ht="13.5" thickBot="1">
      <c r="A4" s="142" t="s">
        <v>97</v>
      </c>
      <c r="B4" s="102"/>
      <c r="C4" s="2849"/>
      <c r="D4" s="2851"/>
      <c r="E4" s="2853"/>
      <c r="F4" s="144" t="s">
        <v>869</v>
      </c>
      <c r="G4" s="143"/>
      <c r="H4" s="24"/>
      <c r="I4" s="142" t="s">
        <v>97</v>
      </c>
      <c r="J4" s="102"/>
      <c r="K4" s="2845"/>
      <c r="L4" s="2864"/>
      <c r="M4" s="2866"/>
      <c r="N4" s="2860"/>
      <c r="O4" s="2851"/>
      <c r="P4" s="2862"/>
      <c r="Q4" s="1708" t="s">
        <v>869</v>
      </c>
      <c r="R4" s="1056"/>
    </row>
    <row r="5" spans="1:18">
      <c r="A5" s="112" t="s">
        <v>19</v>
      </c>
      <c r="B5" s="120" t="s">
        <v>3</v>
      </c>
      <c r="C5" s="1779"/>
      <c r="D5" s="269"/>
      <c r="E5" s="5"/>
      <c r="F5" s="78"/>
      <c r="G5" s="135"/>
      <c r="H5" s="24"/>
      <c r="I5" s="95" t="s">
        <v>19</v>
      </c>
      <c r="J5" s="195" t="s">
        <v>3</v>
      </c>
      <c r="K5" s="1709">
        <v>91.3</v>
      </c>
      <c r="L5" s="1710">
        <v>97.4</v>
      </c>
      <c r="M5" s="1711">
        <v>101.5</v>
      </c>
      <c r="N5" s="1178">
        <v>100.9</v>
      </c>
      <c r="O5" s="1057">
        <v>112.4</v>
      </c>
      <c r="P5" s="1712">
        <v>106.8</v>
      </c>
      <c r="Q5" s="1182"/>
      <c r="R5" s="1058"/>
    </row>
    <row r="6" spans="1:18">
      <c r="A6" s="112">
        <v>1990</v>
      </c>
      <c r="B6" s="120" t="s">
        <v>4</v>
      </c>
      <c r="C6" s="1779"/>
      <c r="D6" s="269"/>
      <c r="E6" s="5"/>
      <c r="F6" s="78"/>
      <c r="G6" s="135"/>
      <c r="H6" s="24"/>
      <c r="I6" s="95">
        <v>1990</v>
      </c>
      <c r="J6" s="195" t="s">
        <v>4</v>
      </c>
      <c r="K6" s="1709">
        <v>91.8</v>
      </c>
      <c r="L6" s="1710">
        <v>97.8</v>
      </c>
      <c r="M6" s="1711">
        <v>101.8</v>
      </c>
      <c r="N6" s="1178">
        <v>101.6</v>
      </c>
      <c r="O6" s="1057">
        <v>112.7</v>
      </c>
      <c r="P6" s="1712">
        <v>107</v>
      </c>
      <c r="Q6" s="1182"/>
      <c r="R6" s="1058"/>
    </row>
    <row r="7" spans="1:18">
      <c r="A7" s="112"/>
      <c r="B7" s="120" t="s">
        <v>5</v>
      </c>
      <c r="C7" s="1779"/>
      <c r="D7" s="269"/>
      <c r="E7" s="5"/>
      <c r="F7" s="78"/>
      <c r="G7" s="135"/>
      <c r="H7" s="24"/>
      <c r="I7" s="95"/>
      <c r="J7" s="195" t="s">
        <v>5</v>
      </c>
      <c r="K7" s="1709">
        <v>91</v>
      </c>
      <c r="L7" s="1710">
        <v>97.6</v>
      </c>
      <c r="M7" s="1711">
        <v>101.9</v>
      </c>
      <c r="N7" s="1178">
        <v>100.7</v>
      </c>
      <c r="O7" s="1057">
        <v>112.7</v>
      </c>
      <c r="P7" s="1712">
        <v>107.1</v>
      </c>
      <c r="Q7" s="1182"/>
      <c r="R7" s="1058"/>
    </row>
    <row r="8" spans="1:18">
      <c r="A8" s="112"/>
      <c r="B8" s="120" t="s">
        <v>6</v>
      </c>
      <c r="C8" s="1779"/>
      <c r="D8" s="269"/>
      <c r="E8" s="5"/>
      <c r="F8" s="78"/>
      <c r="G8" s="135"/>
      <c r="H8" s="24"/>
      <c r="I8" s="95"/>
      <c r="J8" s="195" t="s">
        <v>6</v>
      </c>
      <c r="K8" s="1709">
        <v>91.7</v>
      </c>
      <c r="L8" s="1710">
        <v>98.3</v>
      </c>
      <c r="M8" s="1711">
        <v>101.9</v>
      </c>
      <c r="N8" s="1178">
        <v>101.4</v>
      </c>
      <c r="O8" s="1057">
        <v>113.4</v>
      </c>
      <c r="P8" s="1712">
        <v>107.1</v>
      </c>
      <c r="Q8" s="1182"/>
      <c r="R8" s="1058"/>
    </row>
    <row r="9" spans="1:18">
      <c r="A9" s="112"/>
      <c r="B9" s="120" t="s">
        <v>7</v>
      </c>
      <c r="C9" s="1779"/>
      <c r="D9" s="269"/>
      <c r="E9" s="5"/>
      <c r="F9" s="78"/>
      <c r="G9" s="135"/>
      <c r="H9" s="24"/>
      <c r="I9" s="95"/>
      <c r="J9" s="195" t="s">
        <v>7</v>
      </c>
      <c r="K9" s="1709">
        <v>93.1</v>
      </c>
      <c r="L9" s="1710">
        <v>99.7</v>
      </c>
      <c r="M9" s="1711">
        <v>102</v>
      </c>
      <c r="N9" s="1178">
        <v>102.8</v>
      </c>
      <c r="O9" s="1057">
        <v>115.1</v>
      </c>
      <c r="P9" s="1712">
        <v>107.2</v>
      </c>
      <c r="Q9" s="1182"/>
      <c r="R9" s="1058"/>
    </row>
    <row r="10" spans="1:18">
      <c r="A10" s="112"/>
      <c r="B10" s="120" t="s">
        <v>8</v>
      </c>
      <c r="C10" s="1779"/>
      <c r="D10" s="269"/>
      <c r="E10" s="5"/>
      <c r="F10" s="78"/>
      <c r="G10" s="135"/>
      <c r="H10" s="24"/>
      <c r="I10" s="95"/>
      <c r="J10" s="195" t="s">
        <v>8</v>
      </c>
      <c r="K10" s="1709">
        <v>92.2</v>
      </c>
      <c r="L10" s="1710">
        <v>100.5</v>
      </c>
      <c r="M10" s="1711">
        <v>102</v>
      </c>
      <c r="N10" s="1178">
        <v>101.9</v>
      </c>
      <c r="O10" s="1057">
        <v>115.8</v>
      </c>
      <c r="P10" s="1712">
        <v>107.2</v>
      </c>
      <c r="Q10" s="1182"/>
      <c r="R10" s="1058"/>
    </row>
    <row r="11" spans="1:18">
      <c r="A11" s="112"/>
      <c r="B11" s="120" t="s">
        <v>9</v>
      </c>
      <c r="C11" s="1779"/>
      <c r="D11" s="269"/>
      <c r="E11" s="5"/>
      <c r="F11" s="78"/>
      <c r="G11" s="135"/>
      <c r="H11" s="24"/>
      <c r="I11" s="95"/>
      <c r="J11" s="195" t="s">
        <v>9</v>
      </c>
      <c r="K11" s="1709">
        <v>91.3</v>
      </c>
      <c r="L11" s="1710">
        <v>100.8</v>
      </c>
      <c r="M11" s="1711">
        <v>101.6</v>
      </c>
      <c r="N11" s="1178">
        <v>101</v>
      </c>
      <c r="O11" s="1057">
        <v>116.2</v>
      </c>
      <c r="P11" s="1712">
        <v>106.8</v>
      </c>
      <c r="Q11" s="1182"/>
      <c r="R11" s="1058"/>
    </row>
    <row r="12" spans="1:18">
      <c r="A12" s="112"/>
      <c r="B12" s="120" t="s">
        <v>10</v>
      </c>
      <c r="C12" s="1779"/>
      <c r="D12" s="269"/>
      <c r="E12" s="5"/>
      <c r="F12" s="78"/>
      <c r="G12" s="135"/>
      <c r="H12" s="24"/>
      <c r="I12" s="95"/>
      <c r="J12" s="195" t="s">
        <v>10</v>
      </c>
      <c r="K12" s="1709">
        <v>90.3</v>
      </c>
      <c r="L12" s="1710">
        <v>100.5</v>
      </c>
      <c r="M12" s="1711">
        <v>102.2</v>
      </c>
      <c r="N12" s="1178">
        <v>99.9</v>
      </c>
      <c r="O12" s="1057">
        <v>115.9</v>
      </c>
      <c r="P12" s="1712">
        <v>107.4</v>
      </c>
      <c r="Q12" s="1182"/>
      <c r="R12" s="1058"/>
    </row>
    <row r="13" spans="1:18">
      <c r="A13" s="112"/>
      <c r="B13" s="120" t="s">
        <v>11</v>
      </c>
      <c r="C13" s="1779"/>
      <c r="D13" s="269"/>
      <c r="E13" s="5"/>
      <c r="F13" s="78"/>
      <c r="G13" s="135"/>
      <c r="H13" s="24"/>
      <c r="I13" s="95"/>
      <c r="J13" s="195" t="s">
        <v>11</v>
      </c>
      <c r="K13" s="1709">
        <v>88.9</v>
      </c>
      <c r="L13" s="1710">
        <v>100.2</v>
      </c>
      <c r="M13" s="1711">
        <v>102.4</v>
      </c>
      <c r="N13" s="1178">
        <v>98.5</v>
      </c>
      <c r="O13" s="1057">
        <v>115.6</v>
      </c>
      <c r="P13" s="1712">
        <v>107.6</v>
      </c>
      <c r="Q13" s="1182"/>
      <c r="R13" s="1058"/>
    </row>
    <row r="14" spans="1:18">
      <c r="A14" s="112"/>
      <c r="B14" s="120" t="s">
        <v>12</v>
      </c>
      <c r="C14" s="1779"/>
      <c r="D14" s="269"/>
      <c r="E14" s="5"/>
      <c r="F14" s="78"/>
      <c r="G14" s="135"/>
      <c r="H14" s="24"/>
      <c r="I14" s="95"/>
      <c r="J14" s="195" t="s">
        <v>12</v>
      </c>
      <c r="K14" s="1709">
        <v>89.3</v>
      </c>
      <c r="L14" s="1710">
        <v>101.6</v>
      </c>
      <c r="M14" s="1711">
        <v>102.9</v>
      </c>
      <c r="N14" s="1178">
        <v>98.9</v>
      </c>
      <c r="O14" s="1057">
        <v>117.2</v>
      </c>
      <c r="P14" s="1712">
        <v>108.2</v>
      </c>
      <c r="Q14" s="1182"/>
      <c r="R14" s="1058"/>
    </row>
    <row r="15" spans="1:18">
      <c r="A15" s="112"/>
      <c r="B15" s="120" t="s">
        <v>13</v>
      </c>
      <c r="C15" s="1779"/>
      <c r="D15" s="269"/>
      <c r="E15" s="5"/>
      <c r="F15" s="78"/>
      <c r="G15" s="135"/>
      <c r="H15" s="24"/>
      <c r="I15" s="95"/>
      <c r="J15" s="195" t="s">
        <v>13</v>
      </c>
      <c r="K15" s="1709">
        <v>88.6</v>
      </c>
      <c r="L15" s="1710">
        <v>101</v>
      </c>
      <c r="M15" s="1711">
        <v>103</v>
      </c>
      <c r="N15" s="1178">
        <v>98.2</v>
      </c>
      <c r="O15" s="1057">
        <v>116.5</v>
      </c>
      <c r="P15" s="1712">
        <v>108.3</v>
      </c>
      <c r="Q15" s="1182"/>
      <c r="R15" s="1058"/>
    </row>
    <row r="16" spans="1:18">
      <c r="A16" s="113"/>
      <c r="B16" s="121" t="s">
        <v>14</v>
      </c>
      <c r="C16" s="1780"/>
      <c r="D16" s="270"/>
      <c r="E16" s="7"/>
      <c r="F16" s="79"/>
      <c r="G16" s="136"/>
      <c r="H16" s="24"/>
      <c r="I16" s="100"/>
      <c r="J16" s="197" t="s">
        <v>14</v>
      </c>
      <c r="K16" s="1713">
        <v>88.5</v>
      </c>
      <c r="L16" s="1714">
        <v>100.8</v>
      </c>
      <c r="M16" s="1715">
        <v>104</v>
      </c>
      <c r="N16" s="1178">
        <v>98.2</v>
      </c>
      <c r="O16" s="1057">
        <v>116.2</v>
      </c>
      <c r="P16" s="1712">
        <v>109.4</v>
      </c>
      <c r="Q16" s="1182"/>
      <c r="R16" s="1060"/>
    </row>
    <row r="17" spans="1:18">
      <c r="A17" s="111" t="s">
        <v>20</v>
      </c>
      <c r="B17" s="119" t="s">
        <v>3</v>
      </c>
      <c r="C17" s="1781"/>
      <c r="D17" s="271"/>
      <c r="E17" s="6"/>
      <c r="F17" s="77"/>
      <c r="G17" s="134"/>
      <c r="H17" s="24"/>
      <c r="I17" s="98" t="s">
        <v>20</v>
      </c>
      <c r="J17" s="196" t="s">
        <v>3</v>
      </c>
      <c r="K17" s="1709">
        <v>87.9</v>
      </c>
      <c r="L17" s="1710">
        <v>100.7</v>
      </c>
      <c r="M17" s="1711">
        <v>103.8</v>
      </c>
      <c r="N17" s="1180">
        <v>97.6</v>
      </c>
      <c r="O17" s="1062">
        <v>116.2</v>
      </c>
      <c r="P17" s="1716">
        <v>109.1</v>
      </c>
      <c r="Q17" s="1183"/>
      <c r="R17" s="1061"/>
    </row>
    <row r="18" spans="1:18">
      <c r="A18" s="112">
        <v>1991</v>
      </c>
      <c r="B18" s="120" t="s">
        <v>4</v>
      </c>
      <c r="C18" s="1779"/>
      <c r="D18" s="269"/>
      <c r="E18" s="5"/>
      <c r="F18" s="78"/>
      <c r="G18" s="135"/>
      <c r="H18" s="24"/>
      <c r="I18" s="95">
        <v>1991</v>
      </c>
      <c r="J18" s="195" t="s">
        <v>4</v>
      </c>
      <c r="K18" s="1709">
        <v>86.9</v>
      </c>
      <c r="L18" s="1710">
        <v>100.3</v>
      </c>
      <c r="M18" s="1711">
        <v>103.9</v>
      </c>
      <c r="N18" s="1178">
        <v>96.5</v>
      </c>
      <c r="O18" s="1057">
        <v>115.8</v>
      </c>
      <c r="P18" s="1712">
        <v>109.3</v>
      </c>
      <c r="Q18" s="1182"/>
      <c r="R18" s="1058" t="s">
        <v>870</v>
      </c>
    </row>
    <row r="19" spans="1:18">
      <c r="A19" s="137"/>
      <c r="B19" s="141" t="s">
        <v>5</v>
      </c>
      <c r="C19" s="1782"/>
      <c r="D19" s="272"/>
      <c r="E19" s="60"/>
      <c r="F19" s="80"/>
      <c r="G19" s="138" t="s">
        <v>870</v>
      </c>
      <c r="H19" s="24"/>
      <c r="I19" s="95"/>
      <c r="J19" s="195" t="s">
        <v>5</v>
      </c>
      <c r="K19" s="1709">
        <v>86.1</v>
      </c>
      <c r="L19" s="1710">
        <v>99.4</v>
      </c>
      <c r="M19" s="1711">
        <v>104.1</v>
      </c>
      <c r="N19" s="1178">
        <v>95.7</v>
      </c>
      <c r="O19" s="1057">
        <v>114.7</v>
      </c>
      <c r="P19" s="1712">
        <v>109.2</v>
      </c>
      <c r="Q19" s="1182"/>
      <c r="R19" s="1058"/>
    </row>
    <row r="20" spans="1:18">
      <c r="A20" s="112"/>
      <c r="B20" s="120" t="s">
        <v>6</v>
      </c>
      <c r="C20" s="1779"/>
      <c r="D20" s="269"/>
      <c r="E20" s="5"/>
      <c r="F20" s="78"/>
      <c r="G20" s="135"/>
      <c r="H20" s="24"/>
      <c r="I20" s="95"/>
      <c r="J20" s="195" t="s">
        <v>6</v>
      </c>
      <c r="K20" s="1709">
        <v>85.4</v>
      </c>
      <c r="L20" s="1710">
        <v>98.6</v>
      </c>
      <c r="M20" s="1711">
        <v>104.4</v>
      </c>
      <c r="N20" s="1178">
        <v>95.1</v>
      </c>
      <c r="O20" s="1057">
        <v>113.9</v>
      </c>
      <c r="P20" s="1712">
        <v>109.6</v>
      </c>
      <c r="Q20" s="1182"/>
      <c r="R20" s="1058"/>
    </row>
    <row r="21" spans="1:18">
      <c r="A21" s="112"/>
      <c r="B21" s="120" t="s">
        <v>7</v>
      </c>
      <c r="C21" s="1779"/>
      <c r="D21" s="269"/>
      <c r="E21" s="5"/>
      <c r="F21" s="78"/>
      <c r="G21" s="135"/>
      <c r="H21" s="24"/>
      <c r="I21" s="95"/>
      <c r="J21" s="195" t="s">
        <v>7</v>
      </c>
      <c r="K21" s="1709">
        <v>84.7</v>
      </c>
      <c r="L21" s="1710">
        <v>99.7</v>
      </c>
      <c r="M21" s="1711">
        <v>105</v>
      </c>
      <c r="N21" s="1178">
        <v>94.3</v>
      </c>
      <c r="O21" s="1057">
        <v>115.2</v>
      </c>
      <c r="P21" s="1712">
        <v>110.3</v>
      </c>
      <c r="Q21" s="1182"/>
      <c r="R21" s="1058"/>
    </row>
    <row r="22" spans="1:18">
      <c r="A22" s="112"/>
      <c r="B22" s="120" t="s">
        <v>8</v>
      </c>
      <c r="C22" s="1779"/>
      <c r="D22" s="269"/>
      <c r="E22" s="5"/>
      <c r="F22" s="78"/>
      <c r="G22" s="135"/>
      <c r="H22" s="24"/>
      <c r="I22" s="95"/>
      <c r="J22" s="195" t="s">
        <v>8</v>
      </c>
      <c r="K22" s="1709">
        <v>83.4</v>
      </c>
      <c r="L22" s="1710">
        <v>98</v>
      </c>
      <c r="M22" s="1711">
        <v>105.4</v>
      </c>
      <c r="N22" s="1178">
        <v>92.9</v>
      </c>
      <c r="O22" s="1057">
        <v>113</v>
      </c>
      <c r="P22" s="1712">
        <v>110.6</v>
      </c>
      <c r="Q22" s="1182"/>
      <c r="R22" s="1058"/>
    </row>
    <row r="23" spans="1:18">
      <c r="A23" s="112"/>
      <c r="B23" s="120" t="s">
        <v>9</v>
      </c>
      <c r="C23" s="1779"/>
      <c r="D23" s="269"/>
      <c r="E23" s="5"/>
      <c r="F23" s="78"/>
      <c r="G23" s="135"/>
      <c r="H23" s="24"/>
      <c r="I23" s="95"/>
      <c r="J23" s="195" t="s">
        <v>9</v>
      </c>
      <c r="K23" s="1709">
        <v>83</v>
      </c>
      <c r="L23" s="1710">
        <v>99.1</v>
      </c>
      <c r="M23" s="1711">
        <v>104.8</v>
      </c>
      <c r="N23" s="1178">
        <v>92.5</v>
      </c>
      <c r="O23" s="1057">
        <v>114.4</v>
      </c>
      <c r="P23" s="1712">
        <v>110</v>
      </c>
      <c r="Q23" s="1182"/>
      <c r="R23" s="1058"/>
    </row>
    <row r="24" spans="1:18">
      <c r="A24" s="112"/>
      <c r="B24" s="120" t="s">
        <v>10</v>
      </c>
      <c r="C24" s="1779"/>
      <c r="D24" s="269"/>
      <c r="E24" s="5"/>
      <c r="F24" s="78"/>
      <c r="G24" s="135"/>
      <c r="H24" s="24"/>
      <c r="I24" s="95"/>
      <c r="J24" s="195" t="s">
        <v>10</v>
      </c>
      <c r="K24" s="1709">
        <v>82.2</v>
      </c>
      <c r="L24" s="1710">
        <v>97.8</v>
      </c>
      <c r="M24" s="1711">
        <v>103.9</v>
      </c>
      <c r="N24" s="1178">
        <v>91.6</v>
      </c>
      <c r="O24" s="1057">
        <v>113</v>
      </c>
      <c r="P24" s="1712">
        <v>109.1</v>
      </c>
      <c r="Q24" s="1182"/>
      <c r="R24" s="1058"/>
    </row>
    <row r="25" spans="1:18">
      <c r="A25" s="112"/>
      <c r="B25" s="120" t="s">
        <v>11</v>
      </c>
      <c r="C25" s="1779"/>
      <c r="D25" s="269"/>
      <c r="E25" s="5"/>
      <c r="F25" s="78"/>
      <c r="G25" s="135"/>
      <c r="H25" s="24"/>
      <c r="I25" s="95"/>
      <c r="J25" s="195" t="s">
        <v>11</v>
      </c>
      <c r="K25" s="1709">
        <v>81.400000000000006</v>
      </c>
      <c r="L25" s="1710">
        <v>96.9</v>
      </c>
      <c r="M25" s="1711">
        <v>103.8</v>
      </c>
      <c r="N25" s="1178">
        <v>90.7</v>
      </c>
      <c r="O25" s="1057">
        <v>111.9</v>
      </c>
      <c r="P25" s="1712">
        <v>109</v>
      </c>
      <c r="Q25" s="1182"/>
      <c r="R25" s="1058"/>
    </row>
    <row r="26" spans="1:18">
      <c r="A26" s="112"/>
      <c r="B26" s="120" t="s">
        <v>12</v>
      </c>
      <c r="C26" s="1779"/>
      <c r="D26" s="269"/>
      <c r="E26" s="5"/>
      <c r="F26" s="78"/>
      <c r="G26" s="135"/>
      <c r="H26" s="24"/>
      <c r="I26" s="95"/>
      <c r="J26" s="195" t="s">
        <v>12</v>
      </c>
      <c r="K26" s="1709">
        <v>81.400000000000006</v>
      </c>
      <c r="L26" s="1710">
        <v>96.2</v>
      </c>
      <c r="M26" s="1711">
        <v>103.5</v>
      </c>
      <c r="N26" s="1178">
        <v>90.7</v>
      </c>
      <c r="O26" s="1057">
        <v>111.2</v>
      </c>
      <c r="P26" s="1712">
        <v>108.7</v>
      </c>
      <c r="Q26" s="1182"/>
      <c r="R26" s="1058"/>
    </row>
    <row r="27" spans="1:18">
      <c r="A27" s="112"/>
      <c r="B27" s="120" t="s">
        <v>13</v>
      </c>
      <c r="C27" s="1779"/>
      <c r="D27" s="269"/>
      <c r="E27" s="5"/>
      <c r="F27" s="78"/>
      <c r="G27" s="135"/>
      <c r="H27" s="24"/>
      <c r="I27" s="95"/>
      <c r="J27" s="195" t="s">
        <v>13</v>
      </c>
      <c r="K27" s="1709">
        <v>80.3</v>
      </c>
      <c r="L27" s="1710">
        <v>96.5</v>
      </c>
      <c r="M27" s="1711">
        <v>103.7</v>
      </c>
      <c r="N27" s="1178">
        <v>89.6</v>
      </c>
      <c r="O27" s="1057">
        <v>111.6</v>
      </c>
      <c r="P27" s="1712">
        <v>108.9</v>
      </c>
      <c r="Q27" s="1182"/>
      <c r="R27" s="1058"/>
    </row>
    <row r="28" spans="1:18">
      <c r="A28" s="113"/>
      <c r="B28" s="121" t="s">
        <v>14</v>
      </c>
      <c r="C28" s="1780"/>
      <c r="D28" s="270"/>
      <c r="E28" s="7"/>
      <c r="F28" s="79"/>
      <c r="G28" s="136"/>
      <c r="H28" s="24"/>
      <c r="I28" s="100"/>
      <c r="J28" s="197" t="s">
        <v>14</v>
      </c>
      <c r="K28" s="1709">
        <v>79.2</v>
      </c>
      <c r="L28" s="1710">
        <v>94.8</v>
      </c>
      <c r="M28" s="1711">
        <v>103</v>
      </c>
      <c r="N28" s="1179">
        <v>88.3</v>
      </c>
      <c r="O28" s="1059">
        <v>109.5</v>
      </c>
      <c r="P28" s="1717">
        <v>107.9</v>
      </c>
      <c r="Q28" s="1184"/>
      <c r="R28" s="1060"/>
    </row>
    <row r="29" spans="1:18">
      <c r="A29" s="112" t="s">
        <v>21</v>
      </c>
      <c r="B29" s="120" t="s">
        <v>3</v>
      </c>
      <c r="C29" s="1779"/>
      <c r="D29" s="269"/>
      <c r="E29" s="5"/>
      <c r="F29" s="78"/>
      <c r="G29" s="135"/>
      <c r="H29" s="24"/>
      <c r="I29" s="95" t="s">
        <v>21</v>
      </c>
      <c r="J29" s="195" t="s">
        <v>3</v>
      </c>
      <c r="K29" s="1718">
        <v>78.900000000000006</v>
      </c>
      <c r="L29" s="1719">
        <v>93.7</v>
      </c>
      <c r="M29" s="1720">
        <v>102.3</v>
      </c>
      <c r="N29" s="1178">
        <v>88</v>
      </c>
      <c r="O29" s="1057">
        <v>108.2</v>
      </c>
      <c r="P29" s="1712">
        <v>107.3</v>
      </c>
      <c r="Q29" s="1182"/>
      <c r="R29" s="1058"/>
    </row>
    <row r="30" spans="1:18">
      <c r="A30" s="112">
        <v>1992</v>
      </c>
      <c r="B30" s="120" t="s">
        <v>4</v>
      </c>
      <c r="C30" s="1779"/>
      <c r="D30" s="269"/>
      <c r="E30" s="5"/>
      <c r="F30" s="78"/>
      <c r="G30" s="135"/>
      <c r="H30" s="24"/>
      <c r="I30" s="95">
        <v>1992</v>
      </c>
      <c r="J30" s="195" t="s">
        <v>4</v>
      </c>
      <c r="K30" s="1709">
        <v>78.400000000000006</v>
      </c>
      <c r="L30" s="1710">
        <v>93.3</v>
      </c>
      <c r="M30" s="1711">
        <v>102.2</v>
      </c>
      <c r="N30" s="1178">
        <v>87.4</v>
      </c>
      <c r="O30" s="1057">
        <v>108</v>
      </c>
      <c r="P30" s="1712">
        <v>107.2</v>
      </c>
      <c r="Q30" s="1182"/>
      <c r="R30" s="1058"/>
    </row>
    <row r="31" spans="1:18">
      <c r="A31" s="112"/>
      <c r="B31" s="120" t="s">
        <v>5</v>
      </c>
      <c r="C31" s="1779"/>
      <c r="D31" s="269"/>
      <c r="E31" s="5"/>
      <c r="F31" s="78"/>
      <c r="G31" s="135"/>
      <c r="H31" s="24"/>
      <c r="I31" s="95"/>
      <c r="J31" s="195" t="s">
        <v>5</v>
      </c>
      <c r="K31" s="1709">
        <v>77.900000000000006</v>
      </c>
      <c r="L31" s="1710">
        <v>91.5</v>
      </c>
      <c r="M31" s="1711">
        <v>101.1</v>
      </c>
      <c r="N31" s="1178">
        <v>86.9</v>
      </c>
      <c r="O31" s="1057">
        <v>105.9</v>
      </c>
      <c r="P31" s="1712">
        <v>105.9</v>
      </c>
      <c r="Q31" s="1182"/>
      <c r="R31" s="1058"/>
    </row>
    <row r="32" spans="1:18">
      <c r="A32" s="112"/>
      <c r="B32" s="120" t="s">
        <v>6</v>
      </c>
      <c r="C32" s="1779"/>
      <c r="D32" s="269"/>
      <c r="E32" s="5"/>
      <c r="F32" s="78"/>
      <c r="G32" s="135"/>
      <c r="H32" s="24"/>
      <c r="I32" s="95"/>
      <c r="J32" s="195" t="s">
        <v>6</v>
      </c>
      <c r="K32" s="1709">
        <v>76.400000000000006</v>
      </c>
      <c r="L32" s="1710">
        <v>90.2</v>
      </c>
      <c r="M32" s="1711">
        <v>100.6</v>
      </c>
      <c r="N32" s="1178">
        <v>85.4</v>
      </c>
      <c r="O32" s="1057">
        <v>104.4</v>
      </c>
      <c r="P32" s="1712">
        <v>105.4</v>
      </c>
      <c r="Q32" s="1182"/>
      <c r="R32" s="1058"/>
    </row>
    <row r="33" spans="1:18">
      <c r="A33" s="112"/>
      <c r="B33" s="120" t="s">
        <v>7</v>
      </c>
      <c r="C33" s="1779"/>
      <c r="D33" s="269"/>
      <c r="E33" s="5"/>
      <c r="F33" s="78"/>
      <c r="G33" s="135"/>
      <c r="H33" s="24"/>
      <c r="I33" s="95"/>
      <c r="J33" s="195" t="s">
        <v>7</v>
      </c>
      <c r="K33" s="1709">
        <v>76</v>
      </c>
      <c r="L33" s="1710">
        <v>88.5</v>
      </c>
      <c r="M33" s="1711">
        <v>100.1</v>
      </c>
      <c r="N33" s="1178">
        <v>85</v>
      </c>
      <c r="O33" s="1057">
        <v>102.5</v>
      </c>
      <c r="P33" s="1712">
        <v>104.9</v>
      </c>
      <c r="Q33" s="1182"/>
      <c r="R33" s="1058"/>
    </row>
    <row r="34" spans="1:18">
      <c r="A34" s="112"/>
      <c r="B34" s="120" t="s">
        <v>8</v>
      </c>
      <c r="C34" s="1779"/>
      <c r="D34" s="269"/>
      <c r="E34" s="5"/>
      <c r="F34" s="78"/>
      <c r="G34" s="135"/>
      <c r="H34" s="24"/>
      <c r="I34" s="95"/>
      <c r="J34" s="195" t="s">
        <v>8</v>
      </c>
      <c r="K34" s="1709">
        <v>75.7</v>
      </c>
      <c r="L34" s="1710">
        <v>88.7</v>
      </c>
      <c r="M34" s="1711">
        <v>99.6</v>
      </c>
      <c r="N34" s="1178">
        <v>84.6</v>
      </c>
      <c r="O34" s="1057">
        <v>102.7</v>
      </c>
      <c r="P34" s="1712">
        <v>104.4</v>
      </c>
      <c r="Q34" s="1182"/>
      <c r="R34" s="1058"/>
    </row>
    <row r="35" spans="1:18">
      <c r="A35" s="112"/>
      <c r="B35" s="120" t="s">
        <v>9</v>
      </c>
      <c r="C35" s="1779"/>
      <c r="D35" s="269"/>
      <c r="E35" s="5"/>
      <c r="F35" s="78"/>
      <c r="G35" s="135"/>
      <c r="H35" s="24"/>
      <c r="I35" s="95"/>
      <c r="J35" s="195" t="s">
        <v>9</v>
      </c>
      <c r="K35" s="1709">
        <v>75.2</v>
      </c>
      <c r="L35" s="1710">
        <v>87.8</v>
      </c>
      <c r="M35" s="1711">
        <v>98.8</v>
      </c>
      <c r="N35" s="1178">
        <v>84.1</v>
      </c>
      <c r="O35" s="1057">
        <v>101.7</v>
      </c>
      <c r="P35" s="1712">
        <v>103.5</v>
      </c>
      <c r="Q35" s="1182"/>
      <c r="R35" s="1058"/>
    </row>
    <row r="36" spans="1:18">
      <c r="A36" s="112"/>
      <c r="B36" s="120" t="s">
        <v>10</v>
      </c>
      <c r="C36" s="1779"/>
      <c r="D36" s="269"/>
      <c r="E36" s="5"/>
      <c r="F36" s="78"/>
      <c r="G36" s="135"/>
      <c r="H36" s="24"/>
      <c r="I36" s="95"/>
      <c r="J36" s="195" t="s">
        <v>10</v>
      </c>
      <c r="K36" s="1709">
        <v>74.900000000000006</v>
      </c>
      <c r="L36" s="1710">
        <v>86</v>
      </c>
      <c r="M36" s="1711">
        <v>98.3</v>
      </c>
      <c r="N36" s="1178">
        <v>83.7</v>
      </c>
      <c r="O36" s="1057">
        <v>99.5</v>
      </c>
      <c r="P36" s="1712">
        <v>103.1</v>
      </c>
      <c r="Q36" s="1182"/>
      <c r="R36" s="1058"/>
    </row>
    <row r="37" spans="1:18">
      <c r="A37" s="112"/>
      <c r="B37" s="120" t="s">
        <v>11</v>
      </c>
      <c r="C37" s="1779"/>
      <c r="D37" s="269"/>
      <c r="E37" s="5"/>
      <c r="F37" s="78"/>
      <c r="G37" s="135"/>
      <c r="H37" s="24"/>
      <c r="I37" s="95"/>
      <c r="J37" s="195" t="s">
        <v>11</v>
      </c>
      <c r="K37" s="1709">
        <v>75.400000000000006</v>
      </c>
      <c r="L37" s="1710">
        <v>87.4</v>
      </c>
      <c r="M37" s="1711">
        <v>97.8</v>
      </c>
      <c r="N37" s="1178">
        <v>84.2</v>
      </c>
      <c r="O37" s="1057">
        <v>101.1</v>
      </c>
      <c r="P37" s="1712">
        <v>102.5</v>
      </c>
      <c r="Q37" s="1182"/>
      <c r="R37" s="1058"/>
    </row>
    <row r="38" spans="1:18">
      <c r="A38" s="112"/>
      <c r="B38" s="120" t="s">
        <v>12</v>
      </c>
      <c r="C38" s="1779"/>
      <c r="D38" s="269"/>
      <c r="E38" s="5"/>
      <c r="F38" s="78"/>
      <c r="G38" s="135"/>
      <c r="H38" s="24"/>
      <c r="I38" s="95"/>
      <c r="J38" s="195" t="s">
        <v>12</v>
      </c>
      <c r="K38" s="1709">
        <v>73.900000000000006</v>
      </c>
      <c r="L38" s="1710">
        <v>85.1</v>
      </c>
      <c r="M38" s="1711">
        <v>96.9</v>
      </c>
      <c r="N38" s="1178">
        <v>82.7</v>
      </c>
      <c r="O38" s="1057">
        <v>98.6</v>
      </c>
      <c r="P38" s="1712">
        <v>101.5</v>
      </c>
      <c r="Q38" s="1182"/>
      <c r="R38" s="1058"/>
    </row>
    <row r="39" spans="1:18">
      <c r="A39" s="112"/>
      <c r="B39" s="120" t="s">
        <v>13</v>
      </c>
      <c r="C39" s="1779"/>
      <c r="D39" s="269"/>
      <c r="E39" s="5"/>
      <c r="F39" s="78"/>
      <c r="G39" s="135"/>
      <c r="H39" s="24"/>
      <c r="I39" s="95"/>
      <c r="J39" s="195" t="s">
        <v>13</v>
      </c>
      <c r="K39" s="1709">
        <v>73.8</v>
      </c>
      <c r="L39" s="1710">
        <v>83.5</v>
      </c>
      <c r="M39" s="1711">
        <v>96.1</v>
      </c>
      <c r="N39" s="1178">
        <v>82.4</v>
      </c>
      <c r="O39" s="1057">
        <v>96.6</v>
      </c>
      <c r="P39" s="1712">
        <v>100.7</v>
      </c>
      <c r="Q39" s="1182"/>
      <c r="R39" s="1058"/>
    </row>
    <row r="40" spans="1:18" ht="13.5" thickBot="1">
      <c r="A40" s="112"/>
      <c r="B40" s="120" t="s">
        <v>14</v>
      </c>
      <c r="C40" s="1779"/>
      <c r="D40" s="269"/>
      <c r="E40" s="5"/>
      <c r="F40" s="78"/>
      <c r="G40" s="135"/>
      <c r="H40" s="24"/>
      <c r="I40" s="95"/>
      <c r="J40" s="195" t="s">
        <v>14</v>
      </c>
      <c r="K40" s="1713">
        <v>74.400000000000006</v>
      </c>
      <c r="L40" s="1714">
        <v>82.8</v>
      </c>
      <c r="M40" s="1715">
        <v>95.1</v>
      </c>
      <c r="N40" s="1178">
        <v>83.2</v>
      </c>
      <c r="O40" s="1057">
        <v>95.9</v>
      </c>
      <c r="P40" s="1712">
        <v>99.7</v>
      </c>
      <c r="Q40" s="1182"/>
      <c r="R40" s="1058"/>
    </row>
    <row r="41" spans="1:18">
      <c r="A41" s="1063" t="s">
        <v>22</v>
      </c>
      <c r="B41" s="1064" t="s">
        <v>3</v>
      </c>
      <c r="C41" s="1783"/>
      <c r="D41" s="746"/>
      <c r="E41" s="747"/>
      <c r="F41" s="748"/>
      <c r="G41" s="749"/>
      <c r="H41" s="24"/>
      <c r="I41" s="98" t="s">
        <v>22</v>
      </c>
      <c r="J41" s="196" t="s">
        <v>3</v>
      </c>
      <c r="K41" s="1709">
        <v>74.5</v>
      </c>
      <c r="L41" s="1710">
        <v>83.7</v>
      </c>
      <c r="M41" s="1711">
        <v>95.1</v>
      </c>
      <c r="N41" s="1180">
        <v>83.2</v>
      </c>
      <c r="O41" s="1062">
        <v>96.8</v>
      </c>
      <c r="P41" s="1716">
        <v>99.6</v>
      </c>
      <c r="Q41" s="1183"/>
      <c r="R41" s="1061"/>
    </row>
    <row r="42" spans="1:18">
      <c r="A42" s="112">
        <v>1993</v>
      </c>
      <c r="B42" s="120" t="s">
        <v>4</v>
      </c>
      <c r="C42" s="1779"/>
      <c r="D42" s="269"/>
      <c r="E42" s="5"/>
      <c r="F42" s="281"/>
      <c r="G42" s="135"/>
      <c r="H42" s="24"/>
      <c r="I42" s="95">
        <v>1993</v>
      </c>
      <c r="J42" s="195" t="s">
        <v>4</v>
      </c>
      <c r="K42" s="1709">
        <v>75.599999999999994</v>
      </c>
      <c r="L42" s="1710">
        <v>83.8</v>
      </c>
      <c r="M42" s="1711">
        <v>94.5</v>
      </c>
      <c r="N42" s="1178">
        <v>84.3</v>
      </c>
      <c r="O42" s="1057">
        <v>96.9</v>
      </c>
      <c r="P42" s="1712">
        <v>98.9</v>
      </c>
      <c r="Q42" s="1182"/>
      <c r="R42" s="1058"/>
    </row>
    <row r="43" spans="1:18">
      <c r="A43" s="112"/>
      <c r="B43" s="120" t="s">
        <v>5</v>
      </c>
      <c r="C43" s="1779"/>
      <c r="D43" s="269"/>
      <c r="E43" s="5"/>
      <c r="F43" s="281"/>
      <c r="G43" s="135"/>
      <c r="H43" s="24"/>
      <c r="I43" s="95"/>
      <c r="J43" s="195" t="s">
        <v>5</v>
      </c>
      <c r="K43" s="1709">
        <v>75.3</v>
      </c>
      <c r="L43" s="1710">
        <v>83.2</v>
      </c>
      <c r="M43" s="1711">
        <v>93.3</v>
      </c>
      <c r="N43" s="1178">
        <v>84</v>
      </c>
      <c r="O43" s="1057">
        <v>96.4</v>
      </c>
      <c r="P43" s="1712">
        <v>97.7</v>
      </c>
      <c r="Q43" s="1182"/>
      <c r="R43" s="1058"/>
    </row>
    <row r="44" spans="1:18">
      <c r="A44" s="112"/>
      <c r="B44" s="120" t="s">
        <v>6</v>
      </c>
      <c r="C44" s="1779"/>
      <c r="D44" s="269"/>
      <c r="E44" s="5"/>
      <c r="F44" s="281"/>
      <c r="G44" s="135"/>
      <c r="H44" s="24"/>
      <c r="I44" s="95"/>
      <c r="J44" s="195" t="s">
        <v>6</v>
      </c>
      <c r="K44" s="1709">
        <v>76.3</v>
      </c>
      <c r="L44" s="1710">
        <v>83</v>
      </c>
      <c r="M44" s="1711">
        <v>92.8</v>
      </c>
      <c r="N44" s="1178">
        <v>85</v>
      </c>
      <c r="O44" s="1057">
        <v>96.1</v>
      </c>
      <c r="P44" s="1712">
        <v>97.2</v>
      </c>
      <c r="Q44" s="1182"/>
      <c r="R44" s="1058"/>
    </row>
    <row r="45" spans="1:18">
      <c r="A45" s="112"/>
      <c r="B45" s="120" t="s">
        <v>7</v>
      </c>
      <c r="C45" s="1779"/>
      <c r="D45" s="269"/>
      <c r="E45" s="5"/>
      <c r="F45" s="281"/>
      <c r="G45" s="135"/>
      <c r="H45" s="24"/>
      <c r="I45" s="95"/>
      <c r="J45" s="195" t="s">
        <v>7</v>
      </c>
      <c r="K45" s="1709">
        <v>77.400000000000006</v>
      </c>
      <c r="L45" s="1710">
        <v>82.1</v>
      </c>
      <c r="M45" s="1711">
        <v>91.7</v>
      </c>
      <c r="N45" s="1178">
        <v>86.1</v>
      </c>
      <c r="O45" s="1057">
        <v>95</v>
      </c>
      <c r="P45" s="1712">
        <v>96.1</v>
      </c>
      <c r="Q45" s="1182"/>
      <c r="R45" s="1058"/>
    </row>
    <row r="46" spans="1:18">
      <c r="A46" s="112"/>
      <c r="B46" s="120" t="s">
        <v>8</v>
      </c>
      <c r="C46" s="1779"/>
      <c r="D46" s="269"/>
      <c r="E46" s="5"/>
      <c r="F46" s="281"/>
      <c r="G46" s="135"/>
      <c r="H46" s="24"/>
      <c r="I46" s="95"/>
      <c r="J46" s="195" t="s">
        <v>8</v>
      </c>
      <c r="K46" s="1709">
        <v>77.5</v>
      </c>
      <c r="L46" s="1710">
        <v>81</v>
      </c>
      <c r="M46" s="1711">
        <v>90.9</v>
      </c>
      <c r="N46" s="1178">
        <v>86.2</v>
      </c>
      <c r="O46" s="1057">
        <v>93.7</v>
      </c>
      <c r="P46" s="1712">
        <v>95.2</v>
      </c>
      <c r="Q46" s="1182"/>
      <c r="R46" s="1058"/>
    </row>
    <row r="47" spans="1:18">
      <c r="A47" s="112"/>
      <c r="B47" s="120" t="s">
        <v>9</v>
      </c>
      <c r="C47" s="1779"/>
      <c r="D47" s="269" t="s">
        <v>40</v>
      </c>
      <c r="E47" s="5"/>
      <c r="F47" s="281"/>
      <c r="G47" s="135"/>
      <c r="H47" s="24"/>
      <c r="I47" s="95"/>
      <c r="J47" s="195" t="s">
        <v>9</v>
      </c>
      <c r="K47" s="1709">
        <v>77.8</v>
      </c>
      <c r="L47" s="1710">
        <v>81.099999999999994</v>
      </c>
      <c r="M47" s="1711">
        <v>90.8</v>
      </c>
      <c r="N47" s="1178">
        <v>86.6</v>
      </c>
      <c r="O47" s="1057">
        <v>93.9</v>
      </c>
      <c r="P47" s="1712">
        <v>95.2</v>
      </c>
      <c r="Q47" s="1182"/>
      <c r="R47" s="1058"/>
    </row>
    <row r="48" spans="1:18">
      <c r="A48" s="112"/>
      <c r="B48" s="120" t="s">
        <v>10</v>
      </c>
      <c r="C48" s="1779"/>
      <c r="D48" s="269"/>
      <c r="E48" s="5"/>
      <c r="F48" s="281"/>
      <c r="G48" s="135"/>
      <c r="H48" s="24"/>
      <c r="I48" s="95"/>
      <c r="J48" s="195" t="s">
        <v>10</v>
      </c>
      <c r="K48" s="1709">
        <v>77.599999999999994</v>
      </c>
      <c r="L48" s="1710">
        <v>80.7</v>
      </c>
      <c r="M48" s="1711">
        <v>90.3</v>
      </c>
      <c r="N48" s="1178">
        <v>86.2</v>
      </c>
      <c r="O48" s="1057">
        <v>93.4</v>
      </c>
      <c r="P48" s="1712">
        <v>94.7</v>
      </c>
      <c r="Q48" s="1182"/>
      <c r="R48" s="1058"/>
    </row>
    <row r="49" spans="1:18">
      <c r="A49" s="112"/>
      <c r="B49" s="120" t="s">
        <v>11</v>
      </c>
      <c r="C49" s="1779"/>
      <c r="D49" s="269"/>
      <c r="E49" s="5"/>
      <c r="F49" s="281"/>
      <c r="G49" s="135"/>
      <c r="H49" s="24"/>
      <c r="I49" s="95"/>
      <c r="J49" s="195" t="s">
        <v>11</v>
      </c>
      <c r="K49" s="1709">
        <v>77.599999999999994</v>
      </c>
      <c r="L49" s="1710">
        <v>80.7</v>
      </c>
      <c r="M49" s="1711">
        <v>89.4</v>
      </c>
      <c r="N49" s="1178">
        <v>86.2</v>
      </c>
      <c r="O49" s="1057">
        <v>93.5</v>
      </c>
      <c r="P49" s="1712">
        <v>93.7</v>
      </c>
      <c r="Q49" s="1182"/>
      <c r="R49" s="1058"/>
    </row>
    <row r="50" spans="1:18">
      <c r="A50" s="137"/>
      <c r="B50" s="141" t="s">
        <v>12</v>
      </c>
      <c r="C50" s="1782"/>
      <c r="D50" s="272"/>
      <c r="E50" s="60"/>
      <c r="F50" s="282"/>
      <c r="G50" s="138" t="s">
        <v>871</v>
      </c>
      <c r="H50" s="24"/>
      <c r="I50" s="95"/>
      <c r="J50" s="195" t="s">
        <v>12</v>
      </c>
      <c r="K50" s="1709">
        <v>76.8</v>
      </c>
      <c r="L50" s="1710">
        <v>79.5</v>
      </c>
      <c r="M50" s="1711">
        <v>89.1</v>
      </c>
      <c r="N50" s="1178">
        <v>85.4</v>
      </c>
      <c r="O50" s="1057">
        <v>92</v>
      </c>
      <c r="P50" s="1712">
        <v>93.4</v>
      </c>
      <c r="Q50" s="1182"/>
      <c r="R50" s="1058" t="s">
        <v>871</v>
      </c>
    </row>
    <row r="51" spans="1:18">
      <c r="A51" s="112"/>
      <c r="B51" s="120" t="s">
        <v>13</v>
      </c>
      <c r="C51" s="1779" t="s">
        <v>40</v>
      </c>
      <c r="D51" s="269"/>
      <c r="E51" s="5"/>
      <c r="F51" s="281"/>
      <c r="G51" s="135"/>
      <c r="H51" s="24"/>
      <c r="I51" s="95"/>
      <c r="J51" s="195" t="s">
        <v>13</v>
      </c>
      <c r="K51" s="1709">
        <v>76.400000000000006</v>
      </c>
      <c r="L51" s="1710">
        <v>79.2</v>
      </c>
      <c r="M51" s="1711">
        <v>88.7</v>
      </c>
      <c r="N51" s="1178">
        <v>84.9</v>
      </c>
      <c r="O51" s="1057">
        <v>91.7</v>
      </c>
      <c r="P51" s="1712">
        <v>93</v>
      </c>
      <c r="Q51" s="1182"/>
      <c r="R51" s="1058"/>
    </row>
    <row r="52" spans="1:18">
      <c r="A52" s="100"/>
      <c r="B52" s="197" t="s">
        <v>14</v>
      </c>
      <c r="C52" s="1784">
        <v>96.59</v>
      </c>
      <c r="D52" s="273">
        <v>99.76</v>
      </c>
      <c r="E52" s="4">
        <v>81.03</v>
      </c>
      <c r="F52" s="283"/>
      <c r="G52" s="136"/>
      <c r="H52" s="24"/>
      <c r="I52" s="100"/>
      <c r="J52" s="197" t="s">
        <v>14</v>
      </c>
      <c r="K52" s="1709">
        <v>76.099999999999994</v>
      </c>
      <c r="L52" s="1710">
        <v>78.8</v>
      </c>
      <c r="M52" s="1711">
        <v>87.5</v>
      </c>
      <c r="N52" s="1179">
        <v>84.6</v>
      </c>
      <c r="O52" s="1059">
        <v>91.3</v>
      </c>
      <c r="P52" s="1717">
        <v>91.6</v>
      </c>
      <c r="Q52" s="1184"/>
      <c r="R52" s="1060"/>
    </row>
    <row r="53" spans="1:18">
      <c r="A53" s="95" t="s">
        <v>23</v>
      </c>
      <c r="B53" s="195" t="s">
        <v>3</v>
      </c>
      <c r="C53" s="1785">
        <v>96.78</v>
      </c>
      <c r="D53" s="274">
        <v>102.45</v>
      </c>
      <c r="E53" s="1">
        <v>80.599999999999994</v>
      </c>
      <c r="F53" s="281"/>
      <c r="G53" s="135"/>
      <c r="H53" s="24"/>
      <c r="I53" s="95" t="s">
        <v>23</v>
      </c>
      <c r="J53" s="195" t="s">
        <v>3</v>
      </c>
      <c r="K53" s="1718">
        <v>77.400000000000006</v>
      </c>
      <c r="L53" s="1719">
        <v>79.400000000000006</v>
      </c>
      <c r="M53" s="1720">
        <v>88</v>
      </c>
      <c r="N53" s="1178">
        <v>86</v>
      </c>
      <c r="O53" s="1057">
        <v>92</v>
      </c>
      <c r="P53" s="1712">
        <v>92.2</v>
      </c>
      <c r="Q53" s="1182"/>
      <c r="R53" s="1058"/>
    </row>
    <row r="54" spans="1:18">
      <c r="A54" s="95">
        <v>1994</v>
      </c>
      <c r="B54" s="195" t="s">
        <v>4</v>
      </c>
      <c r="C54" s="1785">
        <v>94.8</v>
      </c>
      <c r="D54" s="274">
        <v>99.74</v>
      </c>
      <c r="E54" s="1">
        <v>78.12</v>
      </c>
      <c r="F54" s="281"/>
      <c r="G54" s="135"/>
      <c r="H54" s="24"/>
      <c r="I54" s="95">
        <v>1994</v>
      </c>
      <c r="J54" s="195" t="s">
        <v>4</v>
      </c>
      <c r="K54" s="1709">
        <v>78.2</v>
      </c>
      <c r="L54" s="1710">
        <v>79.099999999999994</v>
      </c>
      <c r="M54" s="1711">
        <v>87.1</v>
      </c>
      <c r="N54" s="1178">
        <v>86.9</v>
      </c>
      <c r="O54" s="1057">
        <v>91.7</v>
      </c>
      <c r="P54" s="1712">
        <v>91.3</v>
      </c>
      <c r="Q54" s="1182"/>
      <c r="R54" s="1058"/>
    </row>
    <row r="55" spans="1:18">
      <c r="A55" s="95"/>
      <c r="B55" s="195" t="s">
        <v>5</v>
      </c>
      <c r="C55" s="1785">
        <v>104.26</v>
      </c>
      <c r="D55" s="274">
        <v>102.01</v>
      </c>
      <c r="E55" s="1">
        <v>77.180000000000007</v>
      </c>
      <c r="F55" s="281"/>
      <c r="G55" s="135"/>
      <c r="H55" s="24"/>
      <c r="I55" s="95"/>
      <c r="J55" s="195" t="s">
        <v>5</v>
      </c>
      <c r="K55" s="1709">
        <v>80.400000000000006</v>
      </c>
      <c r="L55" s="1710">
        <v>80.2</v>
      </c>
      <c r="M55" s="1711">
        <v>86.9</v>
      </c>
      <c r="N55" s="1178">
        <v>89.3</v>
      </c>
      <c r="O55" s="1057">
        <v>93</v>
      </c>
      <c r="P55" s="1712">
        <v>91</v>
      </c>
      <c r="Q55" s="1182"/>
      <c r="R55" s="1058"/>
    </row>
    <row r="56" spans="1:18">
      <c r="A56" s="95"/>
      <c r="B56" s="195" t="s">
        <v>6</v>
      </c>
      <c r="C56" s="1785">
        <v>100.12</v>
      </c>
      <c r="D56" s="274">
        <v>97.55</v>
      </c>
      <c r="E56" s="1">
        <v>73.069999999999993</v>
      </c>
      <c r="F56" s="281"/>
      <c r="G56" s="135"/>
      <c r="H56" s="24"/>
      <c r="I56" s="95"/>
      <c r="J56" s="195" t="s">
        <v>6</v>
      </c>
      <c r="K56" s="1709">
        <v>81.3</v>
      </c>
      <c r="L56" s="1710">
        <v>80.5</v>
      </c>
      <c r="M56" s="1711">
        <v>86.8</v>
      </c>
      <c r="N56" s="1178">
        <v>90.2</v>
      </c>
      <c r="O56" s="1057">
        <v>93.3</v>
      </c>
      <c r="P56" s="1712">
        <v>91</v>
      </c>
      <c r="Q56" s="1182"/>
      <c r="R56" s="1058"/>
    </row>
    <row r="57" spans="1:18">
      <c r="A57" s="95"/>
      <c r="B57" s="195" t="s">
        <v>7</v>
      </c>
      <c r="C57" s="1785">
        <v>104.37</v>
      </c>
      <c r="D57" s="274">
        <v>98.32</v>
      </c>
      <c r="E57" s="1">
        <v>73.239999999999995</v>
      </c>
      <c r="F57" s="281"/>
      <c r="G57" s="135"/>
      <c r="H57" s="24"/>
      <c r="I57" s="95"/>
      <c r="J57" s="195" t="s">
        <v>7</v>
      </c>
      <c r="K57" s="1709">
        <v>81.8</v>
      </c>
      <c r="L57" s="1710">
        <v>80.400000000000006</v>
      </c>
      <c r="M57" s="1711">
        <v>85.9</v>
      </c>
      <c r="N57" s="1178">
        <v>90.8</v>
      </c>
      <c r="O57" s="1057">
        <v>93.2</v>
      </c>
      <c r="P57" s="1712">
        <v>90</v>
      </c>
      <c r="Q57" s="1182"/>
      <c r="R57" s="1058"/>
    </row>
    <row r="58" spans="1:18">
      <c r="A58" s="95"/>
      <c r="B58" s="195" t="s">
        <v>8</v>
      </c>
      <c r="C58" s="1785">
        <v>104.31</v>
      </c>
      <c r="D58" s="274">
        <v>101.5</v>
      </c>
      <c r="E58" s="1">
        <v>72.52</v>
      </c>
      <c r="F58" s="281"/>
      <c r="G58" s="135"/>
      <c r="H58" s="24"/>
      <c r="I58" s="95"/>
      <c r="J58" s="195" t="s">
        <v>8</v>
      </c>
      <c r="K58" s="1709">
        <v>83</v>
      </c>
      <c r="L58" s="1710">
        <v>81.7</v>
      </c>
      <c r="M58" s="1711">
        <v>85.7</v>
      </c>
      <c r="N58" s="1178">
        <v>92.1</v>
      </c>
      <c r="O58" s="1057">
        <v>94.6</v>
      </c>
      <c r="P58" s="1712">
        <v>90</v>
      </c>
      <c r="Q58" s="1182"/>
      <c r="R58" s="1058"/>
    </row>
    <row r="59" spans="1:18">
      <c r="A59" s="95"/>
      <c r="B59" s="195" t="s">
        <v>9</v>
      </c>
      <c r="C59" s="1785">
        <v>107.38</v>
      </c>
      <c r="D59" s="274">
        <v>101.09</v>
      </c>
      <c r="E59" s="1">
        <v>70.66</v>
      </c>
      <c r="F59" s="281"/>
      <c r="G59" s="135"/>
      <c r="H59" s="24"/>
      <c r="I59" s="95"/>
      <c r="J59" s="195" t="s">
        <v>9</v>
      </c>
      <c r="K59" s="1709">
        <v>83.7</v>
      </c>
      <c r="L59" s="1710">
        <v>82.3</v>
      </c>
      <c r="M59" s="1711">
        <v>85.9</v>
      </c>
      <c r="N59" s="1178">
        <v>92.8</v>
      </c>
      <c r="O59" s="1057">
        <v>95.2</v>
      </c>
      <c r="P59" s="1712">
        <v>90.1</v>
      </c>
      <c r="Q59" s="1182"/>
      <c r="R59" s="1058"/>
    </row>
    <row r="60" spans="1:18">
      <c r="A60" s="95"/>
      <c r="B60" s="195" t="s">
        <v>10</v>
      </c>
      <c r="C60" s="1785">
        <v>115.25</v>
      </c>
      <c r="D60" s="274">
        <v>104.94</v>
      </c>
      <c r="E60" s="1">
        <v>71.09</v>
      </c>
      <c r="F60" s="281"/>
      <c r="G60" s="135"/>
      <c r="H60" s="24"/>
      <c r="I60" s="95"/>
      <c r="J60" s="195" t="s">
        <v>10</v>
      </c>
      <c r="K60" s="1709">
        <v>84.4</v>
      </c>
      <c r="L60" s="1710">
        <v>83</v>
      </c>
      <c r="M60" s="1711">
        <v>86.1</v>
      </c>
      <c r="N60" s="1178">
        <v>93.6</v>
      </c>
      <c r="O60" s="1057">
        <v>96.1</v>
      </c>
      <c r="P60" s="1712">
        <v>90.4</v>
      </c>
      <c r="Q60" s="1182"/>
      <c r="R60" s="1058"/>
    </row>
    <row r="61" spans="1:18">
      <c r="A61" s="95"/>
      <c r="B61" s="195" t="s">
        <v>11</v>
      </c>
      <c r="C61" s="781">
        <v>112.91</v>
      </c>
      <c r="D61" s="275">
        <v>103.47</v>
      </c>
      <c r="E61" s="32">
        <v>71.38</v>
      </c>
      <c r="F61" s="284"/>
      <c r="G61" s="135"/>
      <c r="H61" s="24"/>
      <c r="I61" s="95"/>
      <c r="J61" s="195" t="s">
        <v>11</v>
      </c>
      <c r="K61" s="1709">
        <v>84.8</v>
      </c>
      <c r="L61" s="1710">
        <v>82.7</v>
      </c>
      <c r="M61" s="1711">
        <v>86.4</v>
      </c>
      <c r="N61" s="1178">
        <v>94.1</v>
      </c>
      <c r="O61" s="1057">
        <v>95.7</v>
      </c>
      <c r="P61" s="1712">
        <v>90.7</v>
      </c>
      <c r="Q61" s="1182"/>
      <c r="R61" s="1058"/>
    </row>
    <row r="62" spans="1:18">
      <c r="A62" s="95"/>
      <c r="B62" s="195" t="s">
        <v>12</v>
      </c>
      <c r="C62" s="781">
        <v>112.5</v>
      </c>
      <c r="D62" s="275">
        <v>102.71</v>
      </c>
      <c r="E62" s="32">
        <v>71.09</v>
      </c>
      <c r="F62" s="284"/>
      <c r="G62" s="135"/>
      <c r="H62" s="24"/>
      <c r="I62" s="95"/>
      <c r="J62" s="195" t="s">
        <v>12</v>
      </c>
      <c r="K62" s="1709">
        <v>85</v>
      </c>
      <c r="L62" s="1710">
        <v>83.3</v>
      </c>
      <c r="M62" s="1711">
        <v>86.3</v>
      </c>
      <c r="N62" s="1178">
        <v>94.3</v>
      </c>
      <c r="O62" s="1057">
        <v>96.4</v>
      </c>
      <c r="P62" s="1712">
        <v>90.6</v>
      </c>
      <c r="Q62" s="1182"/>
      <c r="R62" s="1058"/>
    </row>
    <row r="63" spans="1:18">
      <c r="A63" s="95"/>
      <c r="B63" s="195" t="s">
        <v>13</v>
      </c>
      <c r="C63" s="781">
        <v>118.73</v>
      </c>
      <c r="D63" s="275">
        <v>106.27</v>
      </c>
      <c r="E63" s="32">
        <v>72.459999999999994</v>
      </c>
      <c r="F63" s="284"/>
      <c r="G63" s="135"/>
      <c r="H63" s="24"/>
      <c r="I63" s="95"/>
      <c r="J63" s="195" t="s">
        <v>13</v>
      </c>
      <c r="K63" s="1709">
        <v>86.3</v>
      </c>
      <c r="L63" s="1710">
        <v>84.1</v>
      </c>
      <c r="M63" s="1711">
        <v>86.2</v>
      </c>
      <c r="N63" s="1178">
        <v>95.6</v>
      </c>
      <c r="O63" s="1057">
        <v>97.3</v>
      </c>
      <c r="P63" s="1712">
        <v>90.5</v>
      </c>
      <c r="Q63" s="1182"/>
      <c r="R63" s="1058"/>
    </row>
    <row r="64" spans="1:18">
      <c r="A64" s="95"/>
      <c r="B64" s="195" t="s">
        <v>14</v>
      </c>
      <c r="C64" s="1785">
        <v>110.76</v>
      </c>
      <c r="D64" s="276">
        <v>103.13</v>
      </c>
      <c r="E64" s="1">
        <v>72.97</v>
      </c>
      <c r="F64" s="281"/>
      <c r="G64" s="135"/>
      <c r="H64" s="24"/>
      <c r="I64" s="95"/>
      <c r="J64" s="195" t="s">
        <v>14</v>
      </c>
      <c r="K64" s="1713">
        <v>87</v>
      </c>
      <c r="L64" s="1714">
        <v>84.4</v>
      </c>
      <c r="M64" s="1715">
        <v>86.7</v>
      </c>
      <c r="N64" s="1178">
        <v>96.5</v>
      </c>
      <c r="O64" s="1057">
        <v>97.7</v>
      </c>
      <c r="P64" s="1712">
        <v>91</v>
      </c>
      <c r="Q64" s="1182"/>
      <c r="R64" s="1058"/>
    </row>
    <row r="65" spans="1:18">
      <c r="A65" s="98" t="s">
        <v>2</v>
      </c>
      <c r="B65" s="196" t="s">
        <v>3</v>
      </c>
      <c r="C65" s="1786">
        <v>98.33</v>
      </c>
      <c r="D65" s="277">
        <v>93.8</v>
      </c>
      <c r="E65" s="2">
        <v>72.72</v>
      </c>
      <c r="F65" s="280"/>
      <c r="G65" s="134"/>
      <c r="H65" s="24"/>
      <c r="I65" s="98" t="s">
        <v>2</v>
      </c>
      <c r="J65" s="196" t="s">
        <v>3</v>
      </c>
      <c r="K65" s="1709">
        <v>86</v>
      </c>
      <c r="L65" s="1710">
        <v>82.7</v>
      </c>
      <c r="M65" s="1711">
        <v>86.1</v>
      </c>
      <c r="N65" s="1180">
        <v>95.4</v>
      </c>
      <c r="O65" s="1062">
        <v>95.7</v>
      </c>
      <c r="P65" s="1716">
        <v>90.5</v>
      </c>
      <c r="Q65" s="1183"/>
      <c r="R65" s="1061"/>
    </row>
    <row r="66" spans="1:18">
      <c r="A66" s="95">
        <v>1995</v>
      </c>
      <c r="B66" s="195" t="s">
        <v>4</v>
      </c>
      <c r="C66" s="1785">
        <v>107.46</v>
      </c>
      <c r="D66" s="276">
        <v>95.08</v>
      </c>
      <c r="E66" s="1">
        <v>64.989999999999995</v>
      </c>
      <c r="F66" s="281"/>
      <c r="G66" s="135"/>
      <c r="H66" s="24"/>
      <c r="I66" s="95">
        <v>1995</v>
      </c>
      <c r="J66" s="195" t="s">
        <v>4</v>
      </c>
      <c r="K66" s="1709">
        <v>87.5</v>
      </c>
      <c r="L66" s="1710">
        <v>84.3</v>
      </c>
      <c r="M66" s="1711">
        <v>86.5</v>
      </c>
      <c r="N66" s="1178">
        <v>96.9</v>
      </c>
      <c r="O66" s="1057">
        <v>97.6</v>
      </c>
      <c r="P66" s="1712">
        <v>91</v>
      </c>
      <c r="Q66" s="1182"/>
      <c r="R66" s="1058"/>
    </row>
    <row r="67" spans="1:18">
      <c r="A67" s="95"/>
      <c r="B67" s="195" t="s">
        <v>5</v>
      </c>
      <c r="C67" s="1785">
        <v>107.64</v>
      </c>
      <c r="D67" s="276">
        <v>100.35</v>
      </c>
      <c r="E67" s="1">
        <v>61.74</v>
      </c>
      <c r="F67" s="281"/>
      <c r="G67" s="135"/>
      <c r="H67" s="24"/>
      <c r="I67" s="95"/>
      <c r="J67" s="195" t="s">
        <v>5</v>
      </c>
      <c r="K67" s="1709">
        <v>86.1</v>
      </c>
      <c r="L67" s="1710">
        <v>84.6</v>
      </c>
      <c r="M67" s="1711">
        <v>87</v>
      </c>
      <c r="N67" s="1178">
        <v>95.4</v>
      </c>
      <c r="O67" s="1057">
        <v>97.9</v>
      </c>
      <c r="P67" s="1712">
        <v>91.3</v>
      </c>
      <c r="Q67" s="1182"/>
      <c r="R67" s="1058"/>
    </row>
    <row r="68" spans="1:18">
      <c r="A68" s="95"/>
      <c r="B68" s="195" t="s">
        <v>6</v>
      </c>
      <c r="C68" s="1785">
        <v>107.16</v>
      </c>
      <c r="D68" s="276">
        <v>105.67</v>
      </c>
      <c r="E68" s="1">
        <v>63.06</v>
      </c>
      <c r="F68" s="281"/>
      <c r="G68" s="135"/>
      <c r="H68" s="24"/>
      <c r="I68" s="95"/>
      <c r="J68" s="195" t="s">
        <v>6</v>
      </c>
      <c r="K68" s="1709">
        <v>85.5</v>
      </c>
      <c r="L68" s="1710">
        <v>85.1</v>
      </c>
      <c r="M68" s="1711">
        <v>86.5</v>
      </c>
      <c r="N68" s="1178">
        <v>94.8</v>
      </c>
      <c r="O68" s="1057">
        <v>98.4</v>
      </c>
      <c r="P68" s="1712">
        <v>90.8</v>
      </c>
      <c r="Q68" s="1182"/>
      <c r="R68" s="1058"/>
    </row>
    <row r="69" spans="1:18">
      <c r="A69" s="95"/>
      <c r="B69" s="195" t="s">
        <v>7</v>
      </c>
      <c r="C69" s="1785">
        <v>118.46</v>
      </c>
      <c r="D69" s="276">
        <v>110.15</v>
      </c>
      <c r="E69" s="1">
        <v>64.489999999999995</v>
      </c>
      <c r="F69" s="281"/>
      <c r="G69" s="135"/>
      <c r="H69" s="24"/>
      <c r="I69" s="95"/>
      <c r="J69" s="195" t="s">
        <v>7</v>
      </c>
      <c r="K69" s="1709">
        <v>85</v>
      </c>
      <c r="L69" s="1710">
        <v>84.6</v>
      </c>
      <c r="M69" s="1711">
        <v>86.7</v>
      </c>
      <c r="N69" s="1178">
        <v>94.1</v>
      </c>
      <c r="O69" s="1057">
        <v>97.8</v>
      </c>
      <c r="P69" s="1712">
        <v>91</v>
      </c>
      <c r="Q69" s="1182"/>
      <c r="R69" s="1058"/>
    </row>
    <row r="70" spans="1:18">
      <c r="A70" s="95"/>
      <c r="B70" s="195" t="s">
        <v>8</v>
      </c>
      <c r="C70" s="1785">
        <v>117</v>
      </c>
      <c r="D70" s="276">
        <v>109.97</v>
      </c>
      <c r="E70" s="1">
        <v>66.23</v>
      </c>
      <c r="F70" s="281"/>
      <c r="G70" s="135"/>
      <c r="H70" s="24"/>
      <c r="I70" s="95"/>
      <c r="J70" s="195" t="s">
        <v>8</v>
      </c>
      <c r="K70" s="1709">
        <v>84.4</v>
      </c>
      <c r="L70" s="1710">
        <v>84.7</v>
      </c>
      <c r="M70" s="1711">
        <v>86.7</v>
      </c>
      <c r="N70" s="1178">
        <v>93.5</v>
      </c>
      <c r="O70" s="1057">
        <v>98.1</v>
      </c>
      <c r="P70" s="1712">
        <v>91</v>
      </c>
      <c r="Q70" s="1182"/>
      <c r="R70" s="1058"/>
    </row>
    <row r="71" spans="1:18">
      <c r="A71" s="95"/>
      <c r="B71" s="195" t="s">
        <v>9</v>
      </c>
      <c r="C71" s="1785">
        <v>114.27</v>
      </c>
      <c r="D71" s="276">
        <v>108.31</v>
      </c>
      <c r="E71" s="1">
        <v>67.48</v>
      </c>
      <c r="F71" s="281"/>
      <c r="G71" s="135"/>
      <c r="H71" s="24"/>
      <c r="I71" s="95"/>
      <c r="J71" s="195" t="s">
        <v>9</v>
      </c>
      <c r="K71" s="1709">
        <v>83.7</v>
      </c>
      <c r="L71" s="1710">
        <v>83.3</v>
      </c>
      <c r="M71" s="1711">
        <v>86.6</v>
      </c>
      <c r="N71" s="1178">
        <v>92.7</v>
      </c>
      <c r="O71" s="1057">
        <v>96.4</v>
      </c>
      <c r="P71" s="1712">
        <v>91</v>
      </c>
      <c r="Q71" s="1182"/>
      <c r="R71" s="1058"/>
    </row>
    <row r="72" spans="1:18">
      <c r="A72" s="95"/>
      <c r="B72" s="195" t="s">
        <v>10</v>
      </c>
      <c r="C72" s="1785">
        <v>118.13</v>
      </c>
      <c r="D72" s="276">
        <v>112.39</v>
      </c>
      <c r="E72" s="1">
        <v>67.67</v>
      </c>
      <c r="F72" s="281"/>
      <c r="G72" s="135"/>
      <c r="H72" s="24"/>
      <c r="I72" s="95"/>
      <c r="J72" s="195" t="s">
        <v>10</v>
      </c>
      <c r="K72" s="1709">
        <v>84.8</v>
      </c>
      <c r="L72" s="1710">
        <v>84.5</v>
      </c>
      <c r="M72" s="1711">
        <v>86.8</v>
      </c>
      <c r="N72" s="1178">
        <v>94</v>
      </c>
      <c r="O72" s="1057">
        <v>97.9</v>
      </c>
      <c r="P72" s="1712">
        <v>91.2</v>
      </c>
      <c r="Q72" s="1182"/>
      <c r="R72" s="1058"/>
    </row>
    <row r="73" spans="1:18">
      <c r="A73" s="95"/>
      <c r="B73" s="195" t="s">
        <v>11</v>
      </c>
      <c r="C73" s="1785">
        <v>115.18</v>
      </c>
      <c r="D73" s="276">
        <v>111.16</v>
      </c>
      <c r="E73" s="1">
        <v>66.58</v>
      </c>
      <c r="F73" s="281"/>
      <c r="G73" s="135"/>
      <c r="H73" s="24"/>
      <c r="I73" s="95"/>
      <c r="J73" s="195" t="s">
        <v>11</v>
      </c>
      <c r="K73" s="1709">
        <v>85.4</v>
      </c>
      <c r="L73" s="1710">
        <v>84.4</v>
      </c>
      <c r="M73" s="1711">
        <v>87.5</v>
      </c>
      <c r="N73" s="1178">
        <v>94.6</v>
      </c>
      <c r="O73" s="1057">
        <v>97.9</v>
      </c>
      <c r="P73" s="1712">
        <v>91.8</v>
      </c>
      <c r="Q73" s="1182"/>
      <c r="R73" s="1058"/>
    </row>
    <row r="74" spans="1:18">
      <c r="A74" s="95"/>
      <c r="B74" s="195" t="s">
        <v>12</v>
      </c>
      <c r="C74" s="1785">
        <v>117.51</v>
      </c>
      <c r="D74" s="276">
        <v>113.27</v>
      </c>
      <c r="E74" s="1">
        <v>66.349999999999994</v>
      </c>
      <c r="F74" s="281"/>
      <c r="G74" s="135"/>
      <c r="H74" s="24"/>
      <c r="I74" s="95"/>
      <c r="J74" s="195" t="s">
        <v>12</v>
      </c>
      <c r="K74" s="1709">
        <v>86.1</v>
      </c>
      <c r="L74" s="1710">
        <v>84.7</v>
      </c>
      <c r="M74" s="1711">
        <v>87.5</v>
      </c>
      <c r="N74" s="1178">
        <v>95.4</v>
      </c>
      <c r="O74" s="1057">
        <v>98.1</v>
      </c>
      <c r="P74" s="1712">
        <v>91.8</v>
      </c>
      <c r="Q74" s="1182"/>
      <c r="R74" s="1058"/>
    </row>
    <row r="75" spans="1:18">
      <c r="A75" s="95"/>
      <c r="B75" s="195" t="s">
        <v>13</v>
      </c>
      <c r="C75" s="1785">
        <v>119.09</v>
      </c>
      <c r="D75" s="276">
        <v>114.89</v>
      </c>
      <c r="E75" s="1">
        <v>68.63</v>
      </c>
      <c r="F75" s="281"/>
      <c r="G75" s="135"/>
      <c r="H75" s="24"/>
      <c r="I75" s="95"/>
      <c r="J75" s="195" t="s">
        <v>13</v>
      </c>
      <c r="K75" s="1709">
        <v>88.4</v>
      </c>
      <c r="L75" s="1710">
        <v>85.4</v>
      </c>
      <c r="M75" s="1711">
        <v>87.7</v>
      </c>
      <c r="N75" s="1178">
        <v>97.9</v>
      </c>
      <c r="O75" s="1057">
        <v>98.8</v>
      </c>
      <c r="P75" s="1712">
        <v>92.1</v>
      </c>
      <c r="Q75" s="1182"/>
      <c r="R75" s="1058"/>
    </row>
    <row r="76" spans="1:18">
      <c r="A76" s="100"/>
      <c r="B76" s="197" t="s">
        <v>14</v>
      </c>
      <c r="C76" s="1784">
        <v>121.71</v>
      </c>
      <c r="D76" s="278">
        <v>116.52</v>
      </c>
      <c r="E76" s="4">
        <v>68.39</v>
      </c>
      <c r="F76" s="283"/>
      <c r="G76" s="136"/>
      <c r="H76" s="24"/>
      <c r="I76" s="100"/>
      <c r="J76" s="197" t="s">
        <v>14</v>
      </c>
      <c r="K76" s="1709">
        <v>89.2</v>
      </c>
      <c r="L76" s="1710">
        <v>86.3</v>
      </c>
      <c r="M76" s="1711">
        <v>88.5</v>
      </c>
      <c r="N76" s="1179">
        <v>98.7</v>
      </c>
      <c r="O76" s="1059">
        <v>99.8</v>
      </c>
      <c r="P76" s="1717">
        <v>92.9</v>
      </c>
      <c r="Q76" s="1184"/>
      <c r="R76" s="1060"/>
    </row>
    <row r="77" spans="1:18">
      <c r="A77" s="95" t="s">
        <v>15</v>
      </c>
      <c r="B77" s="195" t="s">
        <v>3</v>
      </c>
      <c r="C77" s="1785">
        <v>122.1</v>
      </c>
      <c r="D77" s="276">
        <v>117.51</v>
      </c>
      <c r="E77" s="1">
        <v>70.92</v>
      </c>
      <c r="F77" s="281"/>
      <c r="G77" s="135"/>
      <c r="H77" s="24"/>
      <c r="I77" s="95" t="s">
        <v>15</v>
      </c>
      <c r="J77" s="195" t="s">
        <v>3</v>
      </c>
      <c r="K77" s="1718">
        <v>89.1</v>
      </c>
      <c r="L77" s="1719">
        <v>85.7</v>
      </c>
      <c r="M77" s="1720">
        <v>88.2</v>
      </c>
      <c r="N77" s="1178">
        <v>98.6</v>
      </c>
      <c r="O77" s="1057">
        <v>99</v>
      </c>
      <c r="P77" s="1712">
        <v>92.7</v>
      </c>
      <c r="Q77" s="1182"/>
      <c r="R77" s="1058"/>
    </row>
    <row r="78" spans="1:18">
      <c r="A78" s="95">
        <v>1996</v>
      </c>
      <c r="B78" s="195" t="s">
        <v>4</v>
      </c>
      <c r="C78" s="1785">
        <v>127.23</v>
      </c>
      <c r="D78" s="276">
        <v>121.78</v>
      </c>
      <c r="E78" s="1">
        <v>74.819999999999993</v>
      </c>
      <c r="F78" s="281"/>
      <c r="G78" s="135"/>
      <c r="H78" s="24"/>
      <c r="I78" s="95">
        <v>1996</v>
      </c>
      <c r="J78" s="195" t="s">
        <v>4</v>
      </c>
      <c r="K78" s="1709">
        <v>90</v>
      </c>
      <c r="L78" s="1710">
        <v>86.7</v>
      </c>
      <c r="M78" s="1711">
        <v>89.4</v>
      </c>
      <c r="N78" s="1178">
        <v>99.6</v>
      </c>
      <c r="O78" s="1057">
        <v>100.1</v>
      </c>
      <c r="P78" s="1712">
        <v>93.9</v>
      </c>
      <c r="Q78" s="1182"/>
      <c r="R78" s="1058"/>
    </row>
    <row r="79" spans="1:18">
      <c r="A79" s="95"/>
      <c r="B79" s="195" t="s">
        <v>5</v>
      </c>
      <c r="C79" s="1785">
        <v>124.15</v>
      </c>
      <c r="D79" s="276">
        <v>121.67</v>
      </c>
      <c r="E79" s="1">
        <v>74.23</v>
      </c>
      <c r="F79" s="281"/>
      <c r="G79" s="135"/>
      <c r="H79" s="24"/>
      <c r="I79" s="95"/>
      <c r="J79" s="195" t="s">
        <v>5</v>
      </c>
      <c r="K79" s="1709">
        <v>90.1</v>
      </c>
      <c r="L79" s="1710">
        <v>86.6</v>
      </c>
      <c r="M79" s="1711">
        <v>89.5</v>
      </c>
      <c r="N79" s="1178">
        <v>99.6</v>
      </c>
      <c r="O79" s="1057">
        <v>99.9</v>
      </c>
      <c r="P79" s="1712">
        <v>94</v>
      </c>
      <c r="Q79" s="1182"/>
      <c r="R79" s="1058"/>
    </row>
    <row r="80" spans="1:18">
      <c r="A80" s="95"/>
      <c r="B80" s="195" t="s">
        <v>6</v>
      </c>
      <c r="C80" s="1785">
        <v>125.3</v>
      </c>
      <c r="D80" s="276">
        <v>120.66</v>
      </c>
      <c r="E80" s="1">
        <v>76.39</v>
      </c>
      <c r="F80" s="281"/>
      <c r="G80" s="135"/>
      <c r="H80" s="24"/>
      <c r="I80" s="95"/>
      <c r="J80" s="195" t="s">
        <v>6</v>
      </c>
      <c r="K80" s="1709">
        <v>91.2</v>
      </c>
      <c r="L80" s="1710">
        <v>87.4</v>
      </c>
      <c r="M80" s="1711">
        <v>89.7</v>
      </c>
      <c r="N80" s="1178">
        <v>100.8</v>
      </c>
      <c r="O80" s="1057">
        <v>100.9</v>
      </c>
      <c r="P80" s="1712">
        <v>94.2</v>
      </c>
      <c r="Q80" s="1182"/>
      <c r="R80" s="1058"/>
    </row>
    <row r="81" spans="1:18">
      <c r="A81" s="95"/>
      <c r="B81" s="195" t="s">
        <v>7</v>
      </c>
      <c r="C81" s="781">
        <v>133.04</v>
      </c>
      <c r="D81" s="274">
        <v>122.64</v>
      </c>
      <c r="E81" s="32">
        <v>77.64</v>
      </c>
      <c r="F81" s="284"/>
      <c r="G81" s="135"/>
      <c r="H81" s="24"/>
      <c r="I81" s="95"/>
      <c r="J81" s="195" t="s">
        <v>7</v>
      </c>
      <c r="K81" s="1709">
        <v>92</v>
      </c>
      <c r="L81" s="1710">
        <v>88</v>
      </c>
      <c r="M81" s="1711">
        <v>90.2</v>
      </c>
      <c r="N81" s="1178">
        <v>101.6</v>
      </c>
      <c r="O81" s="1057">
        <v>102</v>
      </c>
      <c r="P81" s="1712">
        <v>94.6</v>
      </c>
      <c r="Q81" s="1182"/>
      <c r="R81" s="1058"/>
    </row>
    <row r="82" spans="1:18">
      <c r="A82" s="95"/>
      <c r="B82" s="195" t="s">
        <v>8</v>
      </c>
      <c r="C82" s="781">
        <v>130.80000000000001</v>
      </c>
      <c r="D82" s="274">
        <v>122.46</v>
      </c>
      <c r="E82" s="32">
        <v>77.81</v>
      </c>
      <c r="F82" s="284"/>
      <c r="G82" s="135"/>
      <c r="H82" s="24"/>
      <c r="I82" s="95"/>
      <c r="J82" s="195" t="s">
        <v>8</v>
      </c>
      <c r="K82" s="1709">
        <v>91.6</v>
      </c>
      <c r="L82" s="1710">
        <v>87.8</v>
      </c>
      <c r="M82" s="1711">
        <v>89.9</v>
      </c>
      <c r="N82" s="1178">
        <v>101.2</v>
      </c>
      <c r="O82" s="1057">
        <v>101.8</v>
      </c>
      <c r="P82" s="1712">
        <v>94.4</v>
      </c>
      <c r="Q82" s="1182"/>
      <c r="R82" s="1058"/>
    </row>
    <row r="83" spans="1:18">
      <c r="A83" s="95"/>
      <c r="B83" s="195" t="s">
        <v>9</v>
      </c>
      <c r="C83" s="781">
        <v>137.07</v>
      </c>
      <c r="D83" s="274">
        <v>125.31</v>
      </c>
      <c r="E83" s="32">
        <v>80.78</v>
      </c>
      <c r="F83" s="284"/>
      <c r="G83" s="135"/>
      <c r="H83" s="24"/>
      <c r="I83" s="95"/>
      <c r="J83" s="195" t="s">
        <v>9</v>
      </c>
      <c r="K83" s="1709">
        <v>92.8</v>
      </c>
      <c r="L83" s="1710">
        <v>88.8</v>
      </c>
      <c r="M83" s="1711">
        <v>90.8</v>
      </c>
      <c r="N83" s="1178">
        <v>102.5</v>
      </c>
      <c r="O83" s="1057">
        <v>102.8</v>
      </c>
      <c r="P83" s="1712">
        <v>95.4</v>
      </c>
      <c r="Q83" s="1182"/>
      <c r="R83" s="1058"/>
    </row>
    <row r="84" spans="1:18">
      <c r="A84" s="95"/>
      <c r="B84" s="195" t="s">
        <v>10</v>
      </c>
      <c r="C84" s="781">
        <v>129.71</v>
      </c>
      <c r="D84" s="274">
        <v>123.23</v>
      </c>
      <c r="E84" s="32">
        <v>82.04</v>
      </c>
      <c r="F84" s="284"/>
      <c r="G84" s="135"/>
      <c r="H84" s="24"/>
      <c r="I84" s="95"/>
      <c r="J84" s="195" t="s">
        <v>10</v>
      </c>
      <c r="K84" s="1709">
        <v>93</v>
      </c>
      <c r="L84" s="1710">
        <v>88.7</v>
      </c>
      <c r="M84" s="1711">
        <v>91.1</v>
      </c>
      <c r="N84" s="1178">
        <v>102.8</v>
      </c>
      <c r="O84" s="1057">
        <v>102.7</v>
      </c>
      <c r="P84" s="1712">
        <v>95.7</v>
      </c>
      <c r="Q84" s="1182"/>
      <c r="R84" s="1058"/>
    </row>
    <row r="85" spans="1:18">
      <c r="A85" s="95"/>
      <c r="B85" s="195" t="s">
        <v>11</v>
      </c>
      <c r="C85" s="781">
        <v>132.1</v>
      </c>
      <c r="D85" s="274">
        <v>125.69</v>
      </c>
      <c r="E85" s="32">
        <v>81.09</v>
      </c>
      <c r="F85" s="284"/>
      <c r="G85" s="135"/>
      <c r="H85" s="24"/>
      <c r="I85" s="95"/>
      <c r="J85" s="195" t="s">
        <v>11</v>
      </c>
      <c r="K85" s="1709">
        <v>93.1</v>
      </c>
      <c r="L85" s="1710">
        <v>89.4</v>
      </c>
      <c r="M85" s="1711">
        <v>90.9</v>
      </c>
      <c r="N85" s="1178">
        <v>103</v>
      </c>
      <c r="O85" s="1057">
        <v>103.3</v>
      </c>
      <c r="P85" s="1712">
        <v>95.5</v>
      </c>
      <c r="Q85" s="1182"/>
      <c r="R85" s="1058"/>
    </row>
    <row r="86" spans="1:18">
      <c r="A86" s="95"/>
      <c r="B86" s="195" t="s">
        <v>12</v>
      </c>
      <c r="C86" s="781">
        <v>135.19</v>
      </c>
      <c r="D86" s="274">
        <v>130.01</v>
      </c>
      <c r="E86" s="32">
        <v>83.74</v>
      </c>
      <c r="F86" s="284"/>
      <c r="G86" s="135"/>
      <c r="H86" s="24"/>
      <c r="I86" s="95"/>
      <c r="J86" s="195" t="s">
        <v>12</v>
      </c>
      <c r="K86" s="1709">
        <v>95.1</v>
      </c>
      <c r="L86" s="1710">
        <v>90.4</v>
      </c>
      <c r="M86" s="1711">
        <v>92</v>
      </c>
      <c r="N86" s="1178">
        <v>105.1</v>
      </c>
      <c r="O86" s="1057">
        <v>104.5</v>
      </c>
      <c r="P86" s="1712">
        <v>96.7</v>
      </c>
      <c r="Q86" s="1182"/>
      <c r="R86" s="1058"/>
    </row>
    <row r="87" spans="1:18">
      <c r="A87" s="95"/>
      <c r="B87" s="195" t="s">
        <v>13</v>
      </c>
      <c r="C87" s="781">
        <v>137.35</v>
      </c>
      <c r="D87" s="274">
        <v>131.1</v>
      </c>
      <c r="E87" s="32">
        <v>82.36</v>
      </c>
      <c r="F87" s="284"/>
      <c r="G87" s="135"/>
      <c r="H87" s="24"/>
      <c r="I87" s="95"/>
      <c r="J87" s="195" t="s">
        <v>13</v>
      </c>
      <c r="K87" s="1709">
        <v>94.7</v>
      </c>
      <c r="L87" s="1710">
        <v>91.5</v>
      </c>
      <c r="M87" s="1711">
        <v>92.7</v>
      </c>
      <c r="N87" s="1178">
        <v>104.6</v>
      </c>
      <c r="O87" s="1057">
        <v>105.8</v>
      </c>
      <c r="P87" s="1712">
        <v>97.5</v>
      </c>
      <c r="Q87" s="1182"/>
      <c r="R87" s="1058"/>
    </row>
    <row r="88" spans="1:18">
      <c r="A88" s="95"/>
      <c r="B88" s="195" t="s">
        <v>14</v>
      </c>
      <c r="C88" s="781">
        <v>132.5</v>
      </c>
      <c r="D88" s="274">
        <v>131.83000000000001</v>
      </c>
      <c r="E88" s="32">
        <v>83.73</v>
      </c>
      <c r="F88" s="284"/>
      <c r="G88" s="135"/>
      <c r="H88" s="24"/>
      <c r="I88" s="95"/>
      <c r="J88" s="195" t="s">
        <v>14</v>
      </c>
      <c r="K88" s="1713">
        <v>93.7</v>
      </c>
      <c r="L88" s="1714">
        <v>91.7</v>
      </c>
      <c r="M88" s="1715">
        <v>92.2</v>
      </c>
      <c r="N88" s="1178">
        <v>103.6</v>
      </c>
      <c r="O88" s="1057">
        <v>105.8</v>
      </c>
      <c r="P88" s="1712">
        <v>96.9</v>
      </c>
      <c r="Q88" s="1182"/>
      <c r="R88" s="1058"/>
    </row>
    <row r="89" spans="1:18">
      <c r="A89" s="98" t="s">
        <v>16</v>
      </c>
      <c r="B89" s="196" t="s">
        <v>3</v>
      </c>
      <c r="C89" s="1787">
        <v>134.6</v>
      </c>
      <c r="D89" s="279">
        <v>134.38</v>
      </c>
      <c r="E89" s="35">
        <v>85.01</v>
      </c>
      <c r="F89" s="285"/>
      <c r="G89" s="134"/>
      <c r="H89" s="24"/>
      <c r="I89" s="98" t="s">
        <v>16</v>
      </c>
      <c r="J89" s="196" t="s">
        <v>3</v>
      </c>
      <c r="K89" s="1709">
        <v>94</v>
      </c>
      <c r="L89" s="1710">
        <v>93.3</v>
      </c>
      <c r="M89" s="1711">
        <v>93.3</v>
      </c>
      <c r="N89" s="1180">
        <v>103.9</v>
      </c>
      <c r="O89" s="1062">
        <v>107.3</v>
      </c>
      <c r="P89" s="1716">
        <v>97.8</v>
      </c>
      <c r="Q89" s="1183"/>
      <c r="R89" s="1061"/>
    </row>
    <row r="90" spans="1:18">
      <c r="A90" s="95">
        <v>1997</v>
      </c>
      <c r="B90" s="195" t="s">
        <v>4</v>
      </c>
      <c r="C90" s="781">
        <v>134.63999999999999</v>
      </c>
      <c r="D90" s="274">
        <v>132.83000000000001</v>
      </c>
      <c r="E90" s="32">
        <v>83.5</v>
      </c>
      <c r="F90" s="284"/>
      <c r="G90" s="135"/>
      <c r="H90" s="24"/>
      <c r="I90" s="95">
        <v>1997</v>
      </c>
      <c r="J90" s="195" t="s">
        <v>4</v>
      </c>
      <c r="K90" s="1709">
        <v>93.9</v>
      </c>
      <c r="L90" s="1710">
        <v>93.3</v>
      </c>
      <c r="M90" s="1711">
        <v>93.4</v>
      </c>
      <c r="N90" s="1178">
        <v>103.7</v>
      </c>
      <c r="O90" s="1057">
        <v>107.5</v>
      </c>
      <c r="P90" s="1712">
        <v>98</v>
      </c>
      <c r="Q90" s="1182"/>
      <c r="R90" s="1058"/>
    </row>
    <row r="91" spans="1:18">
      <c r="A91" s="95"/>
      <c r="B91" s="195" t="s">
        <v>5</v>
      </c>
      <c r="C91" s="781">
        <v>136.32</v>
      </c>
      <c r="D91" s="274">
        <v>130.09</v>
      </c>
      <c r="E91" s="32">
        <v>83.17</v>
      </c>
      <c r="F91" s="284"/>
      <c r="G91" s="135"/>
      <c r="H91" s="24"/>
      <c r="I91" s="95"/>
      <c r="J91" s="195" t="s">
        <v>5</v>
      </c>
      <c r="K91" s="1709">
        <v>92.5</v>
      </c>
      <c r="L91" s="1710">
        <v>94.4</v>
      </c>
      <c r="M91" s="1711">
        <v>94.5</v>
      </c>
      <c r="N91" s="1178">
        <v>102.2</v>
      </c>
      <c r="O91" s="1057">
        <v>108.7</v>
      </c>
      <c r="P91" s="1712">
        <v>99.2</v>
      </c>
      <c r="Q91" s="1182"/>
      <c r="R91" s="1058"/>
    </row>
    <row r="92" spans="1:18">
      <c r="A92" s="95"/>
      <c r="B92" s="195" t="s">
        <v>6</v>
      </c>
      <c r="C92" s="781">
        <v>127.39</v>
      </c>
      <c r="D92" s="274">
        <v>131.57</v>
      </c>
      <c r="E92" s="32">
        <v>85.04</v>
      </c>
      <c r="F92" s="286"/>
      <c r="G92" s="138" t="s">
        <v>870</v>
      </c>
      <c r="H92" s="24"/>
      <c r="I92" s="95"/>
      <c r="J92" s="195" t="s">
        <v>6</v>
      </c>
      <c r="K92" s="1709">
        <v>91.8</v>
      </c>
      <c r="L92" s="1710">
        <v>92.6</v>
      </c>
      <c r="M92" s="1711">
        <v>95.2</v>
      </c>
      <c r="N92" s="1178">
        <v>101.5</v>
      </c>
      <c r="O92" s="1057">
        <v>106.8</v>
      </c>
      <c r="P92" s="1712">
        <v>100.1</v>
      </c>
      <c r="Q92" s="1182"/>
      <c r="R92" s="1058"/>
    </row>
    <row r="93" spans="1:18">
      <c r="A93" s="95"/>
      <c r="B93" s="195" t="s">
        <v>7</v>
      </c>
      <c r="C93" s="781">
        <v>129.46</v>
      </c>
      <c r="D93" s="274">
        <v>135.41999999999999</v>
      </c>
      <c r="E93" s="32">
        <v>86.17</v>
      </c>
      <c r="F93" s="284"/>
      <c r="G93" s="135"/>
      <c r="H93" s="24"/>
      <c r="I93" s="95"/>
      <c r="J93" s="195" t="s">
        <v>7</v>
      </c>
      <c r="K93" s="1709">
        <v>93.2</v>
      </c>
      <c r="L93" s="1710">
        <v>94.2</v>
      </c>
      <c r="M93" s="1711">
        <v>95.9</v>
      </c>
      <c r="N93" s="1178">
        <v>103</v>
      </c>
      <c r="O93" s="1057">
        <v>108.3</v>
      </c>
      <c r="P93" s="1712">
        <v>100.7</v>
      </c>
      <c r="Q93" s="1182"/>
      <c r="R93" s="1058" t="s">
        <v>870</v>
      </c>
    </row>
    <row r="94" spans="1:18">
      <c r="A94" s="95"/>
      <c r="B94" s="195" t="s">
        <v>8</v>
      </c>
      <c r="C94" s="781">
        <v>127.27</v>
      </c>
      <c r="D94" s="274">
        <v>132.55000000000001</v>
      </c>
      <c r="E94" s="32">
        <v>87.82</v>
      </c>
      <c r="F94" s="284"/>
      <c r="G94" s="135"/>
      <c r="H94" s="24"/>
      <c r="I94" s="95"/>
      <c r="J94" s="195" t="s">
        <v>8</v>
      </c>
      <c r="K94" s="1709">
        <v>92</v>
      </c>
      <c r="L94" s="1710">
        <v>94</v>
      </c>
      <c r="M94" s="1711">
        <v>96.4</v>
      </c>
      <c r="N94" s="1178">
        <v>101.7</v>
      </c>
      <c r="O94" s="1057">
        <v>108.6</v>
      </c>
      <c r="P94" s="1712">
        <v>101.5</v>
      </c>
      <c r="Q94" s="1182"/>
      <c r="R94" s="1058"/>
    </row>
    <row r="95" spans="1:18">
      <c r="A95" s="95"/>
      <c r="B95" s="195" t="s">
        <v>9</v>
      </c>
      <c r="C95" s="781">
        <v>122.83</v>
      </c>
      <c r="D95" s="274">
        <v>132.21</v>
      </c>
      <c r="E95" s="32">
        <v>89.93</v>
      </c>
      <c r="F95" s="284"/>
      <c r="G95" s="135"/>
      <c r="H95" s="24"/>
      <c r="I95" s="95"/>
      <c r="J95" s="195" t="s">
        <v>9</v>
      </c>
      <c r="K95" s="1709">
        <v>91.8</v>
      </c>
      <c r="L95" s="1710">
        <v>93.9</v>
      </c>
      <c r="M95" s="1711">
        <v>96.6</v>
      </c>
      <c r="N95" s="1178">
        <v>101.7</v>
      </c>
      <c r="O95" s="1057">
        <v>108.5</v>
      </c>
      <c r="P95" s="1712">
        <v>101.5</v>
      </c>
      <c r="Q95" s="1182"/>
      <c r="R95" s="1058"/>
    </row>
    <row r="96" spans="1:18">
      <c r="A96" s="95"/>
      <c r="B96" s="195" t="s">
        <v>10</v>
      </c>
      <c r="C96" s="781">
        <v>121.34</v>
      </c>
      <c r="D96" s="274">
        <v>132.97999999999999</v>
      </c>
      <c r="E96" s="32">
        <v>90.06</v>
      </c>
      <c r="F96" s="284"/>
      <c r="G96" s="135"/>
      <c r="H96" s="24"/>
      <c r="I96" s="95"/>
      <c r="J96" s="195" t="s">
        <v>10</v>
      </c>
      <c r="K96" s="1709">
        <v>91.2</v>
      </c>
      <c r="L96" s="1710">
        <v>93.6</v>
      </c>
      <c r="M96" s="1711">
        <v>96.7</v>
      </c>
      <c r="N96" s="1178">
        <v>101</v>
      </c>
      <c r="O96" s="1057">
        <v>107.9</v>
      </c>
      <c r="P96" s="1712">
        <v>101.4</v>
      </c>
      <c r="Q96" s="1182"/>
      <c r="R96" s="1058"/>
    </row>
    <row r="97" spans="1:18">
      <c r="A97" s="95"/>
      <c r="B97" s="195" t="s">
        <v>11</v>
      </c>
      <c r="C97" s="781">
        <v>124.66</v>
      </c>
      <c r="D97" s="274">
        <v>135.5</v>
      </c>
      <c r="E97" s="32">
        <v>91.93</v>
      </c>
      <c r="F97" s="284"/>
      <c r="G97" s="135"/>
      <c r="H97" s="24"/>
      <c r="I97" s="95"/>
      <c r="J97" s="195" t="s">
        <v>11</v>
      </c>
      <c r="K97" s="1709">
        <v>90.5</v>
      </c>
      <c r="L97" s="1710">
        <v>92.7</v>
      </c>
      <c r="M97" s="1711">
        <v>97.4</v>
      </c>
      <c r="N97" s="1178">
        <v>100.3</v>
      </c>
      <c r="O97" s="1057">
        <v>107</v>
      </c>
      <c r="P97" s="1712">
        <v>102</v>
      </c>
      <c r="Q97" s="1182"/>
      <c r="R97" s="1058"/>
    </row>
    <row r="98" spans="1:18">
      <c r="A98" s="95"/>
      <c r="B98" s="195" t="s">
        <v>12</v>
      </c>
      <c r="C98" s="781">
        <v>118.95</v>
      </c>
      <c r="D98" s="274">
        <v>129.08000000000001</v>
      </c>
      <c r="E98" s="32">
        <v>92.25</v>
      </c>
      <c r="F98" s="284"/>
      <c r="G98" s="135"/>
      <c r="H98" s="24"/>
      <c r="I98" s="95"/>
      <c r="J98" s="195" t="s">
        <v>12</v>
      </c>
      <c r="K98" s="1709">
        <v>89.1</v>
      </c>
      <c r="L98" s="1710">
        <v>92.6</v>
      </c>
      <c r="M98" s="1711">
        <v>97.2</v>
      </c>
      <c r="N98" s="1178">
        <v>98.8</v>
      </c>
      <c r="O98" s="1057">
        <v>106.6</v>
      </c>
      <c r="P98" s="1712">
        <v>101.9</v>
      </c>
      <c r="Q98" s="1182"/>
      <c r="R98" s="1058"/>
    </row>
    <row r="99" spans="1:18">
      <c r="A99" s="95"/>
      <c r="B99" s="195" t="s">
        <v>13</v>
      </c>
      <c r="C99" s="781">
        <v>114.59</v>
      </c>
      <c r="D99" s="274">
        <v>128.49</v>
      </c>
      <c r="E99" s="32">
        <v>91.7</v>
      </c>
      <c r="F99" s="284"/>
      <c r="G99" s="135"/>
      <c r="H99" s="24"/>
      <c r="I99" s="95"/>
      <c r="J99" s="195" t="s">
        <v>13</v>
      </c>
      <c r="K99" s="1709">
        <v>86.6</v>
      </c>
      <c r="L99" s="1710">
        <v>90.6</v>
      </c>
      <c r="M99" s="1711">
        <v>96.9</v>
      </c>
      <c r="N99" s="1178">
        <v>96.1</v>
      </c>
      <c r="O99" s="1057">
        <v>104.7</v>
      </c>
      <c r="P99" s="1712">
        <v>101.6</v>
      </c>
      <c r="Q99" s="1182"/>
      <c r="R99" s="1058"/>
    </row>
    <row r="100" spans="1:18">
      <c r="A100" s="100"/>
      <c r="B100" s="197" t="s">
        <v>14</v>
      </c>
      <c r="C100" s="895">
        <v>113.68</v>
      </c>
      <c r="D100" s="273">
        <v>126.46</v>
      </c>
      <c r="E100" s="34">
        <v>90.38</v>
      </c>
      <c r="F100" s="287"/>
      <c r="G100" s="136"/>
      <c r="H100" s="24"/>
      <c r="I100" s="100"/>
      <c r="J100" s="197" t="s">
        <v>14</v>
      </c>
      <c r="K100" s="1709">
        <v>85.5</v>
      </c>
      <c r="L100" s="1710">
        <v>90.4</v>
      </c>
      <c r="M100" s="1711">
        <v>96.9</v>
      </c>
      <c r="N100" s="1179">
        <v>94.7</v>
      </c>
      <c r="O100" s="1059">
        <v>104.3</v>
      </c>
      <c r="P100" s="1717">
        <v>101.5</v>
      </c>
      <c r="Q100" s="1184"/>
      <c r="R100" s="1060"/>
    </row>
    <row r="101" spans="1:18">
      <c r="A101" s="95" t="s">
        <v>17</v>
      </c>
      <c r="B101" s="195" t="s">
        <v>3</v>
      </c>
      <c r="C101" s="781">
        <v>110.06</v>
      </c>
      <c r="D101" s="274">
        <v>126.75</v>
      </c>
      <c r="E101" s="32">
        <v>91.48</v>
      </c>
      <c r="F101" s="284"/>
      <c r="G101" s="135"/>
      <c r="H101" s="24"/>
      <c r="I101" s="98" t="s">
        <v>17</v>
      </c>
      <c r="J101" s="196" t="s">
        <v>3</v>
      </c>
      <c r="K101" s="1718">
        <v>85.1</v>
      </c>
      <c r="L101" s="1719">
        <v>90</v>
      </c>
      <c r="M101" s="1720">
        <v>96</v>
      </c>
      <c r="N101" s="1180">
        <v>94.3</v>
      </c>
      <c r="O101" s="1062">
        <v>103.7</v>
      </c>
      <c r="P101" s="1716">
        <v>100.4</v>
      </c>
      <c r="Q101" s="1183"/>
      <c r="R101" s="1061"/>
    </row>
    <row r="102" spans="1:18">
      <c r="A102" s="95">
        <v>1998</v>
      </c>
      <c r="B102" s="195" t="s">
        <v>4</v>
      </c>
      <c r="C102" s="781">
        <v>105.31</v>
      </c>
      <c r="D102" s="274">
        <v>123.12</v>
      </c>
      <c r="E102" s="32">
        <v>92.12</v>
      </c>
      <c r="F102" s="284"/>
      <c r="G102" s="135"/>
      <c r="H102" s="24"/>
      <c r="I102" s="95">
        <v>1998</v>
      </c>
      <c r="J102" s="195" t="s">
        <v>4</v>
      </c>
      <c r="K102" s="1709">
        <v>84.5</v>
      </c>
      <c r="L102" s="1710">
        <v>88.2</v>
      </c>
      <c r="M102" s="1711">
        <v>95</v>
      </c>
      <c r="N102" s="1178">
        <v>93.6</v>
      </c>
      <c r="O102" s="1057">
        <v>101.9</v>
      </c>
      <c r="P102" s="1712">
        <v>99.4</v>
      </c>
      <c r="Q102" s="1182"/>
      <c r="R102" s="1058"/>
    </row>
    <row r="103" spans="1:18">
      <c r="A103" s="95"/>
      <c r="B103" s="195" t="s">
        <v>5</v>
      </c>
      <c r="C103" s="781">
        <v>107.84</v>
      </c>
      <c r="D103" s="274">
        <v>120.3</v>
      </c>
      <c r="E103" s="32">
        <v>92.66</v>
      </c>
      <c r="F103" s="284"/>
      <c r="G103" s="135"/>
      <c r="H103" s="24"/>
      <c r="I103" s="95"/>
      <c r="J103" s="195" t="s">
        <v>5</v>
      </c>
      <c r="K103" s="1709">
        <v>83.2</v>
      </c>
      <c r="L103" s="1710">
        <v>85.8</v>
      </c>
      <c r="M103" s="1711">
        <v>93.7</v>
      </c>
      <c r="N103" s="1178">
        <v>92.3</v>
      </c>
      <c r="O103" s="1057">
        <v>99</v>
      </c>
      <c r="P103" s="1712">
        <v>98</v>
      </c>
      <c r="Q103" s="1182"/>
      <c r="R103" s="1058"/>
    </row>
    <row r="104" spans="1:18">
      <c r="A104" s="95"/>
      <c r="B104" s="195" t="s">
        <v>6</v>
      </c>
      <c r="C104" s="781">
        <v>101.94</v>
      </c>
      <c r="D104" s="274">
        <v>122.21</v>
      </c>
      <c r="E104" s="32">
        <v>93.53</v>
      </c>
      <c r="F104" s="284"/>
      <c r="G104" s="135"/>
      <c r="H104" s="24"/>
      <c r="I104" s="95"/>
      <c r="J104" s="195" t="s">
        <v>6</v>
      </c>
      <c r="K104" s="1709">
        <v>82</v>
      </c>
      <c r="L104" s="1710">
        <v>86.4</v>
      </c>
      <c r="M104" s="1711">
        <v>92.9</v>
      </c>
      <c r="N104" s="1178">
        <v>91</v>
      </c>
      <c r="O104" s="1057">
        <v>99.7</v>
      </c>
      <c r="P104" s="1712">
        <v>97.3</v>
      </c>
      <c r="Q104" s="1182"/>
      <c r="R104" s="1058"/>
    </row>
    <row r="105" spans="1:18">
      <c r="A105" s="95"/>
      <c r="B105" s="195" t="s">
        <v>7</v>
      </c>
      <c r="C105" s="781">
        <v>102.33</v>
      </c>
      <c r="D105" s="274">
        <v>119.81</v>
      </c>
      <c r="E105" s="32">
        <v>91.51</v>
      </c>
      <c r="F105" s="284"/>
      <c r="G105" s="135"/>
      <c r="H105" s="24"/>
      <c r="I105" s="95"/>
      <c r="J105" s="195" t="s">
        <v>7</v>
      </c>
      <c r="K105" s="1709">
        <v>82.6</v>
      </c>
      <c r="L105" s="1710">
        <v>85.5</v>
      </c>
      <c r="M105" s="1711">
        <v>92.3</v>
      </c>
      <c r="N105" s="1178">
        <v>91.6</v>
      </c>
      <c r="O105" s="1057">
        <v>98.7</v>
      </c>
      <c r="P105" s="1712">
        <v>96.7</v>
      </c>
      <c r="Q105" s="1182"/>
      <c r="R105" s="1058"/>
    </row>
    <row r="106" spans="1:18">
      <c r="A106" s="95"/>
      <c r="B106" s="195" t="s">
        <v>8</v>
      </c>
      <c r="C106" s="781">
        <v>104.16</v>
      </c>
      <c r="D106" s="274">
        <v>119.83</v>
      </c>
      <c r="E106" s="32">
        <v>90.86</v>
      </c>
      <c r="F106" s="284"/>
      <c r="G106" s="135"/>
      <c r="H106" s="24"/>
      <c r="I106" s="95"/>
      <c r="J106" s="195" t="s">
        <v>8</v>
      </c>
      <c r="K106" s="1709">
        <v>81.5</v>
      </c>
      <c r="L106" s="1710">
        <v>84.9</v>
      </c>
      <c r="M106" s="1711">
        <v>92.1</v>
      </c>
      <c r="N106" s="1178">
        <v>90.4</v>
      </c>
      <c r="O106" s="1057">
        <v>98</v>
      </c>
      <c r="P106" s="1712">
        <v>96.4</v>
      </c>
      <c r="Q106" s="1182"/>
      <c r="R106" s="1058"/>
    </row>
    <row r="107" spans="1:18">
      <c r="A107" s="95"/>
      <c r="B107" s="195" t="s">
        <v>9</v>
      </c>
      <c r="C107" s="781">
        <v>101.41</v>
      </c>
      <c r="D107" s="274">
        <v>115.52</v>
      </c>
      <c r="E107" s="32">
        <v>89.82</v>
      </c>
      <c r="F107" s="284"/>
      <c r="G107" s="135"/>
      <c r="H107" s="24"/>
      <c r="I107" s="95"/>
      <c r="J107" s="195" t="s">
        <v>9</v>
      </c>
      <c r="K107" s="1709">
        <v>81.3</v>
      </c>
      <c r="L107" s="1710">
        <v>85.2</v>
      </c>
      <c r="M107" s="1711">
        <v>91.6</v>
      </c>
      <c r="N107" s="1178">
        <v>90.2</v>
      </c>
      <c r="O107" s="1057">
        <v>98.4</v>
      </c>
      <c r="P107" s="1712">
        <v>95.8</v>
      </c>
      <c r="Q107" s="1182"/>
      <c r="R107" s="1058"/>
    </row>
    <row r="108" spans="1:18">
      <c r="A108" s="95"/>
      <c r="B108" s="195" t="s">
        <v>10</v>
      </c>
      <c r="C108" s="781">
        <v>99.7</v>
      </c>
      <c r="D108" s="274">
        <v>115.21</v>
      </c>
      <c r="E108" s="32">
        <v>90.23</v>
      </c>
      <c r="F108" s="284"/>
      <c r="G108" s="135"/>
      <c r="H108" s="24"/>
      <c r="I108" s="95"/>
      <c r="J108" s="195" t="s">
        <v>10</v>
      </c>
      <c r="K108" s="1709">
        <v>81.2</v>
      </c>
      <c r="L108" s="1710">
        <v>83.9</v>
      </c>
      <c r="M108" s="1711">
        <v>91.1</v>
      </c>
      <c r="N108" s="1178">
        <v>90.1</v>
      </c>
      <c r="O108" s="1057">
        <v>97.2</v>
      </c>
      <c r="P108" s="1712">
        <v>95.3</v>
      </c>
      <c r="Q108" s="1182"/>
      <c r="R108" s="1058"/>
    </row>
    <row r="109" spans="1:18">
      <c r="A109" s="95"/>
      <c r="B109" s="195" t="s">
        <v>11</v>
      </c>
      <c r="C109" s="781">
        <v>100.75</v>
      </c>
      <c r="D109" s="274">
        <v>113.81</v>
      </c>
      <c r="E109" s="32">
        <v>90.34</v>
      </c>
      <c r="F109" s="284"/>
      <c r="G109" s="135"/>
      <c r="H109" s="24"/>
      <c r="I109" s="95"/>
      <c r="J109" s="195" t="s">
        <v>11</v>
      </c>
      <c r="K109" s="1709">
        <v>81.099999999999994</v>
      </c>
      <c r="L109" s="1710">
        <v>84.7</v>
      </c>
      <c r="M109" s="1711">
        <v>90.7</v>
      </c>
      <c r="N109" s="1178">
        <v>90.1</v>
      </c>
      <c r="O109" s="1057">
        <v>98.1</v>
      </c>
      <c r="P109" s="1712">
        <v>95</v>
      </c>
      <c r="Q109" s="1182"/>
      <c r="R109" s="1058"/>
    </row>
    <row r="110" spans="1:18">
      <c r="A110" s="95"/>
      <c r="B110" s="195" t="s">
        <v>12</v>
      </c>
      <c r="C110" s="781">
        <v>97.98</v>
      </c>
      <c r="D110" s="274">
        <v>114.21</v>
      </c>
      <c r="E110" s="32">
        <v>89.86</v>
      </c>
      <c r="F110" s="284"/>
      <c r="G110" s="135"/>
      <c r="H110" s="24"/>
      <c r="I110" s="95"/>
      <c r="J110" s="195" t="s">
        <v>12</v>
      </c>
      <c r="K110" s="1709">
        <v>79.599999999999994</v>
      </c>
      <c r="L110" s="1710">
        <v>84.1</v>
      </c>
      <c r="M110" s="1711">
        <v>90.3</v>
      </c>
      <c r="N110" s="1178">
        <v>88.5</v>
      </c>
      <c r="O110" s="1057">
        <v>97.1</v>
      </c>
      <c r="P110" s="1712">
        <v>94.4</v>
      </c>
      <c r="Q110" s="1182"/>
      <c r="R110" s="1058"/>
    </row>
    <row r="111" spans="1:18">
      <c r="A111" s="95"/>
      <c r="B111" s="195" t="s">
        <v>13</v>
      </c>
      <c r="C111" s="781">
        <v>95.95</v>
      </c>
      <c r="D111" s="274">
        <v>111.3</v>
      </c>
      <c r="E111" s="32">
        <v>88.93</v>
      </c>
      <c r="F111" s="284"/>
      <c r="G111" s="135"/>
      <c r="H111" s="24"/>
      <c r="I111" s="95"/>
      <c r="J111" s="195" t="s">
        <v>13</v>
      </c>
      <c r="K111" s="1709">
        <v>81.099999999999994</v>
      </c>
      <c r="L111" s="1710">
        <v>84</v>
      </c>
      <c r="M111" s="1711">
        <v>89.6</v>
      </c>
      <c r="N111" s="1178">
        <v>90.1</v>
      </c>
      <c r="O111" s="1057">
        <v>97.2</v>
      </c>
      <c r="P111" s="1712">
        <v>93.8</v>
      </c>
      <c r="Q111" s="1182"/>
      <c r="R111" s="1058"/>
    </row>
    <row r="112" spans="1:18">
      <c r="A112" s="95"/>
      <c r="B112" s="195" t="s">
        <v>14</v>
      </c>
      <c r="C112" s="781">
        <v>98.45</v>
      </c>
      <c r="D112" s="274">
        <v>110.77</v>
      </c>
      <c r="E112" s="32">
        <v>86.94</v>
      </c>
      <c r="F112" s="284"/>
      <c r="G112" s="135"/>
      <c r="H112" s="24"/>
      <c r="I112" s="100"/>
      <c r="J112" s="197" t="s">
        <v>14</v>
      </c>
      <c r="K112" s="1713">
        <v>80.8</v>
      </c>
      <c r="L112" s="1714">
        <v>83.7</v>
      </c>
      <c r="M112" s="1715">
        <v>89.1</v>
      </c>
      <c r="N112" s="1179">
        <v>89.8</v>
      </c>
      <c r="O112" s="1059">
        <v>96.7</v>
      </c>
      <c r="P112" s="1717">
        <v>93.3</v>
      </c>
      <c r="Q112" s="1184"/>
      <c r="R112" s="1060"/>
    </row>
    <row r="113" spans="1:18">
      <c r="A113" s="98" t="s">
        <v>18</v>
      </c>
      <c r="B113" s="196" t="s">
        <v>3</v>
      </c>
      <c r="C113" s="1787">
        <v>99.06</v>
      </c>
      <c r="D113" s="279">
        <v>114.08</v>
      </c>
      <c r="E113" s="35">
        <v>86.28</v>
      </c>
      <c r="F113" s="285"/>
      <c r="G113" s="134"/>
      <c r="H113" s="24"/>
      <c r="I113" s="95" t="s">
        <v>18</v>
      </c>
      <c r="J113" s="195" t="s">
        <v>3</v>
      </c>
      <c r="K113" s="1709">
        <v>80.8</v>
      </c>
      <c r="L113" s="1710">
        <v>84.5</v>
      </c>
      <c r="M113" s="1711">
        <v>89.2</v>
      </c>
      <c r="N113" s="1178">
        <v>89.9</v>
      </c>
      <c r="O113" s="1057">
        <v>97.7</v>
      </c>
      <c r="P113" s="1712">
        <v>93.3</v>
      </c>
      <c r="Q113" s="1182"/>
      <c r="R113" s="1058" t="s">
        <v>871</v>
      </c>
    </row>
    <row r="114" spans="1:18">
      <c r="A114" s="95">
        <v>1999</v>
      </c>
      <c r="B114" s="195" t="s">
        <v>4</v>
      </c>
      <c r="C114" s="781">
        <v>98.34</v>
      </c>
      <c r="D114" s="274">
        <v>110.6</v>
      </c>
      <c r="E114" s="32">
        <v>86.08</v>
      </c>
      <c r="F114" s="284"/>
      <c r="G114" s="135"/>
      <c r="H114" s="24"/>
      <c r="I114" s="95">
        <v>1999</v>
      </c>
      <c r="J114" s="195" t="s">
        <v>4</v>
      </c>
      <c r="K114" s="1709">
        <v>81.5</v>
      </c>
      <c r="L114" s="1710">
        <v>84.1</v>
      </c>
      <c r="M114" s="1711">
        <v>88.4</v>
      </c>
      <c r="N114" s="1178">
        <v>90.6</v>
      </c>
      <c r="O114" s="1057">
        <v>97.3</v>
      </c>
      <c r="P114" s="1712">
        <v>92.5</v>
      </c>
      <c r="Q114" s="1182"/>
      <c r="R114" s="1058"/>
    </row>
    <row r="115" spans="1:18">
      <c r="A115" s="95"/>
      <c r="B115" s="195" t="s">
        <v>5</v>
      </c>
      <c r="C115" s="781">
        <v>101.75</v>
      </c>
      <c r="D115" s="274">
        <v>113.22</v>
      </c>
      <c r="E115" s="32">
        <v>86.78</v>
      </c>
      <c r="F115" s="284"/>
      <c r="G115" s="135"/>
      <c r="H115" s="24"/>
      <c r="I115" s="95"/>
      <c r="J115" s="195" t="s">
        <v>5</v>
      </c>
      <c r="K115" s="1709">
        <v>83.8</v>
      </c>
      <c r="L115" s="1710">
        <v>85.4</v>
      </c>
      <c r="M115" s="1711">
        <v>87.9</v>
      </c>
      <c r="N115" s="1178">
        <v>93</v>
      </c>
      <c r="O115" s="1057">
        <v>98.8</v>
      </c>
      <c r="P115" s="1712">
        <v>92.1</v>
      </c>
      <c r="Q115" s="1182"/>
      <c r="R115" s="1058"/>
    </row>
    <row r="116" spans="1:18">
      <c r="A116" s="95"/>
      <c r="B116" s="195" t="s">
        <v>6</v>
      </c>
      <c r="C116" s="781">
        <v>102.32</v>
      </c>
      <c r="D116" s="274">
        <v>110.42</v>
      </c>
      <c r="E116" s="32">
        <v>88.23</v>
      </c>
      <c r="F116" s="284"/>
      <c r="G116" s="135"/>
      <c r="H116" s="24"/>
      <c r="I116" s="95"/>
      <c r="J116" s="195" t="s">
        <v>6</v>
      </c>
      <c r="K116" s="1709">
        <v>85.4</v>
      </c>
      <c r="L116" s="1710">
        <v>84.9</v>
      </c>
      <c r="M116" s="1711">
        <v>87.7</v>
      </c>
      <c r="N116" s="1178">
        <v>94.8</v>
      </c>
      <c r="O116" s="1057">
        <v>98.1</v>
      </c>
      <c r="P116" s="1712">
        <v>91.7</v>
      </c>
      <c r="Q116" s="1182"/>
      <c r="R116" s="1058"/>
    </row>
    <row r="117" spans="1:18">
      <c r="A117" s="95"/>
      <c r="B117" s="195" t="s">
        <v>7</v>
      </c>
      <c r="C117" s="781">
        <v>99.89</v>
      </c>
      <c r="D117" s="274">
        <v>110.69</v>
      </c>
      <c r="E117" s="32">
        <v>90.55</v>
      </c>
      <c r="F117" s="286"/>
      <c r="G117" s="138" t="s">
        <v>871</v>
      </c>
      <c r="H117" s="24"/>
      <c r="I117" s="95"/>
      <c r="J117" s="195" t="s">
        <v>7</v>
      </c>
      <c r="K117" s="1709">
        <v>85</v>
      </c>
      <c r="L117" s="1710">
        <v>85.3</v>
      </c>
      <c r="M117" s="1711">
        <v>87.4</v>
      </c>
      <c r="N117" s="1178">
        <v>94.3</v>
      </c>
      <c r="O117" s="1057">
        <v>98.7</v>
      </c>
      <c r="P117" s="1712">
        <v>91.5</v>
      </c>
      <c r="Q117" s="1182"/>
      <c r="R117" s="1058"/>
    </row>
    <row r="118" spans="1:18">
      <c r="A118" s="95"/>
      <c r="B118" s="195" t="s">
        <v>8</v>
      </c>
      <c r="C118" s="781">
        <v>103.93</v>
      </c>
      <c r="D118" s="274">
        <v>111.76</v>
      </c>
      <c r="E118" s="32">
        <v>88.63</v>
      </c>
      <c r="F118" s="284"/>
      <c r="G118" s="135"/>
      <c r="H118" s="24"/>
      <c r="I118" s="95"/>
      <c r="J118" s="195" t="s">
        <v>8</v>
      </c>
      <c r="K118" s="1709">
        <v>86.5</v>
      </c>
      <c r="L118" s="1710">
        <v>85.6</v>
      </c>
      <c r="M118" s="1711">
        <v>87.1</v>
      </c>
      <c r="N118" s="1178">
        <v>95.9</v>
      </c>
      <c r="O118" s="1057">
        <v>98.7</v>
      </c>
      <c r="P118" s="1712">
        <v>91.2</v>
      </c>
      <c r="Q118" s="1182"/>
      <c r="R118" s="1058"/>
    </row>
    <row r="119" spans="1:18">
      <c r="A119" s="95"/>
      <c r="B119" s="195" t="s">
        <v>9</v>
      </c>
      <c r="C119" s="781">
        <v>106.26</v>
      </c>
      <c r="D119" s="274">
        <v>112.45</v>
      </c>
      <c r="E119" s="32">
        <v>89.91</v>
      </c>
      <c r="F119" s="284"/>
      <c r="G119" s="135"/>
      <c r="H119" s="24"/>
      <c r="I119" s="95"/>
      <c r="J119" s="195" t="s">
        <v>9</v>
      </c>
      <c r="K119" s="1709">
        <v>87.5</v>
      </c>
      <c r="L119" s="1710">
        <v>86.3</v>
      </c>
      <c r="M119" s="1711">
        <v>87.2</v>
      </c>
      <c r="N119" s="1178">
        <v>97.1</v>
      </c>
      <c r="O119" s="1057">
        <v>99.6</v>
      </c>
      <c r="P119" s="1712">
        <v>91.2</v>
      </c>
      <c r="Q119" s="1182"/>
      <c r="R119" s="1058"/>
    </row>
    <row r="120" spans="1:18">
      <c r="A120" s="95"/>
      <c r="B120" s="195" t="s">
        <v>10</v>
      </c>
      <c r="C120" s="781">
        <v>106.96</v>
      </c>
      <c r="D120" s="274">
        <v>113.31</v>
      </c>
      <c r="E120" s="32">
        <v>90.6</v>
      </c>
      <c r="F120" s="284"/>
      <c r="G120" s="135"/>
      <c r="H120" s="24"/>
      <c r="I120" s="95"/>
      <c r="J120" s="195" t="s">
        <v>10</v>
      </c>
      <c r="K120" s="1709">
        <v>87.4</v>
      </c>
      <c r="L120" s="1710">
        <v>87.4</v>
      </c>
      <c r="M120" s="1711">
        <v>87.4</v>
      </c>
      <c r="N120" s="1178">
        <v>97</v>
      </c>
      <c r="O120" s="1057">
        <v>101.1</v>
      </c>
      <c r="P120" s="1712">
        <v>91.5</v>
      </c>
      <c r="Q120" s="1182"/>
      <c r="R120" s="1058"/>
    </row>
    <row r="121" spans="1:18">
      <c r="A121" s="95"/>
      <c r="B121" s="195" t="s">
        <v>11</v>
      </c>
      <c r="C121" s="781">
        <v>113.32</v>
      </c>
      <c r="D121" s="274">
        <v>116.81</v>
      </c>
      <c r="E121" s="32">
        <v>90.86</v>
      </c>
      <c r="F121" s="284"/>
      <c r="G121" s="135"/>
      <c r="H121" s="24"/>
      <c r="I121" s="95"/>
      <c r="J121" s="195" t="s">
        <v>11</v>
      </c>
      <c r="K121" s="1709">
        <v>88.2</v>
      </c>
      <c r="L121" s="1710">
        <v>88.2</v>
      </c>
      <c r="M121" s="1711">
        <v>87.7</v>
      </c>
      <c r="N121" s="1178">
        <v>97.9</v>
      </c>
      <c r="O121" s="1057">
        <v>101.9</v>
      </c>
      <c r="P121" s="1712">
        <v>91.8</v>
      </c>
      <c r="Q121" s="1182"/>
      <c r="R121" s="1058"/>
    </row>
    <row r="122" spans="1:18">
      <c r="A122" s="95"/>
      <c r="B122" s="195" t="s">
        <v>12</v>
      </c>
      <c r="C122" s="781">
        <v>109.73</v>
      </c>
      <c r="D122" s="274">
        <v>112.75</v>
      </c>
      <c r="E122" s="32">
        <v>89.77</v>
      </c>
      <c r="F122" s="284"/>
      <c r="G122" s="135"/>
      <c r="H122" s="24"/>
      <c r="I122" s="95"/>
      <c r="J122" s="195" t="s">
        <v>12</v>
      </c>
      <c r="K122" s="1709">
        <v>89.1</v>
      </c>
      <c r="L122" s="1710">
        <v>88.4</v>
      </c>
      <c r="M122" s="1711">
        <v>87.3</v>
      </c>
      <c r="N122" s="1178">
        <v>98.9</v>
      </c>
      <c r="O122" s="1057">
        <v>102.2</v>
      </c>
      <c r="P122" s="1712">
        <v>91.4</v>
      </c>
      <c r="Q122" s="1182"/>
      <c r="R122" s="1058"/>
    </row>
    <row r="123" spans="1:18">
      <c r="A123" s="95"/>
      <c r="B123" s="195" t="s">
        <v>13</v>
      </c>
      <c r="C123" s="781">
        <v>114.13</v>
      </c>
      <c r="D123" s="274">
        <v>112.9</v>
      </c>
      <c r="E123" s="32">
        <v>87.84</v>
      </c>
      <c r="F123" s="284"/>
      <c r="G123" s="135"/>
      <c r="H123" s="24"/>
      <c r="I123" s="95"/>
      <c r="J123" s="195" t="s">
        <v>13</v>
      </c>
      <c r="K123" s="1709">
        <v>89.3</v>
      </c>
      <c r="L123" s="1710">
        <v>89.2</v>
      </c>
      <c r="M123" s="1711">
        <v>87.9</v>
      </c>
      <c r="N123" s="1178">
        <v>99.1</v>
      </c>
      <c r="O123" s="1057">
        <v>102.9</v>
      </c>
      <c r="P123" s="1712">
        <v>92</v>
      </c>
      <c r="Q123" s="1182"/>
      <c r="R123" s="1058"/>
    </row>
    <row r="124" spans="1:18">
      <c r="A124" s="100"/>
      <c r="B124" s="197" t="s">
        <v>14</v>
      </c>
      <c r="C124" s="895">
        <v>111.88</v>
      </c>
      <c r="D124" s="273">
        <v>113.5</v>
      </c>
      <c r="E124" s="34">
        <v>90.91</v>
      </c>
      <c r="F124" s="287"/>
      <c r="G124" s="136"/>
      <c r="H124" s="24"/>
      <c r="I124" s="95"/>
      <c r="J124" s="195" t="s">
        <v>14</v>
      </c>
      <c r="K124" s="1709">
        <v>90.2</v>
      </c>
      <c r="L124" s="1710">
        <v>89.3</v>
      </c>
      <c r="M124" s="1711">
        <v>87.9</v>
      </c>
      <c r="N124" s="1178">
        <v>100</v>
      </c>
      <c r="O124" s="1057">
        <v>102.9</v>
      </c>
      <c r="P124" s="1712">
        <v>92</v>
      </c>
      <c r="Q124" s="1182"/>
      <c r="R124" s="1058"/>
    </row>
    <row r="125" spans="1:18">
      <c r="A125" s="95" t="s">
        <v>48</v>
      </c>
      <c r="B125" s="195" t="s">
        <v>3</v>
      </c>
      <c r="C125" s="781">
        <v>118.72</v>
      </c>
      <c r="D125" s="274">
        <v>114.45</v>
      </c>
      <c r="E125" s="32">
        <v>88.66</v>
      </c>
      <c r="F125" s="284"/>
      <c r="G125" s="135"/>
      <c r="H125" s="24"/>
      <c r="I125" s="98" t="s">
        <v>48</v>
      </c>
      <c r="J125" s="196" t="s">
        <v>3</v>
      </c>
      <c r="K125" s="1718">
        <v>91.7</v>
      </c>
      <c r="L125" s="1719">
        <v>89.9</v>
      </c>
      <c r="M125" s="1720">
        <v>87.9</v>
      </c>
      <c r="N125" s="1180">
        <v>101.7</v>
      </c>
      <c r="O125" s="1062">
        <v>103.6</v>
      </c>
      <c r="P125" s="1716">
        <v>92</v>
      </c>
      <c r="Q125" s="1183"/>
      <c r="R125" s="1061"/>
    </row>
    <row r="126" spans="1:18">
      <c r="A126" s="95">
        <v>2000</v>
      </c>
      <c r="B126" s="195" t="s">
        <v>4</v>
      </c>
      <c r="C126" s="781">
        <v>118.52</v>
      </c>
      <c r="D126" s="274">
        <v>119.47</v>
      </c>
      <c r="E126" s="32">
        <v>94.42</v>
      </c>
      <c r="F126" s="284"/>
      <c r="G126" s="135"/>
      <c r="H126" s="24"/>
      <c r="I126" s="95">
        <v>2000</v>
      </c>
      <c r="J126" s="195" t="s">
        <v>4</v>
      </c>
      <c r="K126" s="1709">
        <v>91.8</v>
      </c>
      <c r="L126" s="1710">
        <v>90.7</v>
      </c>
      <c r="M126" s="1711">
        <v>88.3</v>
      </c>
      <c r="N126" s="1178">
        <v>101.8</v>
      </c>
      <c r="O126" s="1057">
        <v>104.6</v>
      </c>
      <c r="P126" s="1712">
        <v>92.4</v>
      </c>
      <c r="Q126" s="1182"/>
      <c r="R126" s="1058"/>
    </row>
    <row r="127" spans="1:18">
      <c r="A127" s="95"/>
      <c r="B127" s="195" t="s">
        <v>5</v>
      </c>
      <c r="C127" s="781">
        <v>117.5</v>
      </c>
      <c r="D127" s="274">
        <v>118.51</v>
      </c>
      <c r="E127" s="32">
        <v>93.35</v>
      </c>
      <c r="F127" s="284"/>
      <c r="G127" s="135"/>
      <c r="H127" s="24"/>
      <c r="I127" s="95"/>
      <c r="J127" s="195" t="s">
        <v>5</v>
      </c>
      <c r="K127" s="1709">
        <v>91.1</v>
      </c>
      <c r="L127" s="1710">
        <v>91.5</v>
      </c>
      <c r="M127" s="1711">
        <v>89.2</v>
      </c>
      <c r="N127" s="1178">
        <v>101.1</v>
      </c>
      <c r="O127" s="1057">
        <v>105.6</v>
      </c>
      <c r="P127" s="1712">
        <v>93.4</v>
      </c>
      <c r="Q127" s="1182"/>
      <c r="R127" s="1058"/>
    </row>
    <row r="128" spans="1:18">
      <c r="A128" s="95"/>
      <c r="B128" s="195" t="s">
        <v>6</v>
      </c>
      <c r="C128" s="781">
        <v>122.88</v>
      </c>
      <c r="D128" s="274">
        <v>120.09</v>
      </c>
      <c r="E128" s="32">
        <v>91.23</v>
      </c>
      <c r="F128" s="284"/>
      <c r="G128" s="135"/>
      <c r="H128" s="24"/>
      <c r="I128" s="95"/>
      <c r="J128" s="195" t="s">
        <v>6</v>
      </c>
      <c r="K128" s="1709">
        <v>92.3</v>
      </c>
      <c r="L128" s="1710">
        <v>92.3</v>
      </c>
      <c r="M128" s="1711">
        <v>88.9</v>
      </c>
      <c r="N128" s="1178">
        <v>102.3</v>
      </c>
      <c r="O128" s="1057">
        <v>106.5</v>
      </c>
      <c r="P128" s="1712">
        <v>93.1</v>
      </c>
      <c r="Q128" s="1182"/>
      <c r="R128" s="1058"/>
    </row>
    <row r="129" spans="1:18">
      <c r="A129" s="95"/>
      <c r="B129" s="195" t="s">
        <v>7</v>
      </c>
      <c r="C129" s="781">
        <v>122.75</v>
      </c>
      <c r="D129" s="274">
        <v>117.02</v>
      </c>
      <c r="E129" s="32">
        <v>91.95</v>
      </c>
      <c r="F129" s="284"/>
      <c r="G129" s="135"/>
      <c r="H129" s="24"/>
      <c r="I129" s="95"/>
      <c r="J129" s="195" t="s">
        <v>7</v>
      </c>
      <c r="K129" s="1709">
        <v>92.2</v>
      </c>
      <c r="L129" s="1710">
        <v>92.3</v>
      </c>
      <c r="M129" s="1711">
        <v>89</v>
      </c>
      <c r="N129" s="1178">
        <v>102.3</v>
      </c>
      <c r="O129" s="1057">
        <v>106.6</v>
      </c>
      <c r="P129" s="1712">
        <v>93.1</v>
      </c>
      <c r="Q129" s="1182"/>
      <c r="R129" s="1058"/>
    </row>
    <row r="130" spans="1:18">
      <c r="A130" s="95"/>
      <c r="B130" s="195" t="s">
        <v>8</v>
      </c>
      <c r="C130" s="781">
        <v>121.65</v>
      </c>
      <c r="D130" s="274">
        <v>119.4</v>
      </c>
      <c r="E130" s="32">
        <v>91.92</v>
      </c>
      <c r="F130" s="284"/>
      <c r="G130" s="135"/>
      <c r="H130" s="24"/>
      <c r="I130" s="95"/>
      <c r="J130" s="195" t="s">
        <v>8</v>
      </c>
      <c r="K130" s="1709">
        <v>92.9</v>
      </c>
      <c r="L130" s="1710">
        <v>93.7</v>
      </c>
      <c r="M130" s="1711">
        <v>88.8</v>
      </c>
      <c r="N130" s="1178">
        <v>103</v>
      </c>
      <c r="O130" s="1057">
        <v>107.8</v>
      </c>
      <c r="P130" s="1712">
        <v>92.9</v>
      </c>
      <c r="Q130" s="1182"/>
      <c r="R130" s="1058"/>
    </row>
    <row r="131" spans="1:18">
      <c r="A131" s="95"/>
      <c r="B131" s="195" t="s">
        <v>9</v>
      </c>
      <c r="C131" s="781">
        <v>124.21</v>
      </c>
      <c r="D131" s="274">
        <v>117.86</v>
      </c>
      <c r="E131" s="32">
        <v>90.43</v>
      </c>
      <c r="F131" s="286"/>
      <c r="G131" s="138" t="s">
        <v>870</v>
      </c>
      <c r="H131" s="24"/>
      <c r="I131" s="95"/>
      <c r="J131" s="195" t="s">
        <v>9</v>
      </c>
      <c r="K131" s="1709">
        <v>93.1</v>
      </c>
      <c r="L131" s="1710">
        <v>93.1</v>
      </c>
      <c r="M131" s="1711">
        <v>88.8</v>
      </c>
      <c r="N131" s="1178">
        <v>103.3</v>
      </c>
      <c r="O131" s="1057">
        <v>107.6</v>
      </c>
      <c r="P131" s="1712">
        <v>93</v>
      </c>
      <c r="Q131" s="1182"/>
      <c r="R131" s="1058"/>
    </row>
    <row r="132" spans="1:18">
      <c r="A132" s="95"/>
      <c r="B132" s="195" t="s">
        <v>10</v>
      </c>
      <c r="C132" s="781">
        <v>123.64</v>
      </c>
      <c r="D132" s="274">
        <v>119.78</v>
      </c>
      <c r="E132" s="32">
        <v>92.34</v>
      </c>
      <c r="F132" s="284"/>
      <c r="G132" s="135"/>
      <c r="H132" s="24"/>
      <c r="I132" s="95"/>
      <c r="J132" s="195" t="s">
        <v>10</v>
      </c>
      <c r="K132" s="1709">
        <v>93.7</v>
      </c>
      <c r="L132" s="1710">
        <v>94.6</v>
      </c>
      <c r="M132" s="1711">
        <v>89.1</v>
      </c>
      <c r="N132" s="1178">
        <v>103.9</v>
      </c>
      <c r="O132" s="1057">
        <v>109</v>
      </c>
      <c r="P132" s="1712">
        <v>93.2</v>
      </c>
      <c r="Q132" s="1182"/>
      <c r="R132" s="1058"/>
    </row>
    <row r="133" spans="1:18">
      <c r="A133" s="95"/>
      <c r="B133" s="195" t="s">
        <v>11</v>
      </c>
      <c r="C133" s="781">
        <v>122.17</v>
      </c>
      <c r="D133" s="274">
        <v>119.93</v>
      </c>
      <c r="E133" s="32">
        <v>92.44</v>
      </c>
      <c r="F133" s="284"/>
      <c r="G133" s="135"/>
      <c r="H133" s="24"/>
      <c r="I133" s="95"/>
      <c r="J133" s="195" t="s">
        <v>11</v>
      </c>
      <c r="K133" s="1709">
        <v>94</v>
      </c>
      <c r="L133" s="1710">
        <v>93.7</v>
      </c>
      <c r="M133" s="1711">
        <v>88.7</v>
      </c>
      <c r="N133" s="1178">
        <v>104.2</v>
      </c>
      <c r="O133" s="1057">
        <v>107.9</v>
      </c>
      <c r="P133" s="1712">
        <v>92.8</v>
      </c>
      <c r="Q133" s="1182"/>
      <c r="R133" s="1058"/>
    </row>
    <row r="134" spans="1:18">
      <c r="A134" s="95"/>
      <c r="B134" s="195" t="s">
        <v>12</v>
      </c>
      <c r="C134" s="781">
        <v>124.76</v>
      </c>
      <c r="D134" s="274">
        <v>119.68</v>
      </c>
      <c r="E134" s="32">
        <v>93.51</v>
      </c>
      <c r="F134" s="284"/>
      <c r="G134" s="135"/>
      <c r="H134" s="24"/>
      <c r="I134" s="95"/>
      <c r="J134" s="195" t="s">
        <v>12</v>
      </c>
      <c r="K134" s="1709">
        <v>93.9</v>
      </c>
      <c r="L134" s="1710">
        <v>94.9</v>
      </c>
      <c r="M134" s="1711">
        <v>89.6</v>
      </c>
      <c r="N134" s="1178">
        <v>104.2</v>
      </c>
      <c r="O134" s="1057">
        <v>109.6</v>
      </c>
      <c r="P134" s="1712">
        <v>93.8</v>
      </c>
      <c r="Q134" s="1182"/>
      <c r="R134" s="1058"/>
    </row>
    <row r="135" spans="1:18">
      <c r="A135" s="95"/>
      <c r="B135" s="195" t="s">
        <v>13</v>
      </c>
      <c r="C135" s="781">
        <v>121.85</v>
      </c>
      <c r="D135" s="274">
        <v>120.02</v>
      </c>
      <c r="E135" s="32">
        <v>95.13</v>
      </c>
      <c r="F135" s="284"/>
      <c r="G135" s="135"/>
      <c r="H135" s="24"/>
      <c r="I135" s="95"/>
      <c r="J135" s="195" t="s">
        <v>13</v>
      </c>
      <c r="K135" s="1709">
        <v>94</v>
      </c>
      <c r="L135" s="1710">
        <v>95.2</v>
      </c>
      <c r="M135" s="1711">
        <v>89.9</v>
      </c>
      <c r="N135" s="1178">
        <v>104.2</v>
      </c>
      <c r="O135" s="1057">
        <v>109.8</v>
      </c>
      <c r="P135" s="1712">
        <v>94.1</v>
      </c>
      <c r="Q135" s="1182"/>
      <c r="R135" s="1058" t="s">
        <v>870</v>
      </c>
    </row>
    <row r="136" spans="1:18">
      <c r="A136" s="95"/>
      <c r="B136" s="195" t="s">
        <v>14</v>
      </c>
      <c r="C136" s="781">
        <v>126.94</v>
      </c>
      <c r="D136" s="274">
        <v>120</v>
      </c>
      <c r="E136" s="32">
        <v>94.91</v>
      </c>
      <c r="F136" s="284"/>
      <c r="G136" s="135"/>
      <c r="H136" s="24"/>
      <c r="I136" s="100"/>
      <c r="J136" s="197" t="s">
        <v>14</v>
      </c>
      <c r="K136" s="1713">
        <v>94.3</v>
      </c>
      <c r="L136" s="1714">
        <v>96.1</v>
      </c>
      <c r="M136" s="1715">
        <v>90.3</v>
      </c>
      <c r="N136" s="1179">
        <v>104.6</v>
      </c>
      <c r="O136" s="1059">
        <v>110.8</v>
      </c>
      <c r="P136" s="1717">
        <v>94.4</v>
      </c>
      <c r="Q136" s="1184"/>
      <c r="R136" s="1060"/>
    </row>
    <row r="137" spans="1:18">
      <c r="A137" s="353" t="s">
        <v>49</v>
      </c>
      <c r="B137" s="196" t="s">
        <v>3</v>
      </c>
      <c r="C137" s="1787">
        <v>119.76</v>
      </c>
      <c r="D137" s="279">
        <v>119.5</v>
      </c>
      <c r="E137" s="35">
        <v>96.8</v>
      </c>
      <c r="F137" s="285"/>
      <c r="G137" s="134"/>
      <c r="H137" s="24"/>
      <c r="I137" s="354" t="s">
        <v>49</v>
      </c>
      <c r="J137" s="195" t="s">
        <v>3</v>
      </c>
      <c r="K137" s="1709">
        <v>91.4</v>
      </c>
      <c r="L137" s="1710">
        <v>93.7</v>
      </c>
      <c r="M137" s="1711">
        <v>90.1</v>
      </c>
      <c r="N137" s="1178">
        <v>101.5</v>
      </c>
      <c r="O137" s="1057">
        <v>108.2</v>
      </c>
      <c r="P137" s="1712">
        <v>94.2</v>
      </c>
      <c r="Q137" s="1182"/>
      <c r="R137" s="1058"/>
    </row>
    <row r="138" spans="1:18">
      <c r="A138" s="95">
        <v>2001</v>
      </c>
      <c r="B138" s="195" t="s">
        <v>4</v>
      </c>
      <c r="C138" s="781">
        <v>119.62</v>
      </c>
      <c r="D138" s="274">
        <v>117.31</v>
      </c>
      <c r="E138" s="32">
        <v>95.32</v>
      </c>
      <c r="F138" s="284"/>
      <c r="G138" s="135"/>
      <c r="H138" s="24"/>
      <c r="I138" s="95">
        <v>2001</v>
      </c>
      <c r="J138" s="195" t="s">
        <v>4</v>
      </c>
      <c r="K138" s="1709">
        <v>91</v>
      </c>
      <c r="L138" s="1710">
        <v>93.5</v>
      </c>
      <c r="M138" s="1711">
        <v>90.6</v>
      </c>
      <c r="N138" s="1178">
        <v>101</v>
      </c>
      <c r="O138" s="1057">
        <v>108</v>
      </c>
      <c r="P138" s="1712">
        <v>94.8</v>
      </c>
      <c r="Q138" s="1182"/>
      <c r="R138" s="1058"/>
    </row>
    <row r="139" spans="1:18">
      <c r="A139" s="95"/>
      <c r="B139" s="195" t="s">
        <v>5</v>
      </c>
      <c r="C139" s="781">
        <v>117.09</v>
      </c>
      <c r="D139" s="274">
        <v>114.63</v>
      </c>
      <c r="E139" s="32">
        <v>92.79</v>
      </c>
      <c r="F139" s="284"/>
      <c r="G139" s="135"/>
      <c r="H139" s="24"/>
      <c r="I139" s="95"/>
      <c r="J139" s="195" t="s">
        <v>5</v>
      </c>
      <c r="K139" s="1709">
        <v>89.7</v>
      </c>
      <c r="L139" s="1710">
        <v>92.3</v>
      </c>
      <c r="M139" s="1711">
        <v>90.1</v>
      </c>
      <c r="N139" s="1178">
        <v>99.7</v>
      </c>
      <c r="O139" s="1057">
        <v>106.5</v>
      </c>
      <c r="P139" s="1712">
        <v>94.2</v>
      </c>
      <c r="Q139" s="1182"/>
      <c r="R139" s="1058"/>
    </row>
    <row r="140" spans="1:18">
      <c r="A140" s="95"/>
      <c r="B140" s="195" t="s">
        <v>6</v>
      </c>
      <c r="C140" s="781">
        <v>117.45</v>
      </c>
      <c r="D140" s="274">
        <v>114.78</v>
      </c>
      <c r="E140" s="32">
        <v>91.67</v>
      </c>
      <c r="F140" s="284"/>
      <c r="G140" s="135"/>
      <c r="H140" s="24"/>
      <c r="I140" s="95"/>
      <c r="J140" s="195" t="s">
        <v>6</v>
      </c>
      <c r="K140" s="1709">
        <v>88.7</v>
      </c>
      <c r="L140" s="1710">
        <v>91.3</v>
      </c>
      <c r="M140" s="1711">
        <v>89.9</v>
      </c>
      <c r="N140" s="1178">
        <v>98.5</v>
      </c>
      <c r="O140" s="1057">
        <v>105.5</v>
      </c>
      <c r="P140" s="1712">
        <v>94</v>
      </c>
      <c r="Q140" s="1182"/>
      <c r="R140" s="1058"/>
    </row>
    <row r="141" spans="1:18">
      <c r="A141" s="95"/>
      <c r="B141" s="195" t="s">
        <v>7</v>
      </c>
      <c r="C141" s="781">
        <v>114.5</v>
      </c>
      <c r="D141" s="274">
        <v>113.93</v>
      </c>
      <c r="E141" s="32">
        <v>91.3</v>
      </c>
      <c r="F141" s="284"/>
      <c r="G141" s="135"/>
      <c r="H141" s="24"/>
      <c r="I141" s="95"/>
      <c r="J141" s="195" t="s">
        <v>7</v>
      </c>
      <c r="K141" s="1709">
        <v>88.8</v>
      </c>
      <c r="L141" s="1710">
        <v>90.1</v>
      </c>
      <c r="M141" s="1711">
        <v>90</v>
      </c>
      <c r="N141" s="1178">
        <v>98.7</v>
      </c>
      <c r="O141" s="1057">
        <v>104.1</v>
      </c>
      <c r="P141" s="1712">
        <v>94.1</v>
      </c>
      <c r="Q141" s="1182"/>
      <c r="R141" s="1058"/>
    </row>
    <row r="142" spans="1:18">
      <c r="A142" s="95"/>
      <c r="B142" s="195" t="s">
        <v>8</v>
      </c>
      <c r="C142" s="781">
        <v>115.28</v>
      </c>
      <c r="D142" s="274">
        <v>113.03</v>
      </c>
      <c r="E142" s="32">
        <v>90.86</v>
      </c>
      <c r="F142" s="284"/>
      <c r="G142" s="135"/>
      <c r="H142" s="24"/>
      <c r="I142" s="95"/>
      <c r="J142" s="195" t="s">
        <v>8</v>
      </c>
      <c r="K142" s="1709">
        <v>87.6</v>
      </c>
      <c r="L142" s="1710">
        <v>89.6</v>
      </c>
      <c r="M142" s="1711">
        <v>89.6</v>
      </c>
      <c r="N142" s="1178">
        <v>97.3</v>
      </c>
      <c r="O142" s="1057">
        <v>103.7</v>
      </c>
      <c r="P142" s="1712">
        <v>93.6</v>
      </c>
      <c r="Q142" s="1182"/>
      <c r="R142" s="1058"/>
    </row>
    <row r="143" spans="1:18">
      <c r="A143" s="95"/>
      <c r="B143" s="195" t="s">
        <v>9</v>
      </c>
      <c r="C143" s="781">
        <v>113.95</v>
      </c>
      <c r="D143" s="274">
        <v>112.39</v>
      </c>
      <c r="E143" s="32">
        <v>90.41</v>
      </c>
      <c r="F143" s="284"/>
      <c r="G143" s="135"/>
      <c r="H143" s="24"/>
      <c r="I143" s="95"/>
      <c r="J143" s="195" t="s">
        <v>9</v>
      </c>
      <c r="K143" s="1709">
        <v>86.3</v>
      </c>
      <c r="L143" s="1710">
        <v>88.3</v>
      </c>
      <c r="M143" s="1711">
        <v>89.5</v>
      </c>
      <c r="N143" s="1178">
        <v>96</v>
      </c>
      <c r="O143" s="1057">
        <v>102.3</v>
      </c>
      <c r="P143" s="1712">
        <v>93.5</v>
      </c>
      <c r="Q143" s="1182"/>
      <c r="R143" s="1058"/>
    </row>
    <row r="144" spans="1:18">
      <c r="A144" s="95"/>
      <c r="B144" s="195" t="s">
        <v>10</v>
      </c>
      <c r="C144" s="781">
        <v>107.45</v>
      </c>
      <c r="D144" s="274">
        <v>108.31</v>
      </c>
      <c r="E144" s="32">
        <v>87.87</v>
      </c>
      <c r="F144" s="284"/>
      <c r="G144" s="135"/>
      <c r="H144" s="24"/>
      <c r="I144" s="95"/>
      <c r="J144" s="195" t="s">
        <v>10</v>
      </c>
      <c r="K144" s="1709">
        <v>85.5</v>
      </c>
      <c r="L144" s="1710">
        <v>87</v>
      </c>
      <c r="M144" s="1711">
        <v>89.6</v>
      </c>
      <c r="N144" s="1178">
        <v>95</v>
      </c>
      <c r="O144" s="1057">
        <v>100.5</v>
      </c>
      <c r="P144" s="1712">
        <v>93.6</v>
      </c>
      <c r="Q144" s="1182"/>
      <c r="R144" s="1058"/>
    </row>
    <row r="145" spans="1:18">
      <c r="A145" s="95"/>
      <c r="B145" s="195" t="s">
        <v>11</v>
      </c>
      <c r="C145" s="781">
        <v>109.08</v>
      </c>
      <c r="D145" s="274">
        <v>108.21</v>
      </c>
      <c r="E145" s="32">
        <v>87.52</v>
      </c>
      <c r="F145" s="284"/>
      <c r="G145" s="135"/>
      <c r="H145" s="24"/>
      <c r="I145" s="95"/>
      <c r="J145" s="195" t="s">
        <v>11</v>
      </c>
      <c r="K145" s="1709">
        <v>83.2</v>
      </c>
      <c r="L145" s="1710">
        <v>85.7</v>
      </c>
      <c r="M145" s="1711">
        <v>89.2</v>
      </c>
      <c r="N145" s="1178">
        <v>92.6</v>
      </c>
      <c r="O145" s="1057">
        <v>99.1</v>
      </c>
      <c r="P145" s="1712">
        <v>93.2</v>
      </c>
      <c r="Q145" s="1182"/>
      <c r="R145" s="1058"/>
    </row>
    <row r="146" spans="1:18">
      <c r="A146" s="95"/>
      <c r="B146" s="195" t="s">
        <v>12</v>
      </c>
      <c r="C146" s="781">
        <v>105.1</v>
      </c>
      <c r="D146" s="274">
        <v>107.39</v>
      </c>
      <c r="E146" s="32">
        <v>86.97</v>
      </c>
      <c r="F146" s="284"/>
      <c r="G146" s="135"/>
      <c r="H146" s="24"/>
      <c r="I146" s="95"/>
      <c r="J146" s="195" t="s">
        <v>12</v>
      </c>
      <c r="K146" s="1709">
        <v>82.3</v>
      </c>
      <c r="L146" s="1710">
        <v>85.2</v>
      </c>
      <c r="M146" s="1711">
        <v>89.1</v>
      </c>
      <c r="N146" s="1178">
        <v>91.6</v>
      </c>
      <c r="O146" s="1057">
        <v>98.6</v>
      </c>
      <c r="P146" s="1712">
        <v>93.2</v>
      </c>
      <c r="Q146" s="1182"/>
      <c r="R146" s="1058"/>
    </row>
    <row r="147" spans="1:18">
      <c r="A147" s="95"/>
      <c r="B147" s="195" t="s">
        <v>13</v>
      </c>
      <c r="C147" s="781">
        <v>105.19</v>
      </c>
      <c r="D147" s="274">
        <v>108.09</v>
      </c>
      <c r="E147" s="32">
        <v>85.21</v>
      </c>
      <c r="F147" s="284"/>
      <c r="G147" s="135"/>
      <c r="H147" s="24"/>
      <c r="I147" s="95"/>
      <c r="J147" s="195" t="s">
        <v>13</v>
      </c>
      <c r="K147" s="1709">
        <v>82.9</v>
      </c>
      <c r="L147" s="1710">
        <v>84.4</v>
      </c>
      <c r="M147" s="1711">
        <v>88.5</v>
      </c>
      <c r="N147" s="1178">
        <v>92.2</v>
      </c>
      <c r="O147" s="1057">
        <v>97.6</v>
      </c>
      <c r="P147" s="1712">
        <v>92.4</v>
      </c>
      <c r="Q147" s="1182"/>
      <c r="R147" s="1058"/>
    </row>
    <row r="148" spans="1:18">
      <c r="A148" s="100"/>
      <c r="B148" s="197" t="s">
        <v>14</v>
      </c>
      <c r="C148" s="895">
        <v>109.44</v>
      </c>
      <c r="D148" s="273">
        <v>106.61</v>
      </c>
      <c r="E148" s="34">
        <v>83.74</v>
      </c>
      <c r="F148" s="288"/>
      <c r="G148" s="139" t="s">
        <v>871</v>
      </c>
      <c r="H148" s="24"/>
      <c r="I148" s="100"/>
      <c r="J148" s="195" t="s">
        <v>14</v>
      </c>
      <c r="K148" s="1709">
        <v>82.7</v>
      </c>
      <c r="L148" s="1710">
        <v>83.8</v>
      </c>
      <c r="M148" s="1711">
        <v>87.3</v>
      </c>
      <c r="N148" s="1178">
        <v>92</v>
      </c>
      <c r="O148" s="1057">
        <v>97.3</v>
      </c>
      <c r="P148" s="1712">
        <v>91.2</v>
      </c>
      <c r="Q148" s="1182"/>
      <c r="R148" s="1058"/>
    </row>
    <row r="149" spans="1:18">
      <c r="A149" s="354" t="s">
        <v>50</v>
      </c>
      <c r="B149" s="195" t="s">
        <v>3</v>
      </c>
      <c r="C149" s="781">
        <v>108</v>
      </c>
      <c r="D149" s="274">
        <v>106.54</v>
      </c>
      <c r="E149" s="32">
        <v>83.67</v>
      </c>
      <c r="F149" s="284"/>
      <c r="G149" s="135"/>
      <c r="H149" s="24"/>
      <c r="I149" s="354" t="s">
        <v>50</v>
      </c>
      <c r="J149" s="196" t="s">
        <v>3</v>
      </c>
      <c r="K149" s="1718">
        <v>84.1</v>
      </c>
      <c r="L149" s="1719">
        <v>84.2</v>
      </c>
      <c r="M149" s="1720">
        <v>87.9</v>
      </c>
      <c r="N149" s="1180">
        <v>93.6</v>
      </c>
      <c r="O149" s="1062">
        <v>97.4</v>
      </c>
      <c r="P149" s="1716">
        <v>91.8</v>
      </c>
      <c r="Q149" s="1183"/>
      <c r="R149" s="1061" t="s">
        <v>871</v>
      </c>
    </row>
    <row r="150" spans="1:18">
      <c r="A150" s="95">
        <v>2002</v>
      </c>
      <c r="B150" s="195" t="s">
        <v>4</v>
      </c>
      <c r="C150" s="781">
        <v>109.62</v>
      </c>
      <c r="D150" s="274">
        <v>106.9</v>
      </c>
      <c r="E150" s="32">
        <v>83.96</v>
      </c>
      <c r="F150" s="284"/>
      <c r="G150" s="135"/>
      <c r="H150" s="24"/>
      <c r="I150" s="95">
        <v>2002</v>
      </c>
      <c r="J150" s="195" t="s">
        <v>4</v>
      </c>
      <c r="K150" s="1709">
        <v>84.7</v>
      </c>
      <c r="L150" s="1710">
        <v>85</v>
      </c>
      <c r="M150" s="1711">
        <v>87.5</v>
      </c>
      <c r="N150" s="1178">
        <v>94.1</v>
      </c>
      <c r="O150" s="1057">
        <v>98.5</v>
      </c>
      <c r="P150" s="1712">
        <v>91.4</v>
      </c>
      <c r="Q150" s="1182"/>
      <c r="R150" s="1058"/>
    </row>
    <row r="151" spans="1:18">
      <c r="A151" s="95"/>
      <c r="B151" s="195" t="s">
        <v>5</v>
      </c>
      <c r="C151" s="781">
        <v>109.93</v>
      </c>
      <c r="D151" s="274">
        <v>107.45</v>
      </c>
      <c r="E151" s="32">
        <v>85.16</v>
      </c>
      <c r="F151" s="284"/>
      <c r="G151" s="135"/>
      <c r="H151" s="24"/>
      <c r="I151" s="95"/>
      <c r="J151" s="195" t="s">
        <v>5</v>
      </c>
      <c r="K151" s="1709">
        <v>86.8</v>
      </c>
      <c r="L151" s="1710">
        <v>85.6</v>
      </c>
      <c r="M151" s="1711">
        <v>87.2</v>
      </c>
      <c r="N151" s="1178">
        <v>96.5</v>
      </c>
      <c r="O151" s="1057">
        <v>99.1</v>
      </c>
      <c r="P151" s="1712">
        <v>91.1</v>
      </c>
      <c r="Q151" s="1182"/>
      <c r="R151" s="1058"/>
    </row>
    <row r="152" spans="1:18">
      <c r="A152" s="95"/>
      <c r="B152" s="195" t="s">
        <v>6</v>
      </c>
      <c r="C152" s="781">
        <v>113.3</v>
      </c>
      <c r="D152" s="274">
        <v>108.41</v>
      </c>
      <c r="E152" s="32">
        <v>85.19</v>
      </c>
      <c r="F152" s="284"/>
      <c r="G152" s="135"/>
      <c r="H152" s="24"/>
      <c r="I152" s="95"/>
      <c r="J152" s="195" t="s">
        <v>6</v>
      </c>
      <c r="K152" s="1709">
        <v>88.3</v>
      </c>
      <c r="L152" s="1710">
        <v>86.1</v>
      </c>
      <c r="M152" s="1711">
        <v>87.1</v>
      </c>
      <c r="N152" s="1178">
        <v>98.1</v>
      </c>
      <c r="O152" s="1057">
        <v>99.7</v>
      </c>
      <c r="P152" s="1712">
        <v>91</v>
      </c>
      <c r="Q152" s="1182"/>
      <c r="R152" s="1058"/>
    </row>
    <row r="153" spans="1:18">
      <c r="A153" s="95"/>
      <c r="B153" s="195" t="s">
        <v>7</v>
      </c>
      <c r="C153" s="781">
        <v>116.66</v>
      </c>
      <c r="D153" s="274">
        <v>108.73</v>
      </c>
      <c r="E153" s="32">
        <v>83.38</v>
      </c>
      <c r="F153" s="284"/>
      <c r="G153" s="135"/>
      <c r="H153" s="24"/>
      <c r="I153" s="95"/>
      <c r="J153" s="195" t="s">
        <v>7</v>
      </c>
      <c r="K153" s="1709">
        <v>90.4</v>
      </c>
      <c r="L153" s="1710">
        <v>88.6</v>
      </c>
      <c r="M153" s="1711">
        <v>86.6</v>
      </c>
      <c r="N153" s="1178">
        <v>100.3</v>
      </c>
      <c r="O153" s="1057">
        <v>102.3</v>
      </c>
      <c r="P153" s="1712">
        <v>90.4</v>
      </c>
      <c r="Q153" s="1182"/>
      <c r="R153" s="1058"/>
    </row>
    <row r="154" spans="1:18">
      <c r="A154" s="95"/>
      <c r="B154" s="195" t="s">
        <v>8</v>
      </c>
      <c r="C154" s="781">
        <v>117.92</v>
      </c>
      <c r="D154" s="274">
        <v>109.36</v>
      </c>
      <c r="E154" s="32">
        <v>85.53</v>
      </c>
      <c r="F154" s="284"/>
      <c r="G154" s="135"/>
      <c r="H154" s="24"/>
      <c r="I154" s="95"/>
      <c r="J154" s="195" t="s">
        <v>8</v>
      </c>
      <c r="K154" s="1709">
        <v>89.8</v>
      </c>
      <c r="L154" s="1710">
        <v>87.7</v>
      </c>
      <c r="M154" s="1711">
        <v>86.5</v>
      </c>
      <c r="N154" s="1178">
        <v>99.7</v>
      </c>
      <c r="O154" s="1057">
        <v>101.7</v>
      </c>
      <c r="P154" s="1712">
        <v>90.4</v>
      </c>
      <c r="Q154" s="1182"/>
      <c r="R154" s="1058"/>
    </row>
    <row r="155" spans="1:18">
      <c r="A155" s="95"/>
      <c r="B155" s="195" t="s">
        <v>9</v>
      </c>
      <c r="C155" s="781">
        <v>117.98</v>
      </c>
      <c r="D155" s="274">
        <v>110.9</v>
      </c>
      <c r="E155" s="32">
        <v>85.29</v>
      </c>
      <c r="F155" s="284"/>
      <c r="G155" s="135"/>
      <c r="H155" s="24"/>
      <c r="I155" s="95"/>
      <c r="J155" s="195" t="s">
        <v>9</v>
      </c>
      <c r="K155" s="1709">
        <v>90</v>
      </c>
      <c r="L155" s="1710">
        <v>88.4</v>
      </c>
      <c r="M155" s="1711">
        <v>86.8</v>
      </c>
      <c r="N155" s="1178">
        <v>99.9</v>
      </c>
      <c r="O155" s="1057">
        <v>102.2</v>
      </c>
      <c r="P155" s="1712">
        <v>90.7</v>
      </c>
      <c r="Q155" s="1182"/>
      <c r="R155" s="1058"/>
    </row>
    <row r="156" spans="1:18">
      <c r="A156" s="95"/>
      <c r="B156" s="195" t="s">
        <v>10</v>
      </c>
      <c r="C156" s="781">
        <v>121.86</v>
      </c>
      <c r="D156" s="274">
        <v>111.21</v>
      </c>
      <c r="E156" s="32">
        <v>85.34</v>
      </c>
      <c r="F156" s="284"/>
      <c r="G156" s="135"/>
      <c r="H156" s="24"/>
      <c r="I156" s="95"/>
      <c r="J156" s="195" t="s">
        <v>10</v>
      </c>
      <c r="K156" s="1709">
        <v>90.3</v>
      </c>
      <c r="L156" s="1710">
        <v>89.4</v>
      </c>
      <c r="M156" s="1711">
        <v>86.5</v>
      </c>
      <c r="N156" s="1178">
        <v>100.2</v>
      </c>
      <c r="O156" s="1057">
        <v>103.4</v>
      </c>
      <c r="P156" s="1712">
        <v>90.4</v>
      </c>
      <c r="Q156" s="1182"/>
      <c r="R156" s="1058"/>
    </row>
    <row r="157" spans="1:18">
      <c r="A157" s="95"/>
      <c r="B157" s="195" t="s">
        <v>11</v>
      </c>
      <c r="C157" s="781">
        <v>124.15</v>
      </c>
      <c r="D157" s="274">
        <v>109.24</v>
      </c>
      <c r="E157" s="32">
        <v>84.63</v>
      </c>
      <c r="F157" s="284"/>
      <c r="G157" s="135"/>
      <c r="H157" s="24"/>
      <c r="I157" s="95"/>
      <c r="J157" s="195" t="s">
        <v>11</v>
      </c>
      <c r="K157" s="1709">
        <v>89.4</v>
      </c>
      <c r="L157" s="1710">
        <v>89.7</v>
      </c>
      <c r="M157" s="1711">
        <v>87.2</v>
      </c>
      <c r="N157" s="1178">
        <v>99.2</v>
      </c>
      <c r="O157" s="1057">
        <v>103.8</v>
      </c>
      <c r="P157" s="1712">
        <v>91.3</v>
      </c>
      <c r="Q157" s="1182"/>
      <c r="R157" s="1058"/>
    </row>
    <row r="158" spans="1:18">
      <c r="A158" s="95"/>
      <c r="B158" s="195" t="s">
        <v>12</v>
      </c>
      <c r="C158" s="781">
        <v>127.41</v>
      </c>
      <c r="D158" s="274">
        <v>114.53</v>
      </c>
      <c r="E158" s="32">
        <v>85.22</v>
      </c>
      <c r="F158" s="284"/>
      <c r="G158" s="135"/>
      <c r="H158" s="24"/>
      <c r="I158" s="95"/>
      <c r="J158" s="195" t="s">
        <v>12</v>
      </c>
      <c r="K158" s="1709">
        <v>90.1</v>
      </c>
      <c r="L158" s="1710">
        <v>89.8</v>
      </c>
      <c r="M158" s="1711">
        <v>87.4</v>
      </c>
      <c r="N158" s="1178">
        <v>100</v>
      </c>
      <c r="O158" s="1057">
        <v>103.7</v>
      </c>
      <c r="P158" s="1712">
        <v>91.5</v>
      </c>
      <c r="Q158" s="1182"/>
      <c r="R158" s="1058"/>
    </row>
    <row r="159" spans="1:18">
      <c r="A159" s="95"/>
      <c r="B159" s="195" t="s">
        <v>13</v>
      </c>
      <c r="C159" s="781">
        <v>125.42</v>
      </c>
      <c r="D159" s="274">
        <v>113.8</v>
      </c>
      <c r="E159" s="32">
        <v>86.28</v>
      </c>
      <c r="F159" s="284"/>
      <c r="G159" s="135"/>
      <c r="H159" s="24"/>
      <c r="I159" s="95"/>
      <c r="J159" s="195" t="s">
        <v>13</v>
      </c>
      <c r="K159" s="1709">
        <v>90.2</v>
      </c>
      <c r="L159" s="1710">
        <v>90.5</v>
      </c>
      <c r="M159" s="1711">
        <v>87.7</v>
      </c>
      <c r="N159" s="1178">
        <v>100.1</v>
      </c>
      <c r="O159" s="1057">
        <v>104.5</v>
      </c>
      <c r="P159" s="1712">
        <v>91.7</v>
      </c>
      <c r="Q159" s="1182"/>
      <c r="R159" s="1058"/>
    </row>
    <row r="160" spans="1:18">
      <c r="A160" s="95"/>
      <c r="B160" s="195" t="s">
        <v>14</v>
      </c>
      <c r="C160" s="781">
        <v>128.54</v>
      </c>
      <c r="D160" s="274">
        <v>113.72</v>
      </c>
      <c r="E160" s="32">
        <v>88</v>
      </c>
      <c r="F160" s="284"/>
      <c r="G160" s="135"/>
      <c r="H160" s="24"/>
      <c r="I160" s="95"/>
      <c r="J160" s="197" t="s">
        <v>14</v>
      </c>
      <c r="K160" s="1713">
        <v>89.2</v>
      </c>
      <c r="L160" s="1714">
        <v>89.5</v>
      </c>
      <c r="M160" s="1715">
        <v>88.2</v>
      </c>
      <c r="N160" s="1179">
        <v>99.1</v>
      </c>
      <c r="O160" s="1059">
        <v>103.6</v>
      </c>
      <c r="P160" s="1717">
        <v>92.4</v>
      </c>
      <c r="Q160" s="1184"/>
      <c r="R160" s="1060"/>
    </row>
    <row r="161" spans="1:18">
      <c r="A161" s="353" t="s">
        <v>51</v>
      </c>
      <c r="B161" s="196" t="s">
        <v>3</v>
      </c>
      <c r="C161" s="1787">
        <v>124.51</v>
      </c>
      <c r="D161" s="279">
        <v>115.01</v>
      </c>
      <c r="E161" s="35">
        <v>90.13</v>
      </c>
      <c r="F161" s="285"/>
      <c r="G161" s="134"/>
      <c r="H161" s="24"/>
      <c r="I161" s="353" t="s">
        <v>51</v>
      </c>
      <c r="J161" s="195" t="s">
        <v>3</v>
      </c>
      <c r="K161" s="1709">
        <v>89.8</v>
      </c>
      <c r="L161" s="1710">
        <v>90.3</v>
      </c>
      <c r="M161" s="1711">
        <v>88.5</v>
      </c>
      <c r="N161" s="1178">
        <v>99.7</v>
      </c>
      <c r="O161" s="1057">
        <v>104.2</v>
      </c>
      <c r="P161" s="1712">
        <v>92.5</v>
      </c>
      <c r="Q161" s="1182"/>
      <c r="R161" s="1058"/>
    </row>
    <row r="162" spans="1:18">
      <c r="A162" s="95">
        <v>2003</v>
      </c>
      <c r="B162" s="195" t="s">
        <v>4</v>
      </c>
      <c r="C162" s="781">
        <v>128.66</v>
      </c>
      <c r="D162" s="274">
        <v>115.65</v>
      </c>
      <c r="E162" s="32">
        <v>91.34</v>
      </c>
      <c r="F162" s="284"/>
      <c r="G162" s="135"/>
      <c r="H162" s="24"/>
      <c r="I162" s="95">
        <v>2003</v>
      </c>
      <c r="J162" s="195" t="s">
        <v>4</v>
      </c>
      <c r="K162" s="1709">
        <v>90.1</v>
      </c>
      <c r="L162" s="1710">
        <v>91</v>
      </c>
      <c r="M162" s="1711">
        <v>88.9</v>
      </c>
      <c r="N162" s="1178">
        <v>100.1</v>
      </c>
      <c r="O162" s="1057">
        <v>105.2</v>
      </c>
      <c r="P162" s="1712">
        <v>93</v>
      </c>
      <c r="Q162" s="1182"/>
      <c r="R162" s="1058"/>
    </row>
    <row r="163" spans="1:18">
      <c r="A163" s="95"/>
      <c r="B163" s="195" t="s">
        <v>5</v>
      </c>
      <c r="C163" s="781">
        <v>130.81</v>
      </c>
      <c r="D163" s="274">
        <v>114.68</v>
      </c>
      <c r="E163" s="32">
        <v>91.61</v>
      </c>
      <c r="F163" s="284"/>
      <c r="G163" s="135"/>
      <c r="H163" s="24"/>
      <c r="I163" s="95"/>
      <c r="J163" s="195" t="s">
        <v>5</v>
      </c>
      <c r="K163" s="1709">
        <v>89.9</v>
      </c>
      <c r="L163" s="1710">
        <v>90.8</v>
      </c>
      <c r="M163" s="1711">
        <v>89.4</v>
      </c>
      <c r="N163" s="1178">
        <v>99.8</v>
      </c>
      <c r="O163" s="1057">
        <v>105.2</v>
      </c>
      <c r="P163" s="1712">
        <v>93.5</v>
      </c>
      <c r="Q163" s="1182"/>
      <c r="R163" s="1058"/>
    </row>
    <row r="164" spans="1:18">
      <c r="A164" s="95"/>
      <c r="B164" s="195" t="s">
        <v>6</v>
      </c>
      <c r="C164" s="781">
        <v>122.79</v>
      </c>
      <c r="D164" s="274">
        <v>114.67</v>
      </c>
      <c r="E164" s="32">
        <v>90.98</v>
      </c>
      <c r="F164" s="284"/>
      <c r="G164" s="135"/>
      <c r="H164" s="24"/>
      <c r="I164" s="95"/>
      <c r="J164" s="195" t="s">
        <v>6</v>
      </c>
      <c r="K164" s="1709">
        <v>89.8</v>
      </c>
      <c r="L164" s="1710">
        <v>90.3</v>
      </c>
      <c r="M164" s="1711">
        <v>89.3</v>
      </c>
      <c r="N164" s="1178">
        <v>99.7</v>
      </c>
      <c r="O164" s="1057">
        <v>104.4</v>
      </c>
      <c r="P164" s="1712">
        <v>93.4</v>
      </c>
      <c r="Q164" s="1182"/>
      <c r="R164" s="1058"/>
    </row>
    <row r="165" spans="1:18">
      <c r="A165" s="95"/>
      <c r="B165" s="195" t="s">
        <v>7</v>
      </c>
      <c r="C165" s="781">
        <v>126.45</v>
      </c>
      <c r="D165" s="274">
        <v>116.11</v>
      </c>
      <c r="E165" s="32">
        <v>91.17</v>
      </c>
      <c r="F165" s="284"/>
      <c r="G165" s="135"/>
      <c r="H165" s="24"/>
      <c r="I165" s="95"/>
      <c r="J165" s="195" t="s">
        <v>7</v>
      </c>
      <c r="K165" s="1709">
        <v>90.7</v>
      </c>
      <c r="L165" s="1710">
        <v>91.1</v>
      </c>
      <c r="M165" s="1711">
        <v>90.1</v>
      </c>
      <c r="N165" s="1178">
        <v>100.8</v>
      </c>
      <c r="O165" s="1057">
        <v>105.1</v>
      </c>
      <c r="P165" s="1712">
        <v>94.2</v>
      </c>
      <c r="Q165" s="1182"/>
      <c r="R165" s="1058"/>
    </row>
    <row r="166" spans="1:18">
      <c r="A166" s="95"/>
      <c r="B166" s="195" t="s">
        <v>8</v>
      </c>
      <c r="C166" s="781">
        <v>123.06</v>
      </c>
      <c r="D166" s="274">
        <v>114.59</v>
      </c>
      <c r="E166" s="32">
        <v>89.96</v>
      </c>
      <c r="F166" s="284"/>
      <c r="G166" s="135"/>
      <c r="H166" s="24"/>
      <c r="I166" s="95"/>
      <c r="J166" s="195" t="s">
        <v>8</v>
      </c>
      <c r="K166" s="1709">
        <v>91.3</v>
      </c>
      <c r="L166" s="1710">
        <v>91</v>
      </c>
      <c r="M166" s="1711">
        <v>90.6</v>
      </c>
      <c r="N166" s="1178">
        <v>101.4</v>
      </c>
      <c r="O166" s="1057">
        <v>105.3</v>
      </c>
      <c r="P166" s="1712">
        <v>94.9</v>
      </c>
      <c r="Q166" s="1182"/>
      <c r="R166" s="1058"/>
    </row>
    <row r="167" spans="1:18">
      <c r="A167" s="95"/>
      <c r="B167" s="195" t="s">
        <v>9</v>
      </c>
      <c r="C167" s="781">
        <v>127.73</v>
      </c>
      <c r="D167" s="274">
        <v>114.25</v>
      </c>
      <c r="E167" s="32">
        <v>92.55</v>
      </c>
      <c r="F167" s="284"/>
      <c r="G167" s="135"/>
      <c r="H167" s="24"/>
      <c r="I167" s="95"/>
      <c r="J167" s="195" t="s">
        <v>9</v>
      </c>
      <c r="K167" s="1709">
        <v>92.3</v>
      </c>
      <c r="L167" s="1710">
        <v>91.5</v>
      </c>
      <c r="M167" s="1711">
        <v>91.4</v>
      </c>
      <c r="N167" s="1178">
        <v>102.5</v>
      </c>
      <c r="O167" s="1057">
        <v>105.8</v>
      </c>
      <c r="P167" s="1712">
        <v>95.7</v>
      </c>
      <c r="Q167" s="1182"/>
      <c r="R167" s="1058"/>
    </row>
    <row r="168" spans="1:18">
      <c r="A168" s="95"/>
      <c r="B168" s="195" t="s">
        <v>10</v>
      </c>
      <c r="C168" s="781">
        <v>122.78</v>
      </c>
      <c r="D168" s="274">
        <v>113.27</v>
      </c>
      <c r="E168" s="32">
        <v>90.52</v>
      </c>
      <c r="F168" s="284"/>
      <c r="G168" s="135"/>
      <c r="H168" s="24"/>
      <c r="I168" s="95"/>
      <c r="J168" s="195" t="s">
        <v>10</v>
      </c>
      <c r="K168" s="1709">
        <v>92.2</v>
      </c>
      <c r="L168" s="1710">
        <v>91.6</v>
      </c>
      <c r="M168" s="1711">
        <v>92.1</v>
      </c>
      <c r="N168" s="1178">
        <v>102.4</v>
      </c>
      <c r="O168" s="1057">
        <v>106</v>
      </c>
      <c r="P168" s="1712">
        <v>96.4</v>
      </c>
      <c r="Q168" s="1182"/>
      <c r="R168" s="1058"/>
    </row>
    <row r="169" spans="1:18">
      <c r="A169" s="95"/>
      <c r="B169" s="195" t="s">
        <v>11</v>
      </c>
      <c r="C169" s="781">
        <v>125.38</v>
      </c>
      <c r="D169" s="274">
        <v>115.73</v>
      </c>
      <c r="E169" s="32">
        <v>92.35</v>
      </c>
      <c r="F169" s="284"/>
      <c r="G169" s="135"/>
      <c r="H169" s="24"/>
      <c r="I169" s="95"/>
      <c r="J169" s="195" t="s">
        <v>11</v>
      </c>
      <c r="K169" s="1709">
        <v>94.3</v>
      </c>
      <c r="L169" s="1710">
        <v>93.4</v>
      </c>
      <c r="M169" s="1711">
        <v>92.1</v>
      </c>
      <c r="N169" s="1178">
        <v>104.6</v>
      </c>
      <c r="O169" s="1057">
        <v>107.9</v>
      </c>
      <c r="P169" s="1712">
        <v>96.4</v>
      </c>
      <c r="Q169" s="1182"/>
      <c r="R169" s="1058"/>
    </row>
    <row r="170" spans="1:18">
      <c r="A170" s="95"/>
      <c r="B170" s="195" t="s">
        <v>12</v>
      </c>
      <c r="C170" s="781">
        <v>132.36000000000001</v>
      </c>
      <c r="D170" s="274">
        <v>121.75</v>
      </c>
      <c r="E170" s="32">
        <v>94.63</v>
      </c>
      <c r="F170" s="284"/>
      <c r="G170" s="135"/>
      <c r="H170" s="24"/>
      <c r="I170" s="95"/>
      <c r="J170" s="195" t="s">
        <v>12</v>
      </c>
      <c r="K170" s="1709">
        <v>96</v>
      </c>
      <c r="L170" s="1710">
        <v>95.5</v>
      </c>
      <c r="M170" s="1711">
        <v>93.1</v>
      </c>
      <c r="N170" s="1178">
        <v>106.5</v>
      </c>
      <c r="O170" s="1057">
        <v>110.2</v>
      </c>
      <c r="P170" s="1712">
        <v>97.5</v>
      </c>
      <c r="Q170" s="1182"/>
      <c r="R170" s="1058"/>
    </row>
    <row r="171" spans="1:18">
      <c r="A171" s="95"/>
      <c r="B171" s="195" t="s">
        <v>13</v>
      </c>
      <c r="C171" s="781">
        <v>127.32</v>
      </c>
      <c r="D171" s="274">
        <v>117.83</v>
      </c>
      <c r="E171" s="32">
        <v>92.84</v>
      </c>
      <c r="F171" s="284"/>
      <c r="G171" s="135"/>
      <c r="H171" s="24"/>
      <c r="I171" s="95"/>
      <c r="J171" s="195" t="s">
        <v>13</v>
      </c>
      <c r="K171" s="1709">
        <v>94.4</v>
      </c>
      <c r="L171" s="1710">
        <v>94.6</v>
      </c>
      <c r="M171" s="1711">
        <v>93.3</v>
      </c>
      <c r="N171" s="1178">
        <v>104.8</v>
      </c>
      <c r="O171" s="1057">
        <v>109.6</v>
      </c>
      <c r="P171" s="1712">
        <v>97.7</v>
      </c>
      <c r="Q171" s="1182"/>
      <c r="R171" s="1058"/>
    </row>
    <row r="172" spans="1:18">
      <c r="A172" s="100"/>
      <c r="B172" s="197" t="s">
        <v>14</v>
      </c>
      <c r="C172" s="895">
        <v>130.46</v>
      </c>
      <c r="D172" s="273">
        <v>120.55</v>
      </c>
      <c r="E172" s="34">
        <v>92.94</v>
      </c>
      <c r="F172" s="287"/>
      <c r="G172" s="136"/>
      <c r="H172" s="24"/>
      <c r="I172" s="95"/>
      <c r="J172" s="195" t="s">
        <v>14</v>
      </c>
      <c r="K172" s="1709">
        <v>95.6</v>
      </c>
      <c r="L172" s="1710">
        <v>96.6</v>
      </c>
      <c r="M172" s="1711">
        <v>94.2</v>
      </c>
      <c r="N172" s="1178">
        <v>106</v>
      </c>
      <c r="O172" s="1057">
        <v>111.5</v>
      </c>
      <c r="P172" s="1712">
        <v>98.6</v>
      </c>
      <c r="Q172" s="1182"/>
      <c r="R172" s="1058"/>
    </row>
    <row r="173" spans="1:18">
      <c r="A173" s="354" t="s">
        <v>52</v>
      </c>
      <c r="B173" s="195" t="s">
        <v>3</v>
      </c>
      <c r="C173" s="781">
        <v>131.41999999999999</v>
      </c>
      <c r="D173" s="274">
        <v>123.96</v>
      </c>
      <c r="E173" s="32">
        <v>97.51</v>
      </c>
      <c r="F173" s="284"/>
      <c r="G173" s="135"/>
      <c r="H173" s="24"/>
      <c r="I173" s="353" t="s">
        <v>52</v>
      </c>
      <c r="J173" s="196" t="s">
        <v>3</v>
      </c>
      <c r="K173" s="1718">
        <v>97.2</v>
      </c>
      <c r="L173" s="1719">
        <v>98</v>
      </c>
      <c r="M173" s="1720">
        <v>95.4</v>
      </c>
      <c r="N173" s="1180">
        <v>107.7</v>
      </c>
      <c r="O173" s="1062">
        <v>113.1</v>
      </c>
      <c r="P173" s="1716">
        <v>99.9</v>
      </c>
      <c r="Q173" s="1183"/>
      <c r="R173" s="1061"/>
    </row>
    <row r="174" spans="1:18">
      <c r="A174" s="95">
        <v>2004</v>
      </c>
      <c r="B174" s="195" t="s">
        <v>4</v>
      </c>
      <c r="C174" s="781">
        <v>128.65</v>
      </c>
      <c r="D174" s="274">
        <v>123.7</v>
      </c>
      <c r="E174" s="32">
        <v>99.33</v>
      </c>
      <c r="F174" s="284"/>
      <c r="G174" s="135"/>
      <c r="H174" s="24"/>
      <c r="I174" s="95">
        <v>2004</v>
      </c>
      <c r="J174" s="195" t="s">
        <v>4</v>
      </c>
      <c r="K174" s="1709">
        <v>97.3</v>
      </c>
      <c r="L174" s="1710">
        <v>97.7</v>
      </c>
      <c r="M174" s="1711">
        <v>95.4</v>
      </c>
      <c r="N174" s="1178">
        <v>107.9</v>
      </c>
      <c r="O174" s="1057">
        <v>112.8</v>
      </c>
      <c r="P174" s="1712">
        <v>100</v>
      </c>
      <c r="Q174" s="1182"/>
      <c r="R174" s="1058"/>
    </row>
    <row r="175" spans="1:18">
      <c r="A175" s="95"/>
      <c r="B175" s="195" t="s">
        <v>5</v>
      </c>
      <c r="C175" s="781">
        <v>133.56</v>
      </c>
      <c r="D175" s="274">
        <v>123.01</v>
      </c>
      <c r="E175" s="32">
        <v>96.91</v>
      </c>
      <c r="F175" s="284"/>
      <c r="G175" s="135"/>
      <c r="H175" s="24"/>
      <c r="I175" s="95"/>
      <c r="J175" s="195" t="s">
        <v>5</v>
      </c>
      <c r="K175" s="1709">
        <v>99</v>
      </c>
      <c r="L175" s="1710">
        <v>97.8</v>
      </c>
      <c r="M175" s="1711">
        <v>95.8</v>
      </c>
      <c r="N175" s="1178">
        <v>109.7</v>
      </c>
      <c r="O175" s="1057">
        <v>113</v>
      </c>
      <c r="P175" s="1712">
        <v>100.1</v>
      </c>
      <c r="Q175" s="1182"/>
      <c r="R175" s="1058"/>
    </row>
    <row r="176" spans="1:18">
      <c r="A176" s="95"/>
      <c r="B176" s="195" t="s">
        <v>6</v>
      </c>
      <c r="C176" s="781">
        <v>131.13</v>
      </c>
      <c r="D176" s="274">
        <v>123.44</v>
      </c>
      <c r="E176" s="32">
        <v>97.51</v>
      </c>
      <c r="F176" s="284"/>
      <c r="G176" s="135"/>
      <c r="H176" s="24"/>
      <c r="I176" s="95"/>
      <c r="J176" s="195" t="s">
        <v>6</v>
      </c>
      <c r="K176" s="1709">
        <v>99.6</v>
      </c>
      <c r="L176" s="1710">
        <v>98.8</v>
      </c>
      <c r="M176" s="1711">
        <v>97.1</v>
      </c>
      <c r="N176" s="1178">
        <v>110.4</v>
      </c>
      <c r="O176" s="1057">
        <v>114.1</v>
      </c>
      <c r="P176" s="1712">
        <v>101.6</v>
      </c>
      <c r="Q176" s="1182"/>
      <c r="R176" s="1058"/>
    </row>
    <row r="177" spans="1:18">
      <c r="A177" s="95"/>
      <c r="B177" s="195" t="s">
        <v>7</v>
      </c>
      <c r="C177" s="781">
        <v>137.5</v>
      </c>
      <c r="D177" s="274">
        <v>125.16</v>
      </c>
      <c r="E177" s="32">
        <v>99.59</v>
      </c>
      <c r="F177" s="284"/>
      <c r="G177" s="135"/>
      <c r="H177" s="24"/>
      <c r="I177" s="95"/>
      <c r="J177" s="195" t="s">
        <v>7</v>
      </c>
      <c r="K177" s="1709">
        <v>100.4</v>
      </c>
      <c r="L177" s="1710">
        <v>98.7</v>
      </c>
      <c r="M177" s="1711">
        <v>97.8</v>
      </c>
      <c r="N177" s="1178">
        <v>111.3</v>
      </c>
      <c r="O177" s="1057">
        <v>114.1</v>
      </c>
      <c r="P177" s="1712">
        <v>102.4</v>
      </c>
      <c r="Q177" s="1182"/>
      <c r="R177" s="1058"/>
    </row>
    <row r="178" spans="1:18">
      <c r="A178" s="95"/>
      <c r="B178" s="195" t="s">
        <v>8</v>
      </c>
      <c r="C178" s="781">
        <v>138.71</v>
      </c>
      <c r="D178" s="274">
        <v>125.81</v>
      </c>
      <c r="E178" s="32">
        <v>96.05</v>
      </c>
      <c r="F178" s="284"/>
      <c r="G178" s="135"/>
      <c r="H178" s="24"/>
      <c r="I178" s="95"/>
      <c r="J178" s="195" t="s">
        <v>8</v>
      </c>
      <c r="K178" s="1709">
        <v>99.9</v>
      </c>
      <c r="L178" s="1710">
        <v>99.6</v>
      </c>
      <c r="M178" s="1711">
        <v>97.6</v>
      </c>
      <c r="N178" s="1178">
        <v>110.7</v>
      </c>
      <c r="O178" s="1057">
        <v>114.8</v>
      </c>
      <c r="P178" s="1712">
        <v>102.2</v>
      </c>
      <c r="Q178" s="1182"/>
      <c r="R178" s="1058"/>
    </row>
    <row r="179" spans="1:18">
      <c r="A179" s="95"/>
      <c r="B179" s="195" t="s">
        <v>9</v>
      </c>
      <c r="C179" s="781">
        <v>135.29</v>
      </c>
      <c r="D179" s="274">
        <v>128.13999999999999</v>
      </c>
      <c r="E179" s="32">
        <v>100.09</v>
      </c>
      <c r="F179" s="284"/>
      <c r="G179" s="135"/>
      <c r="H179" s="24"/>
      <c r="I179" s="95"/>
      <c r="J179" s="195" t="s">
        <v>9</v>
      </c>
      <c r="K179" s="1709">
        <v>101.8</v>
      </c>
      <c r="L179" s="1710">
        <v>100.7</v>
      </c>
      <c r="M179" s="1711">
        <v>97.8</v>
      </c>
      <c r="N179" s="1178">
        <v>112.8</v>
      </c>
      <c r="O179" s="1057">
        <v>116.1</v>
      </c>
      <c r="P179" s="1712">
        <v>102.5</v>
      </c>
      <c r="Q179" s="1182"/>
      <c r="R179" s="1058"/>
    </row>
    <row r="180" spans="1:18">
      <c r="A180" s="95"/>
      <c r="B180" s="195" t="s">
        <v>10</v>
      </c>
      <c r="C180" s="781">
        <v>136.63999999999999</v>
      </c>
      <c r="D180" s="274">
        <v>125.63</v>
      </c>
      <c r="E180" s="32">
        <v>98.54</v>
      </c>
      <c r="F180" s="284"/>
      <c r="G180" s="135"/>
      <c r="H180" s="24"/>
      <c r="I180" s="95"/>
      <c r="J180" s="195" t="s">
        <v>10</v>
      </c>
      <c r="K180" s="1709">
        <v>100.8</v>
      </c>
      <c r="L180" s="1710">
        <v>99.6</v>
      </c>
      <c r="M180" s="1711">
        <v>98.1</v>
      </c>
      <c r="N180" s="1178">
        <v>111.8</v>
      </c>
      <c r="O180" s="1057">
        <v>115</v>
      </c>
      <c r="P180" s="1712">
        <v>102.7</v>
      </c>
      <c r="Q180" s="1182"/>
      <c r="R180" s="1058"/>
    </row>
    <row r="181" spans="1:18">
      <c r="A181" s="95"/>
      <c r="B181" s="195" t="s">
        <v>11</v>
      </c>
      <c r="C181" s="781">
        <v>139.36000000000001</v>
      </c>
      <c r="D181" s="274">
        <v>126.44</v>
      </c>
      <c r="E181" s="32">
        <v>99.35</v>
      </c>
      <c r="F181" s="284"/>
      <c r="G181" s="135"/>
      <c r="H181" s="24"/>
      <c r="I181" s="95"/>
      <c r="J181" s="195" t="s">
        <v>11</v>
      </c>
      <c r="K181" s="1709">
        <v>101.2</v>
      </c>
      <c r="L181" s="1710">
        <v>99.8</v>
      </c>
      <c r="M181" s="1711">
        <v>99</v>
      </c>
      <c r="N181" s="1178">
        <v>112.1</v>
      </c>
      <c r="O181" s="1057">
        <v>115.2</v>
      </c>
      <c r="P181" s="1712">
        <v>103.6</v>
      </c>
      <c r="Q181" s="1182"/>
      <c r="R181" s="1058"/>
    </row>
    <row r="182" spans="1:18">
      <c r="A182" s="95"/>
      <c r="B182" s="195" t="s">
        <v>12</v>
      </c>
      <c r="C182" s="781">
        <v>139.43</v>
      </c>
      <c r="D182" s="274">
        <v>127.36</v>
      </c>
      <c r="E182" s="32">
        <v>102.4</v>
      </c>
      <c r="F182" s="284"/>
      <c r="G182" s="135"/>
      <c r="H182" s="24"/>
      <c r="I182" s="95"/>
      <c r="J182" s="195" t="s">
        <v>12</v>
      </c>
      <c r="K182" s="1709">
        <v>101.4</v>
      </c>
      <c r="L182" s="1710">
        <v>99.3</v>
      </c>
      <c r="M182" s="1711">
        <v>98.6</v>
      </c>
      <c r="N182" s="1178">
        <v>112.4</v>
      </c>
      <c r="O182" s="1057">
        <v>114.5</v>
      </c>
      <c r="P182" s="1712">
        <v>103.1</v>
      </c>
      <c r="Q182" s="1182"/>
      <c r="R182" s="1058"/>
    </row>
    <row r="183" spans="1:18">
      <c r="A183" s="95"/>
      <c r="B183" s="195" t="s">
        <v>13</v>
      </c>
      <c r="C183" s="781">
        <v>142.35</v>
      </c>
      <c r="D183" s="274">
        <v>129.47999999999999</v>
      </c>
      <c r="E183" s="32">
        <v>104.5</v>
      </c>
      <c r="F183" s="284"/>
      <c r="G183" s="135"/>
      <c r="H183" s="24"/>
      <c r="I183" s="95"/>
      <c r="J183" s="195" t="s">
        <v>13</v>
      </c>
      <c r="K183" s="1709">
        <v>101.6</v>
      </c>
      <c r="L183" s="1710">
        <v>100.5</v>
      </c>
      <c r="M183" s="1711">
        <v>98.9</v>
      </c>
      <c r="N183" s="1178">
        <v>112.5</v>
      </c>
      <c r="O183" s="1057">
        <v>115.9</v>
      </c>
      <c r="P183" s="1712">
        <v>103.4</v>
      </c>
      <c r="Q183" s="1182"/>
      <c r="R183" s="1058"/>
    </row>
    <row r="184" spans="1:18">
      <c r="A184" s="95"/>
      <c r="B184" s="195" t="s">
        <v>14</v>
      </c>
      <c r="C184" s="781">
        <v>144.02000000000001</v>
      </c>
      <c r="D184" s="274">
        <v>130.38999999999999</v>
      </c>
      <c r="E184" s="32">
        <v>104.5</v>
      </c>
      <c r="F184" s="284"/>
      <c r="G184" s="135"/>
      <c r="H184" s="24"/>
      <c r="I184" s="95"/>
      <c r="J184" s="195" t="s">
        <v>14</v>
      </c>
      <c r="K184" s="1713">
        <v>102</v>
      </c>
      <c r="L184" s="1714">
        <v>99.6</v>
      </c>
      <c r="M184" s="1715">
        <v>98.8</v>
      </c>
      <c r="N184" s="1178">
        <v>113</v>
      </c>
      <c r="O184" s="1057">
        <v>114.7</v>
      </c>
      <c r="P184" s="1712">
        <v>103.3</v>
      </c>
      <c r="Q184" s="1182"/>
      <c r="R184" s="1058"/>
    </row>
    <row r="185" spans="1:18">
      <c r="A185" s="353" t="s">
        <v>53</v>
      </c>
      <c r="B185" s="196" t="s">
        <v>3</v>
      </c>
      <c r="C185" s="1787">
        <v>137.41</v>
      </c>
      <c r="D185" s="279">
        <v>131.61000000000001</v>
      </c>
      <c r="E185" s="35">
        <v>103.01</v>
      </c>
      <c r="F185" s="285"/>
      <c r="G185" s="134"/>
      <c r="H185" s="24"/>
      <c r="I185" s="353" t="s">
        <v>53</v>
      </c>
      <c r="J185" s="196" t="s">
        <v>3</v>
      </c>
      <c r="K185" s="1709">
        <v>101.6</v>
      </c>
      <c r="L185" s="1710">
        <v>100.3</v>
      </c>
      <c r="M185" s="1711">
        <v>99.1</v>
      </c>
      <c r="N185" s="1180">
        <v>112.5</v>
      </c>
      <c r="O185" s="1062">
        <v>115.7</v>
      </c>
      <c r="P185" s="1716">
        <v>103.6</v>
      </c>
      <c r="Q185" s="1183"/>
      <c r="R185" s="1061"/>
    </row>
    <row r="186" spans="1:18">
      <c r="A186" s="95">
        <v>2005</v>
      </c>
      <c r="B186" s="195" t="s">
        <v>4</v>
      </c>
      <c r="C186" s="781">
        <v>132.72</v>
      </c>
      <c r="D186" s="274">
        <v>128.32</v>
      </c>
      <c r="E186" s="32">
        <v>104.95</v>
      </c>
      <c r="F186" s="284"/>
      <c r="G186" s="135"/>
      <c r="H186" s="24"/>
      <c r="I186" s="95">
        <v>2005</v>
      </c>
      <c r="J186" s="195" t="s">
        <v>4</v>
      </c>
      <c r="K186" s="1709">
        <v>101</v>
      </c>
      <c r="L186" s="1710">
        <v>99.4</v>
      </c>
      <c r="M186" s="1711">
        <v>98.8</v>
      </c>
      <c r="N186" s="1178">
        <v>111.9</v>
      </c>
      <c r="O186" s="1057">
        <v>114.7</v>
      </c>
      <c r="P186" s="1712">
        <v>103.2</v>
      </c>
      <c r="Q186" s="1182"/>
      <c r="R186" s="1058"/>
    </row>
    <row r="187" spans="1:18">
      <c r="A187" s="95"/>
      <c r="B187" s="195" t="s">
        <v>5</v>
      </c>
      <c r="C187" s="781">
        <v>131.91</v>
      </c>
      <c r="D187" s="274">
        <v>130.15</v>
      </c>
      <c r="E187" s="32">
        <v>105.01</v>
      </c>
      <c r="F187" s="284"/>
      <c r="G187" s="135"/>
      <c r="H187" s="24"/>
      <c r="I187" s="95"/>
      <c r="J187" s="195" t="s">
        <v>5</v>
      </c>
      <c r="K187" s="1709">
        <v>102.2</v>
      </c>
      <c r="L187" s="1710">
        <v>100.4</v>
      </c>
      <c r="M187" s="1711">
        <v>99.9</v>
      </c>
      <c r="N187" s="1178">
        <v>113.3</v>
      </c>
      <c r="O187" s="1057">
        <v>115.8</v>
      </c>
      <c r="P187" s="1712">
        <v>104.4</v>
      </c>
      <c r="Q187" s="1182"/>
      <c r="R187" s="1058"/>
    </row>
    <row r="188" spans="1:18">
      <c r="A188" s="95"/>
      <c r="B188" s="195" t="s">
        <v>6</v>
      </c>
      <c r="C188" s="781">
        <v>133.55000000000001</v>
      </c>
      <c r="D188" s="274">
        <v>135.79</v>
      </c>
      <c r="E188" s="32">
        <v>106.84</v>
      </c>
      <c r="F188" s="284"/>
      <c r="G188" s="135"/>
      <c r="H188" s="24"/>
      <c r="I188" s="95"/>
      <c r="J188" s="195" t="s">
        <v>6</v>
      </c>
      <c r="K188" s="1709">
        <v>102.8</v>
      </c>
      <c r="L188" s="1710">
        <v>101.6</v>
      </c>
      <c r="M188" s="1711">
        <v>99.8</v>
      </c>
      <c r="N188" s="1178">
        <v>113.8</v>
      </c>
      <c r="O188" s="1057">
        <v>117.2</v>
      </c>
      <c r="P188" s="1712">
        <v>104.3</v>
      </c>
      <c r="Q188" s="1182"/>
      <c r="R188" s="1058"/>
    </row>
    <row r="189" spans="1:18">
      <c r="A189" s="95"/>
      <c r="B189" s="195" t="s">
        <v>7</v>
      </c>
      <c r="C189" s="781">
        <v>131.19</v>
      </c>
      <c r="D189" s="274">
        <v>128.62</v>
      </c>
      <c r="E189" s="32">
        <v>109.11</v>
      </c>
      <c r="F189" s="284"/>
      <c r="G189" s="135"/>
      <c r="H189" s="24"/>
      <c r="I189" s="95"/>
      <c r="J189" s="195" t="s">
        <v>7</v>
      </c>
      <c r="K189" s="1709">
        <v>101.7</v>
      </c>
      <c r="L189" s="1710">
        <v>100.5</v>
      </c>
      <c r="M189" s="1711">
        <v>99.9</v>
      </c>
      <c r="N189" s="1178">
        <v>112.7</v>
      </c>
      <c r="O189" s="1057">
        <v>116</v>
      </c>
      <c r="P189" s="1712">
        <v>104.5</v>
      </c>
      <c r="Q189" s="1182"/>
      <c r="R189" s="1058"/>
    </row>
    <row r="190" spans="1:18">
      <c r="A190" s="95"/>
      <c r="B190" s="195" t="s">
        <v>8</v>
      </c>
      <c r="C190" s="781">
        <v>130.85</v>
      </c>
      <c r="D190" s="274">
        <v>132.87</v>
      </c>
      <c r="E190" s="32">
        <v>106.41</v>
      </c>
      <c r="F190" s="284"/>
      <c r="G190" s="135"/>
      <c r="H190" s="24"/>
      <c r="I190" s="95"/>
      <c r="J190" s="195" t="s">
        <v>8</v>
      </c>
      <c r="K190" s="1709">
        <v>102</v>
      </c>
      <c r="L190" s="1710">
        <v>101.1</v>
      </c>
      <c r="M190" s="1711">
        <v>100.7</v>
      </c>
      <c r="N190" s="1178">
        <v>113</v>
      </c>
      <c r="O190" s="1057">
        <v>116.5</v>
      </c>
      <c r="P190" s="1712">
        <v>105.2</v>
      </c>
      <c r="Q190" s="1182"/>
      <c r="R190" s="1058"/>
    </row>
    <row r="191" spans="1:18">
      <c r="A191" s="95"/>
      <c r="B191" s="195" t="s">
        <v>9</v>
      </c>
      <c r="C191" s="781">
        <v>129.19999999999999</v>
      </c>
      <c r="D191" s="274">
        <v>130.03</v>
      </c>
      <c r="E191" s="32">
        <v>105.19</v>
      </c>
      <c r="F191" s="284"/>
      <c r="G191" s="135"/>
      <c r="H191" s="24"/>
      <c r="I191" s="95"/>
      <c r="J191" s="195" t="s">
        <v>9</v>
      </c>
      <c r="K191" s="1709">
        <v>103</v>
      </c>
      <c r="L191" s="1710">
        <v>100.4</v>
      </c>
      <c r="M191" s="1711">
        <v>99.9</v>
      </c>
      <c r="N191" s="1178">
        <v>114.1</v>
      </c>
      <c r="O191" s="1057">
        <v>115.9</v>
      </c>
      <c r="P191" s="1712">
        <v>104.4</v>
      </c>
      <c r="Q191" s="1182"/>
      <c r="R191" s="1058"/>
    </row>
    <row r="192" spans="1:18">
      <c r="A192" s="95"/>
      <c r="B192" s="195" t="s">
        <v>10</v>
      </c>
      <c r="C192" s="781">
        <v>129.12</v>
      </c>
      <c r="D192" s="274">
        <v>135.69999999999999</v>
      </c>
      <c r="E192" s="32">
        <v>108.64</v>
      </c>
      <c r="F192" s="284"/>
      <c r="G192" s="135"/>
      <c r="H192" s="24"/>
      <c r="I192" s="95"/>
      <c r="J192" s="195" t="s">
        <v>10</v>
      </c>
      <c r="K192" s="1709">
        <v>103.4</v>
      </c>
      <c r="L192" s="1710">
        <v>101.2</v>
      </c>
      <c r="M192" s="1711">
        <v>101.1</v>
      </c>
      <c r="N192" s="1178">
        <v>114.7</v>
      </c>
      <c r="O192" s="1057">
        <v>116.7</v>
      </c>
      <c r="P192" s="1712">
        <v>105.6</v>
      </c>
      <c r="Q192" s="1182"/>
      <c r="R192" s="1058"/>
    </row>
    <row r="193" spans="1:18">
      <c r="A193" s="95"/>
      <c r="B193" s="195" t="s">
        <v>11</v>
      </c>
      <c r="C193" s="781">
        <v>125.94</v>
      </c>
      <c r="D193" s="274">
        <v>133.13999999999999</v>
      </c>
      <c r="E193" s="32">
        <v>106.36</v>
      </c>
      <c r="F193" s="284"/>
      <c r="G193" s="135"/>
      <c r="H193" s="24"/>
      <c r="I193" s="95"/>
      <c r="J193" s="195" t="s">
        <v>11</v>
      </c>
      <c r="K193" s="1709">
        <v>103.1</v>
      </c>
      <c r="L193" s="1710">
        <v>101.4</v>
      </c>
      <c r="M193" s="1711">
        <v>101.4</v>
      </c>
      <c r="N193" s="1178">
        <v>114.2</v>
      </c>
      <c r="O193" s="1057">
        <v>117</v>
      </c>
      <c r="P193" s="1712">
        <v>106</v>
      </c>
      <c r="Q193" s="1182"/>
      <c r="R193" s="1058"/>
    </row>
    <row r="194" spans="1:18">
      <c r="A194" s="95"/>
      <c r="B194" s="195" t="s">
        <v>12</v>
      </c>
      <c r="C194" s="781">
        <v>125.4</v>
      </c>
      <c r="D194" s="274">
        <v>131.57</v>
      </c>
      <c r="E194" s="32">
        <v>106.75</v>
      </c>
      <c r="F194" s="284"/>
      <c r="G194" s="135"/>
      <c r="H194" s="24"/>
      <c r="I194" s="95"/>
      <c r="J194" s="195" t="s">
        <v>12</v>
      </c>
      <c r="K194" s="1709">
        <v>104.7</v>
      </c>
      <c r="L194" s="1710">
        <v>101.7</v>
      </c>
      <c r="M194" s="1711">
        <v>100.6</v>
      </c>
      <c r="N194" s="1178">
        <v>115.9</v>
      </c>
      <c r="O194" s="1057">
        <v>117.4</v>
      </c>
      <c r="P194" s="1712">
        <v>105.2</v>
      </c>
      <c r="Q194" s="1182"/>
      <c r="R194" s="1058"/>
    </row>
    <row r="195" spans="1:18">
      <c r="A195" s="95"/>
      <c r="B195" s="195" t="s">
        <v>13</v>
      </c>
      <c r="C195" s="781">
        <v>130.96</v>
      </c>
      <c r="D195" s="274">
        <v>133.75</v>
      </c>
      <c r="E195" s="32">
        <v>107.47</v>
      </c>
      <c r="F195" s="284"/>
      <c r="G195" s="135"/>
      <c r="H195" s="24"/>
      <c r="I195" s="95"/>
      <c r="J195" s="195" t="s">
        <v>13</v>
      </c>
      <c r="K195" s="1709">
        <v>105.9</v>
      </c>
      <c r="L195" s="1710">
        <v>102.6</v>
      </c>
      <c r="M195" s="1711">
        <v>101</v>
      </c>
      <c r="N195" s="1178">
        <v>117.2</v>
      </c>
      <c r="O195" s="1057">
        <v>118.4</v>
      </c>
      <c r="P195" s="1712">
        <v>105.5</v>
      </c>
      <c r="Q195" s="1182"/>
      <c r="R195" s="1058"/>
    </row>
    <row r="196" spans="1:18">
      <c r="A196" s="100"/>
      <c r="B196" s="197" t="s">
        <v>14</v>
      </c>
      <c r="C196" s="895">
        <v>127.99</v>
      </c>
      <c r="D196" s="273">
        <v>133.79</v>
      </c>
      <c r="E196" s="34">
        <v>107.37</v>
      </c>
      <c r="F196" s="287"/>
      <c r="G196" s="136"/>
      <c r="H196" s="24"/>
      <c r="I196" s="100"/>
      <c r="J196" s="197" t="s">
        <v>14</v>
      </c>
      <c r="K196" s="1709">
        <v>105.9</v>
      </c>
      <c r="L196" s="1710">
        <v>103.2</v>
      </c>
      <c r="M196" s="1711">
        <v>101.5</v>
      </c>
      <c r="N196" s="1179">
        <v>117.2</v>
      </c>
      <c r="O196" s="1059">
        <v>119.1</v>
      </c>
      <c r="P196" s="1717">
        <v>105.8</v>
      </c>
      <c r="Q196" s="1184"/>
      <c r="R196" s="1060"/>
    </row>
    <row r="197" spans="1:18">
      <c r="A197" s="354" t="s">
        <v>54</v>
      </c>
      <c r="B197" s="195" t="s">
        <v>3</v>
      </c>
      <c r="C197" s="1788">
        <v>136.30000000000001</v>
      </c>
      <c r="D197" s="276">
        <v>136.84</v>
      </c>
      <c r="E197" s="3">
        <v>105.51</v>
      </c>
      <c r="F197" s="289"/>
      <c r="G197" s="135"/>
      <c r="H197" s="24"/>
      <c r="I197" s="354" t="s">
        <v>54</v>
      </c>
      <c r="J197" s="195" t="s">
        <v>3</v>
      </c>
      <c r="K197" s="1718">
        <v>106.5</v>
      </c>
      <c r="L197" s="1719">
        <v>103.6</v>
      </c>
      <c r="M197" s="1720">
        <v>101.3</v>
      </c>
      <c r="N197" s="1178">
        <v>117.9</v>
      </c>
      <c r="O197" s="1057">
        <v>119.6</v>
      </c>
      <c r="P197" s="1712">
        <v>105.7</v>
      </c>
      <c r="Q197" s="1182"/>
      <c r="R197" s="1058"/>
    </row>
    <row r="198" spans="1:18">
      <c r="A198" s="95">
        <v>2006</v>
      </c>
      <c r="B198" s="195" t="s">
        <v>4</v>
      </c>
      <c r="C198" s="1788">
        <v>138.08000000000001</v>
      </c>
      <c r="D198" s="276">
        <v>138.97</v>
      </c>
      <c r="E198" s="3">
        <v>107.28</v>
      </c>
      <c r="F198" s="289"/>
      <c r="G198" s="135"/>
      <c r="H198" s="24"/>
      <c r="I198" s="95">
        <v>2006</v>
      </c>
      <c r="J198" s="195" t="s">
        <v>4</v>
      </c>
      <c r="K198" s="1709">
        <v>107.2</v>
      </c>
      <c r="L198" s="1710">
        <v>104.2</v>
      </c>
      <c r="M198" s="1711">
        <v>102.6</v>
      </c>
      <c r="N198" s="1178">
        <v>118.7</v>
      </c>
      <c r="O198" s="1057">
        <v>120.1</v>
      </c>
      <c r="P198" s="1712">
        <v>107</v>
      </c>
      <c r="Q198" s="1182"/>
      <c r="R198" s="1058"/>
    </row>
    <row r="199" spans="1:18">
      <c r="A199" s="95"/>
      <c r="B199" s="195" t="s">
        <v>5</v>
      </c>
      <c r="C199" s="1788">
        <v>135.77000000000001</v>
      </c>
      <c r="D199" s="276">
        <v>139.63</v>
      </c>
      <c r="E199" s="3">
        <v>107.14</v>
      </c>
      <c r="F199" s="289"/>
      <c r="G199" s="135"/>
      <c r="H199" s="24"/>
      <c r="I199" s="95"/>
      <c r="J199" s="195" t="s">
        <v>5</v>
      </c>
      <c r="K199" s="1709">
        <v>105.5</v>
      </c>
      <c r="L199" s="1710">
        <v>104.5</v>
      </c>
      <c r="M199" s="1711">
        <v>102.6</v>
      </c>
      <c r="N199" s="1178">
        <v>116.8</v>
      </c>
      <c r="O199" s="1057">
        <v>120.5</v>
      </c>
      <c r="P199" s="1712">
        <v>107.1</v>
      </c>
      <c r="Q199" s="1182"/>
      <c r="R199" s="1058"/>
    </row>
    <row r="200" spans="1:18">
      <c r="A200" s="95"/>
      <c r="B200" s="195" t="s">
        <v>6</v>
      </c>
      <c r="C200" s="1788">
        <v>138.32</v>
      </c>
      <c r="D200" s="276">
        <v>141.74</v>
      </c>
      <c r="E200" s="3">
        <v>110.99</v>
      </c>
      <c r="F200" s="289"/>
      <c r="G200" s="135"/>
      <c r="H200" s="24"/>
      <c r="I200" s="95"/>
      <c r="J200" s="195" t="s">
        <v>6</v>
      </c>
      <c r="K200" s="1709">
        <v>107.5</v>
      </c>
      <c r="L200" s="1710">
        <v>104.9</v>
      </c>
      <c r="M200" s="1711">
        <v>103.5</v>
      </c>
      <c r="N200" s="1178">
        <v>119</v>
      </c>
      <c r="O200" s="1057">
        <v>121</v>
      </c>
      <c r="P200" s="1712">
        <v>108</v>
      </c>
      <c r="Q200" s="1182"/>
      <c r="R200" s="1058"/>
    </row>
    <row r="201" spans="1:18">
      <c r="A201" s="95"/>
      <c r="B201" s="195" t="s">
        <v>7</v>
      </c>
      <c r="C201" s="1785">
        <v>141.71</v>
      </c>
      <c r="D201" s="274">
        <v>143.16999999999999</v>
      </c>
      <c r="E201" s="1">
        <v>112.08</v>
      </c>
      <c r="F201" s="281"/>
      <c r="G201" s="135"/>
      <c r="H201" s="24"/>
      <c r="I201" s="95"/>
      <c r="J201" s="195" t="s">
        <v>7</v>
      </c>
      <c r="K201" s="1709">
        <v>107.2</v>
      </c>
      <c r="L201" s="1710">
        <v>105.1</v>
      </c>
      <c r="M201" s="1711">
        <v>103.9</v>
      </c>
      <c r="N201" s="1178">
        <v>118.5</v>
      </c>
      <c r="O201" s="1057">
        <v>121.2</v>
      </c>
      <c r="P201" s="1712">
        <v>108.3</v>
      </c>
      <c r="Q201" s="1182"/>
      <c r="R201" s="1058"/>
    </row>
    <row r="202" spans="1:18">
      <c r="A202" s="95"/>
      <c r="B202" s="195" t="s">
        <v>8</v>
      </c>
      <c r="C202" s="1785">
        <v>142.87</v>
      </c>
      <c r="D202" s="274">
        <v>147.25</v>
      </c>
      <c r="E202" s="1">
        <v>115.07</v>
      </c>
      <c r="F202" s="281"/>
      <c r="G202" s="135"/>
      <c r="H202" s="24"/>
      <c r="I202" s="95"/>
      <c r="J202" s="195" t="s">
        <v>8</v>
      </c>
      <c r="K202" s="1709">
        <v>105.6</v>
      </c>
      <c r="L202" s="1710">
        <v>105.4</v>
      </c>
      <c r="M202" s="1711">
        <v>104.3</v>
      </c>
      <c r="N202" s="1178">
        <v>116.7</v>
      </c>
      <c r="O202" s="1057">
        <v>121.4</v>
      </c>
      <c r="P202" s="1712">
        <v>108.9</v>
      </c>
      <c r="Q202" s="1182"/>
      <c r="R202" s="1058"/>
    </row>
    <row r="203" spans="1:18">
      <c r="A203" s="95"/>
      <c r="B203" s="195" t="s">
        <v>9</v>
      </c>
      <c r="C203" s="1785">
        <v>138.44999999999999</v>
      </c>
      <c r="D203" s="274">
        <v>143.76</v>
      </c>
      <c r="E203" s="1">
        <v>113.72</v>
      </c>
      <c r="F203" s="281"/>
      <c r="G203" s="135"/>
      <c r="H203" s="24"/>
      <c r="I203" s="95"/>
      <c r="J203" s="195" t="s">
        <v>9</v>
      </c>
      <c r="K203" s="1709">
        <v>104.9</v>
      </c>
      <c r="L203" s="1710">
        <v>105.5</v>
      </c>
      <c r="M203" s="1711">
        <v>105.1</v>
      </c>
      <c r="N203" s="1178">
        <v>116</v>
      </c>
      <c r="O203" s="1057">
        <v>121.8</v>
      </c>
      <c r="P203" s="1712">
        <v>109.7</v>
      </c>
      <c r="Q203" s="1182"/>
      <c r="R203" s="1058"/>
    </row>
    <row r="204" spans="1:18">
      <c r="A204" s="95"/>
      <c r="B204" s="195" t="s">
        <v>10</v>
      </c>
      <c r="C204" s="1785">
        <v>140.72</v>
      </c>
      <c r="D204" s="274">
        <v>147.16</v>
      </c>
      <c r="E204" s="1">
        <v>117.01</v>
      </c>
      <c r="F204" s="281"/>
      <c r="G204" s="135"/>
      <c r="H204" s="24"/>
      <c r="I204" s="95"/>
      <c r="J204" s="195" t="s">
        <v>10</v>
      </c>
      <c r="K204" s="1709">
        <v>106.5</v>
      </c>
      <c r="L204" s="1710">
        <v>105.9</v>
      </c>
      <c r="M204" s="1711">
        <v>104.9</v>
      </c>
      <c r="N204" s="1178">
        <v>117.8</v>
      </c>
      <c r="O204" s="1057">
        <v>122.2</v>
      </c>
      <c r="P204" s="1712">
        <v>109.5</v>
      </c>
      <c r="Q204" s="1182"/>
      <c r="R204" s="1058"/>
    </row>
    <row r="205" spans="1:18">
      <c r="A205" s="95"/>
      <c r="B205" s="195" t="s">
        <v>11</v>
      </c>
      <c r="C205" s="1785">
        <v>141.99</v>
      </c>
      <c r="D205" s="274">
        <v>144.99</v>
      </c>
      <c r="E205" s="1">
        <v>119.52</v>
      </c>
      <c r="F205" s="281"/>
      <c r="G205" s="135"/>
      <c r="H205" s="24"/>
      <c r="I205" s="95"/>
      <c r="J205" s="195" t="s">
        <v>11</v>
      </c>
      <c r="K205" s="1709">
        <v>105.4</v>
      </c>
      <c r="L205" s="1710">
        <v>105.7</v>
      </c>
      <c r="M205" s="1711">
        <v>105</v>
      </c>
      <c r="N205" s="1178">
        <v>116.6</v>
      </c>
      <c r="O205" s="1057">
        <v>121.9</v>
      </c>
      <c r="P205" s="1712">
        <v>109.6</v>
      </c>
      <c r="Q205" s="1182"/>
      <c r="R205" s="1058"/>
    </row>
    <row r="206" spans="1:18">
      <c r="A206" s="95"/>
      <c r="B206" s="195" t="s">
        <v>12</v>
      </c>
      <c r="C206" s="1785">
        <v>136.32</v>
      </c>
      <c r="D206" s="274">
        <v>143.69</v>
      </c>
      <c r="E206" s="1">
        <v>119.28</v>
      </c>
      <c r="F206" s="281"/>
      <c r="G206" s="135"/>
      <c r="H206" s="24"/>
      <c r="I206" s="95"/>
      <c r="J206" s="195" t="s">
        <v>12</v>
      </c>
      <c r="K206" s="1709">
        <v>105.6</v>
      </c>
      <c r="L206" s="1710">
        <v>106</v>
      </c>
      <c r="M206" s="1711">
        <v>105.7</v>
      </c>
      <c r="N206" s="1178">
        <v>116.9</v>
      </c>
      <c r="O206" s="1057">
        <v>122.4</v>
      </c>
      <c r="P206" s="1712">
        <v>110.4</v>
      </c>
      <c r="Q206" s="1182"/>
      <c r="R206" s="1058"/>
    </row>
    <row r="207" spans="1:18">
      <c r="A207" s="95"/>
      <c r="B207" s="195" t="s">
        <v>13</v>
      </c>
      <c r="C207" s="1785">
        <v>137.03</v>
      </c>
      <c r="D207" s="274">
        <v>143.49</v>
      </c>
      <c r="E207" s="1">
        <v>118.34</v>
      </c>
      <c r="F207" s="281"/>
      <c r="G207" s="135"/>
      <c r="H207" s="24"/>
      <c r="I207" s="95"/>
      <c r="J207" s="195" t="s">
        <v>13</v>
      </c>
      <c r="K207" s="1709">
        <v>106.5</v>
      </c>
      <c r="L207" s="1710">
        <v>106.1</v>
      </c>
      <c r="M207" s="1711">
        <v>106.5</v>
      </c>
      <c r="N207" s="1178">
        <v>117.8</v>
      </c>
      <c r="O207" s="1057">
        <v>122.3</v>
      </c>
      <c r="P207" s="1712">
        <v>111</v>
      </c>
      <c r="Q207" s="1182"/>
      <c r="R207" s="1058"/>
    </row>
    <row r="208" spans="1:18">
      <c r="A208" s="95"/>
      <c r="B208" s="195" t="s">
        <v>14</v>
      </c>
      <c r="C208" s="1785">
        <v>134.99</v>
      </c>
      <c r="D208" s="274">
        <v>142.13999999999999</v>
      </c>
      <c r="E208" s="1">
        <v>120.03</v>
      </c>
      <c r="F208" s="281"/>
      <c r="G208" s="135"/>
      <c r="H208" s="24"/>
      <c r="I208" s="95"/>
      <c r="J208" s="195" t="s">
        <v>14</v>
      </c>
      <c r="K208" s="1713">
        <v>106.2</v>
      </c>
      <c r="L208" s="1714">
        <v>106</v>
      </c>
      <c r="M208" s="1715">
        <v>106.9</v>
      </c>
      <c r="N208" s="1178">
        <v>117.6</v>
      </c>
      <c r="O208" s="1057">
        <v>122.2</v>
      </c>
      <c r="P208" s="1712">
        <v>111.4</v>
      </c>
      <c r="Q208" s="1182"/>
      <c r="R208" s="1058"/>
    </row>
    <row r="209" spans="1:18">
      <c r="A209" s="353" t="s">
        <v>55</v>
      </c>
      <c r="B209" s="196" t="s">
        <v>3</v>
      </c>
      <c r="C209" s="1786">
        <v>126.5</v>
      </c>
      <c r="D209" s="279">
        <v>139.57</v>
      </c>
      <c r="E209" s="2">
        <v>121.14</v>
      </c>
      <c r="F209" s="280"/>
      <c r="G209" s="134"/>
      <c r="H209" s="24"/>
      <c r="I209" s="353" t="s">
        <v>55</v>
      </c>
      <c r="J209" s="196" t="s">
        <v>3</v>
      </c>
      <c r="K209" s="1709">
        <v>106.3</v>
      </c>
      <c r="L209" s="1710">
        <v>106.1</v>
      </c>
      <c r="M209" s="1711">
        <v>107.3</v>
      </c>
      <c r="N209" s="1180">
        <v>117.5</v>
      </c>
      <c r="O209" s="1062">
        <v>122.4</v>
      </c>
      <c r="P209" s="1716">
        <v>111.8</v>
      </c>
      <c r="Q209" s="1183"/>
      <c r="R209" s="1061"/>
    </row>
    <row r="210" spans="1:18">
      <c r="A210" s="95">
        <v>2007</v>
      </c>
      <c r="B210" s="195" t="s">
        <v>4</v>
      </c>
      <c r="C210" s="1785">
        <v>130.69999999999999</v>
      </c>
      <c r="D210" s="274">
        <v>143.72</v>
      </c>
      <c r="E210" s="1">
        <v>122.61</v>
      </c>
      <c r="F210" s="281"/>
      <c r="G210" s="135"/>
      <c r="H210" s="24"/>
      <c r="I210" s="95">
        <v>2007</v>
      </c>
      <c r="J210" s="195" t="s">
        <v>4</v>
      </c>
      <c r="K210" s="1709">
        <v>106.8</v>
      </c>
      <c r="L210" s="1710">
        <v>106</v>
      </c>
      <c r="M210" s="1711">
        <v>106.7</v>
      </c>
      <c r="N210" s="1178">
        <v>118.2</v>
      </c>
      <c r="O210" s="1057">
        <v>122.5</v>
      </c>
      <c r="P210" s="1712">
        <v>111.1</v>
      </c>
      <c r="Q210" s="1182"/>
      <c r="R210" s="1058"/>
    </row>
    <row r="211" spans="1:18">
      <c r="A211" s="95"/>
      <c r="B211" s="195" t="s">
        <v>5</v>
      </c>
      <c r="C211" s="1785">
        <v>126.81</v>
      </c>
      <c r="D211" s="274">
        <v>138.43</v>
      </c>
      <c r="E211" s="1">
        <v>121.42</v>
      </c>
      <c r="F211" s="281"/>
      <c r="G211" s="135"/>
      <c r="H211" s="24"/>
      <c r="I211" s="95"/>
      <c r="J211" s="195" t="s">
        <v>5</v>
      </c>
      <c r="K211" s="1709">
        <v>106.1</v>
      </c>
      <c r="L211" s="1710">
        <v>105.5</v>
      </c>
      <c r="M211" s="1711">
        <v>106.7</v>
      </c>
      <c r="N211" s="1178">
        <v>117.4</v>
      </c>
      <c r="O211" s="1057">
        <v>121.9</v>
      </c>
      <c r="P211" s="1712">
        <v>111.2</v>
      </c>
      <c r="Q211" s="1182"/>
      <c r="R211" s="1058"/>
    </row>
    <row r="212" spans="1:18">
      <c r="A212" s="95"/>
      <c r="B212" s="195" t="s">
        <v>6</v>
      </c>
      <c r="C212" s="1785">
        <v>124.56</v>
      </c>
      <c r="D212" s="274">
        <v>141.26</v>
      </c>
      <c r="E212" s="1">
        <v>125.84</v>
      </c>
      <c r="F212" s="281"/>
      <c r="G212" s="135"/>
      <c r="H212" s="24"/>
      <c r="I212" s="95"/>
      <c r="J212" s="195" t="s">
        <v>6</v>
      </c>
      <c r="K212" s="1709">
        <v>106.5</v>
      </c>
      <c r="L212" s="1710">
        <v>106.2</v>
      </c>
      <c r="M212" s="1711">
        <v>107.6</v>
      </c>
      <c r="N212" s="1178">
        <v>117.8</v>
      </c>
      <c r="O212" s="1057">
        <v>122.8</v>
      </c>
      <c r="P212" s="1712">
        <v>112.2</v>
      </c>
      <c r="Q212" s="1182"/>
      <c r="R212" s="1058"/>
    </row>
    <row r="213" spans="1:18">
      <c r="A213" s="95"/>
      <c r="B213" s="195" t="s">
        <v>7</v>
      </c>
      <c r="C213" s="1785">
        <v>129.21</v>
      </c>
      <c r="D213" s="274">
        <v>141.84</v>
      </c>
      <c r="E213" s="1">
        <v>128.66999999999999</v>
      </c>
      <c r="F213" s="281"/>
      <c r="G213" s="135"/>
      <c r="H213" s="24"/>
      <c r="I213" s="95"/>
      <c r="J213" s="195" t="s">
        <v>7</v>
      </c>
      <c r="K213" s="1709">
        <v>106.1</v>
      </c>
      <c r="L213" s="1710">
        <v>107</v>
      </c>
      <c r="M213" s="1711">
        <v>107.7</v>
      </c>
      <c r="N213" s="1178">
        <v>117.3</v>
      </c>
      <c r="O213" s="1057">
        <v>123.4</v>
      </c>
      <c r="P213" s="1712">
        <v>112.2</v>
      </c>
      <c r="Q213" s="1182"/>
      <c r="R213" s="1058"/>
    </row>
    <row r="214" spans="1:18">
      <c r="A214" s="95"/>
      <c r="B214" s="195" t="s">
        <v>8</v>
      </c>
      <c r="C214" s="781">
        <v>121.37</v>
      </c>
      <c r="D214" s="274">
        <v>139.24</v>
      </c>
      <c r="E214" s="32">
        <v>126.31</v>
      </c>
      <c r="F214" s="284"/>
      <c r="G214" s="135"/>
      <c r="H214" s="24"/>
      <c r="I214" s="95"/>
      <c r="J214" s="195" t="s">
        <v>8</v>
      </c>
      <c r="K214" s="1709">
        <v>105.6</v>
      </c>
      <c r="L214" s="1710">
        <v>106.5</v>
      </c>
      <c r="M214" s="1711">
        <v>107.9</v>
      </c>
      <c r="N214" s="1178">
        <v>116.7</v>
      </c>
      <c r="O214" s="1057">
        <v>123.1</v>
      </c>
      <c r="P214" s="1712">
        <v>112.5</v>
      </c>
      <c r="Q214" s="1182"/>
      <c r="R214" s="1058"/>
    </row>
    <row r="215" spans="1:18">
      <c r="A215" s="95"/>
      <c r="B215" s="195" t="s">
        <v>9</v>
      </c>
      <c r="C215" s="781">
        <v>125.32</v>
      </c>
      <c r="D215" s="274">
        <v>138.25</v>
      </c>
      <c r="E215" s="32">
        <v>131.41999999999999</v>
      </c>
      <c r="F215" s="286"/>
      <c r="G215" s="138" t="s">
        <v>870</v>
      </c>
      <c r="H215" s="24"/>
      <c r="I215" s="95"/>
      <c r="J215" s="195" t="s">
        <v>9</v>
      </c>
      <c r="K215" s="1709">
        <v>105.5</v>
      </c>
      <c r="L215" s="1710">
        <v>105.6</v>
      </c>
      <c r="M215" s="1711">
        <v>108.4</v>
      </c>
      <c r="N215" s="1178">
        <v>116.7</v>
      </c>
      <c r="O215" s="1057">
        <v>122.1</v>
      </c>
      <c r="P215" s="1712">
        <v>113.1</v>
      </c>
      <c r="Q215" s="1182"/>
      <c r="R215" s="1058"/>
    </row>
    <row r="216" spans="1:18">
      <c r="A216" s="95"/>
      <c r="B216" s="195" t="s">
        <v>10</v>
      </c>
      <c r="C216" s="781">
        <v>123.21</v>
      </c>
      <c r="D216" s="274">
        <v>138.24</v>
      </c>
      <c r="E216" s="32">
        <v>129.61000000000001</v>
      </c>
      <c r="F216" s="284"/>
      <c r="G216" s="135"/>
      <c r="H216" s="24"/>
      <c r="I216" s="95"/>
      <c r="J216" s="195" t="s">
        <v>10</v>
      </c>
      <c r="K216" s="1709">
        <v>103.5</v>
      </c>
      <c r="L216" s="1710">
        <v>107.1</v>
      </c>
      <c r="M216" s="1711">
        <v>108.5</v>
      </c>
      <c r="N216" s="1178">
        <v>114.6</v>
      </c>
      <c r="O216" s="1057">
        <v>123.5</v>
      </c>
      <c r="P216" s="1712">
        <v>113.3</v>
      </c>
      <c r="Q216" s="1182"/>
      <c r="R216" s="1058"/>
    </row>
    <row r="217" spans="1:18">
      <c r="A217" s="95"/>
      <c r="B217" s="195" t="s">
        <v>11</v>
      </c>
      <c r="C217" s="781">
        <v>119.06</v>
      </c>
      <c r="D217" s="274">
        <v>133.66999999999999</v>
      </c>
      <c r="E217" s="32">
        <v>128.84</v>
      </c>
      <c r="F217" s="284"/>
      <c r="G217" s="135"/>
      <c r="H217" s="24"/>
      <c r="I217" s="95"/>
      <c r="J217" s="195" t="s">
        <v>11</v>
      </c>
      <c r="K217" s="1709">
        <v>102.5</v>
      </c>
      <c r="L217" s="1710">
        <v>105.4</v>
      </c>
      <c r="M217" s="1711">
        <v>108.4</v>
      </c>
      <c r="N217" s="1178">
        <v>113.5</v>
      </c>
      <c r="O217" s="1057">
        <v>122</v>
      </c>
      <c r="P217" s="1712">
        <v>113.3</v>
      </c>
      <c r="Q217" s="1182"/>
      <c r="R217" s="1058"/>
    </row>
    <row r="218" spans="1:18">
      <c r="A218" s="95"/>
      <c r="B218" s="195" t="s">
        <v>12</v>
      </c>
      <c r="C218" s="781">
        <v>123.56</v>
      </c>
      <c r="D218" s="274">
        <v>135.1</v>
      </c>
      <c r="E218" s="32">
        <v>129.56</v>
      </c>
      <c r="F218" s="284"/>
      <c r="G218" s="135"/>
      <c r="H218" s="24"/>
      <c r="I218" s="95"/>
      <c r="J218" s="195" t="s">
        <v>12</v>
      </c>
      <c r="K218" s="1709">
        <v>104.3</v>
      </c>
      <c r="L218" s="1710">
        <v>106.6</v>
      </c>
      <c r="M218" s="1711">
        <v>108.9</v>
      </c>
      <c r="N218" s="1178">
        <v>115.5</v>
      </c>
      <c r="O218" s="1057">
        <v>122.9</v>
      </c>
      <c r="P218" s="1712">
        <v>113.7</v>
      </c>
      <c r="Q218" s="1182"/>
      <c r="R218" s="1058"/>
    </row>
    <row r="219" spans="1:18">
      <c r="A219" s="95"/>
      <c r="B219" s="195" t="s">
        <v>13</v>
      </c>
      <c r="C219" s="781">
        <v>119.29</v>
      </c>
      <c r="D219" s="274">
        <v>135.62</v>
      </c>
      <c r="E219" s="32">
        <v>127.6</v>
      </c>
      <c r="F219" s="284"/>
      <c r="G219" s="135"/>
      <c r="H219" s="24"/>
      <c r="I219" s="95"/>
      <c r="J219" s="195" t="s">
        <v>13</v>
      </c>
      <c r="K219" s="1709">
        <v>102.6</v>
      </c>
      <c r="L219" s="1710">
        <v>105.8</v>
      </c>
      <c r="M219" s="1711">
        <v>110.3</v>
      </c>
      <c r="N219" s="1178">
        <v>113.7</v>
      </c>
      <c r="O219" s="1057">
        <v>121.8</v>
      </c>
      <c r="P219" s="1712">
        <v>115.1</v>
      </c>
      <c r="Q219" s="1182"/>
      <c r="R219" s="1058"/>
    </row>
    <row r="220" spans="1:18">
      <c r="A220" s="100"/>
      <c r="B220" s="197" t="s">
        <v>14</v>
      </c>
      <c r="C220" s="895">
        <v>117.24</v>
      </c>
      <c r="D220" s="273">
        <v>135.11000000000001</v>
      </c>
      <c r="E220" s="34">
        <v>127.24</v>
      </c>
      <c r="F220" s="287"/>
      <c r="G220" s="136"/>
      <c r="H220" s="24"/>
      <c r="I220" s="100"/>
      <c r="J220" s="197" t="s">
        <v>14</v>
      </c>
      <c r="K220" s="1709">
        <v>102.2</v>
      </c>
      <c r="L220" s="1710">
        <v>105.6</v>
      </c>
      <c r="M220" s="1711">
        <v>110</v>
      </c>
      <c r="N220" s="1179">
        <v>113.2</v>
      </c>
      <c r="O220" s="1059">
        <v>122</v>
      </c>
      <c r="P220" s="1717">
        <v>114.9</v>
      </c>
      <c r="Q220" s="1184"/>
      <c r="R220" s="1060"/>
    </row>
    <row r="221" spans="1:18">
      <c r="A221" s="354" t="s">
        <v>56</v>
      </c>
      <c r="B221" s="195" t="s">
        <v>3</v>
      </c>
      <c r="C221" s="1785">
        <v>116.64</v>
      </c>
      <c r="D221" s="274">
        <v>130.66</v>
      </c>
      <c r="E221" s="1">
        <v>128.32</v>
      </c>
      <c r="F221" s="281"/>
      <c r="G221" s="135"/>
      <c r="H221" s="24"/>
      <c r="I221" s="354" t="s">
        <v>56</v>
      </c>
      <c r="J221" s="195" t="s">
        <v>3</v>
      </c>
      <c r="K221" s="1718">
        <v>102.2</v>
      </c>
      <c r="L221" s="1719">
        <v>105.4</v>
      </c>
      <c r="M221" s="1720">
        <v>109.5</v>
      </c>
      <c r="N221" s="1178">
        <v>113.2</v>
      </c>
      <c r="O221" s="1057">
        <v>121.4</v>
      </c>
      <c r="P221" s="1712">
        <v>114.2</v>
      </c>
      <c r="Q221" s="1182"/>
      <c r="R221" s="1058"/>
    </row>
    <row r="222" spans="1:18">
      <c r="A222" s="95">
        <v>2008</v>
      </c>
      <c r="B222" s="195" t="s">
        <v>4</v>
      </c>
      <c r="C222" s="1785">
        <v>122.02</v>
      </c>
      <c r="D222" s="274">
        <v>133.25</v>
      </c>
      <c r="E222" s="1">
        <v>126.16</v>
      </c>
      <c r="F222" s="281"/>
      <c r="G222" s="135"/>
      <c r="H222" s="24"/>
      <c r="I222" s="95">
        <v>2008</v>
      </c>
      <c r="J222" s="195" t="s">
        <v>4</v>
      </c>
      <c r="K222" s="1709">
        <v>102.6</v>
      </c>
      <c r="L222" s="1710">
        <v>105.5</v>
      </c>
      <c r="M222" s="1711">
        <v>109.9</v>
      </c>
      <c r="N222" s="1178">
        <v>113.5</v>
      </c>
      <c r="O222" s="1057">
        <v>121.5</v>
      </c>
      <c r="P222" s="1712">
        <v>114.6</v>
      </c>
      <c r="Q222" s="1182"/>
      <c r="R222" s="1058" t="s">
        <v>870</v>
      </c>
    </row>
    <row r="223" spans="1:18">
      <c r="A223" s="95"/>
      <c r="B223" s="195" t="s">
        <v>5</v>
      </c>
      <c r="C223" s="1785">
        <v>117.15</v>
      </c>
      <c r="D223" s="274">
        <v>129.44</v>
      </c>
      <c r="E223" s="1">
        <v>132.9</v>
      </c>
      <c r="F223" s="281"/>
      <c r="G223" s="135"/>
      <c r="H223" s="24"/>
      <c r="I223" s="95"/>
      <c r="J223" s="195" t="s">
        <v>5</v>
      </c>
      <c r="K223" s="1709">
        <v>100.3</v>
      </c>
      <c r="L223" s="1710">
        <v>104.6</v>
      </c>
      <c r="M223" s="1711">
        <v>110</v>
      </c>
      <c r="N223" s="1178">
        <v>111.1</v>
      </c>
      <c r="O223" s="1057">
        <v>120.9</v>
      </c>
      <c r="P223" s="1712">
        <v>114.8</v>
      </c>
      <c r="Q223" s="1182"/>
      <c r="R223" s="1058"/>
    </row>
    <row r="224" spans="1:18">
      <c r="A224" s="95"/>
      <c r="B224" s="195" t="s">
        <v>6</v>
      </c>
      <c r="C224" s="1785">
        <v>124.63</v>
      </c>
      <c r="D224" s="274">
        <v>129.07</v>
      </c>
      <c r="E224" s="1">
        <v>131.66</v>
      </c>
      <c r="F224" s="976" t="s">
        <v>872</v>
      </c>
      <c r="G224" s="135"/>
      <c r="H224" s="24"/>
      <c r="I224" s="95"/>
      <c r="J224" s="195" t="s">
        <v>6</v>
      </c>
      <c r="K224" s="1709">
        <v>100.5</v>
      </c>
      <c r="L224" s="1710">
        <v>103.9</v>
      </c>
      <c r="M224" s="1711">
        <v>108</v>
      </c>
      <c r="N224" s="1178">
        <v>111.4</v>
      </c>
      <c r="O224" s="1057">
        <v>120</v>
      </c>
      <c r="P224" s="1712">
        <v>112.7</v>
      </c>
      <c r="Q224" s="1182"/>
      <c r="R224" s="1058"/>
    </row>
    <row r="225" spans="1:18">
      <c r="A225" s="95"/>
      <c r="B225" s="195" t="s">
        <v>7</v>
      </c>
      <c r="C225" s="1785">
        <v>121.78</v>
      </c>
      <c r="D225" s="274">
        <v>130.1</v>
      </c>
      <c r="E225" s="1">
        <v>129.56</v>
      </c>
      <c r="F225" s="976" t="s">
        <v>872</v>
      </c>
      <c r="G225" s="135"/>
      <c r="H225" s="24"/>
      <c r="I225" s="95"/>
      <c r="J225" s="195" t="s">
        <v>7</v>
      </c>
      <c r="K225" s="1709">
        <v>100.1</v>
      </c>
      <c r="L225" s="1710">
        <v>104.3</v>
      </c>
      <c r="M225" s="1711">
        <v>107.9</v>
      </c>
      <c r="N225" s="1178">
        <v>111</v>
      </c>
      <c r="O225" s="1057">
        <v>120.2</v>
      </c>
      <c r="P225" s="1712">
        <v>112.4</v>
      </c>
      <c r="Q225" t="s">
        <v>873</v>
      </c>
      <c r="R225" s="1058"/>
    </row>
    <row r="226" spans="1:18">
      <c r="A226" s="95"/>
      <c r="B226" s="195" t="s">
        <v>8</v>
      </c>
      <c r="C226" s="781">
        <v>120.34</v>
      </c>
      <c r="D226" s="274">
        <v>126.19</v>
      </c>
      <c r="E226" s="32">
        <v>128.71</v>
      </c>
      <c r="F226" s="977" t="s">
        <v>874</v>
      </c>
      <c r="G226" s="135"/>
      <c r="H226" s="24"/>
      <c r="I226" s="95"/>
      <c r="J226" s="195" t="s">
        <v>8</v>
      </c>
      <c r="K226" s="1709">
        <v>98.8</v>
      </c>
      <c r="L226" s="1710">
        <v>101.7</v>
      </c>
      <c r="M226" s="1711">
        <v>107</v>
      </c>
      <c r="N226" s="1178">
        <v>109.6</v>
      </c>
      <c r="O226" s="1057">
        <v>117.7</v>
      </c>
      <c r="P226" s="1712">
        <v>111.6</v>
      </c>
      <c r="Q226" t="s">
        <v>875</v>
      </c>
      <c r="R226" s="1058"/>
    </row>
    <row r="227" spans="1:18">
      <c r="A227" s="95"/>
      <c r="B227" s="195" t="s">
        <v>9</v>
      </c>
      <c r="C227" s="781">
        <v>117.23</v>
      </c>
      <c r="D227" s="274">
        <v>129.66999999999999</v>
      </c>
      <c r="E227" s="32">
        <v>130.13999999999999</v>
      </c>
      <c r="F227" s="977" t="s">
        <v>874</v>
      </c>
      <c r="G227" s="135"/>
      <c r="H227" s="1066" t="s">
        <v>521</v>
      </c>
      <c r="I227" s="95"/>
      <c r="J227" s="195" t="s">
        <v>9</v>
      </c>
      <c r="K227" s="1709">
        <v>98</v>
      </c>
      <c r="L227" s="1710">
        <v>101.4</v>
      </c>
      <c r="M227" s="1711">
        <v>107.1</v>
      </c>
      <c r="N227" s="1178">
        <v>108.8</v>
      </c>
      <c r="O227" s="1057">
        <v>117.2</v>
      </c>
      <c r="P227" s="1712">
        <v>111.9</v>
      </c>
      <c r="Q227" t="s">
        <v>875</v>
      </c>
      <c r="R227" s="1058"/>
    </row>
    <row r="228" spans="1:18">
      <c r="A228" s="95"/>
      <c r="B228" s="195" t="s">
        <v>10</v>
      </c>
      <c r="C228" s="781">
        <v>113.97</v>
      </c>
      <c r="D228" s="274">
        <v>122.94</v>
      </c>
      <c r="E228" s="32">
        <v>129.97999999999999</v>
      </c>
      <c r="F228" s="977" t="s">
        <v>874</v>
      </c>
      <c r="G228" s="135"/>
      <c r="H228" s="24"/>
      <c r="I228" s="95"/>
      <c r="J228" s="195" t="s">
        <v>10</v>
      </c>
      <c r="K228" s="1709">
        <v>96.3</v>
      </c>
      <c r="L228" s="1710">
        <v>98</v>
      </c>
      <c r="M228" s="1711">
        <v>105.9</v>
      </c>
      <c r="N228" s="1178">
        <v>106.7</v>
      </c>
      <c r="O228" s="1057">
        <v>113.6</v>
      </c>
      <c r="P228" s="1712">
        <v>110.5</v>
      </c>
      <c r="Q228" t="s">
        <v>875</v>
      </c>
      <c r="R228" s="1058"/>
    </row>
    <row r="229" spans="1:18">
      <c r="A229" s="95"/>
      <c r="B229" s="195" t="s">
        <v>11</v>
      </c>
      <c r="C229" s="781">
        <v>109.49</v>
      </c>
      <c r="D229" s="274">
        <v>121.68</v>
      </c>
      <c r="E229" s="32">
        <v>130.62</v>
      </c>
      <c r="F229" s="976" t="s">
        <v>872</v>
      </c>
      <c r="G229" s="135"/>
      <c r="H229" s="24"/>
      <c r="I229" s="95"/>
      <c r="J229" s="195" t="s">
        <v>11</v>
      </c>
      <c r="K229" s="1709">
        <v>95</v>
      </c>
      <c r="L229" s="1710">
        <v>97.1</v>
      </c>
      <c r="M229" s="1711">
        <v>105.5</v>
      </c>
      <c r="N229" s="1178">
        <v>105.4</v>
      </c>
      <c r="O229" s="1057">
        <v>112.5</v>
      </c>
      <c r="P229" s="1712">
        <v>110.2</v>
      </c>
      <c r="Q229" t="s">
        <v>875</v>
      </c>
      <c r="R229" s="1058"/>
    </row>
    <row r="230" spans="1:18">
      <c r="A230" s="95"/>
      <c r="B230" s="195" t="s">
        <v>12</v>
      </c>
      <c r="C230" s="781">
        <v>103.54</v>
      </c>
      <c r="D230" s="274">
        <v>121.72</v>
      </c>
      <c r="E230" s="32">
        <v>127.46</v>
      </c>
      <c r="F230" s="977" t="s">
        <v>876</v>
      </c>
      <c r="G230" s="135"/>
      <c r="H230" s="24"/>
      <c r="I230" s="95"/>
      <c r="J230" s="195" t="s">
        <v>12</v>
      </c>
      <c r="K230" s="1709">
        <v>89.7</v>
      </c>
      <c r="L230" s="1710">
        <v>93.9</v>
      </c>
      <c r="M230" s="1711">
        <v>104.8</v>
      </c>
      <c r="N230" s="1178">
        <v>99.8</v>
      </c>
      <c r="O230" s="1057">
        <v>109</v>
      </c>
      <c r="P230" s="1712">
        <v>109.4</v>
      </c>
      <c r="Q230" t="s">
        <v>875</v>
      </c>
      <c r="R230" s="1058"/>
    </row>
    <row r="231" spans="1:18">
      <c r="A231" s="95"/>
      <c r="B231" s="195" t="s">
        <v>13</v>
      </c>
      <c r="C231" s="781">
        <v>92.67</v>
      </c>
      <c r="D231" s="274">
        <v>112.06</v>
      </c>
      <c r="E231" s="32">
        <v>126.86</v>
      </c>
      <c r="F231" s="977" t="s">
        <v>875</v>
      </c>
      <c r="G231" s="135"/>
      <c r="H231" s="24"/>
      <c r="I231" s="95"/>
      <c r="J231" s="195" t="s">
        <v>13</v>
      </c>
      <c r="K231" s="1709">
        <v>84.2</v>
      </c>
      <c r="L231" s="1710">
        <v>87.9</v>
      </c>
      <c r="M231" s="1711">
        <v>102.2</v>
      </c>
      <c r="N231" s="1178">
        <v>94</v>
      </c>
      <c r="O231" s="1057">
        <v>102.5</v>
      </c>
      <c r="P231" s="1712">
        <v>106.4</v>
      </c>
      <c r="Q231" t="s">
        <v>875</v>
      </c>
      <c r="R231" s="1058"/>
    </row>
    <row r="232" spans="1:18">
      <c r="A232" s="95"/>
      <c r="B232" s="195" t="s">
        <v>14</v>
      </c>
      <c r="C232" s="781">
        <v>86.44</v>
      </c>
      <c r="D232" s="274">
        <v>107.01</v>
      </c>
      <c r="E232" s="32">
        <v>123.38</v>
      </c>
      <c r="F232" s="977" t="s">
        <v>875</v>
      </c>
      <c r="G232" s="135"/>
      <c r="H232" s="24"/>
      <c r="I232" s="95"/>
      <c r="J232" s="195" t="s">
        <v>14</v>
      </c>
      <c r="K232" s="1713">
        <v>80.900000000000006</v>
      </c>
      <c r="L232" s="1714">
        <v>82.9</v>
      </c>
      <c r="M232" s="1715">
        <v>98.7</v>
      </c>
      <c r="N232" s="1178">
        <v>90.4</v>
      </c>
      <c r="O232" s="1057">
        <v>96.7</v>
      </c>
      <c r="P232" s="1712">
        <v>102.7</v>
      </c>
      <c r="Q232" t="s">
        <v>875</v>
      </c>
      <c r="R232" s="1058"/>
    </row>
    <row r="233" spans="1:18">
      <c r="A233" s="353" t="s">
        <v>57</v>
      </c>
      <c r="B233" s="196" t="s">
        <v>3</v>
      </c>
      <c r="C233" s="1787">
        <v>74.680000000000007</v>
      </c>
      <c r="D233" s="279">
        <v>97.34</v>
      </c>
      <c r="E233" s="35">
        <v>117.67</v>
      </c>
      <c r="F233" s="978" t="s">
        <v>875</v>
      </c>
      <c r="G233" s="134"/>
      <c r="H233" s="24"/>
      <c r="I233" s="353" t="s">
        <v>57</v>
      </c>
      <c r="J233" s="196" t="s">
        <v>3</v>
      </c>
      <c r="K233" s="1709">
        <v>75.5</v>
      </c>
      <c r="L233" s="1710">
        <v>75.400000000000006</v>
      </c>
      <c r="M233" s="1711">
        <v>96.8</v>
      </c>
      <c r="N233" s="1180">
        <v>84.5</v>
      </c>
      <c r="O233" s="1062">
        <v>88.3</v>
      </c>
      <c r="P233" s="1716">
        <v>100.6</v>
      </c>
      <c r="Q233" s="1168" t="s">
        <v>875</v>
      </c>
      <c r="R233" s="1061"/>
    </row>
    <row r="234" spans="1:18">
      <c r="A234" s="95">
        <v>2009</v>
      </c>
      <c r="B234" s="195" t="s">
        <v>4</v>
      </c>
      <c r="C234" s="781">
        <v>70.430000000000007</v>
      </c>
      <c r="D234" s="274">
        <v>92.27</v>
      </c>
      <c r="E234" s="32">
        <v>114.96</v>
      </c>
      <c r="F234" s="977" t="s">
        <v>875</v>
      </c>
      <c r="G234" s="135"/>
      <c r="H234" s="24"/>
      <c r="I234" s="95">
        <v>2009</v>
      </c>
      <c r="J234" s="195" t="s">
        <v>4</v>
      </c>
      <c r="K234" s="1709">
        <v>72.900000000000006</v>
      </c>
      <c r="L234" s="1710">
        <v>71.400000000000006</v>
      </c>
      <c r="M234" s="1711">
        <v>93.8</v>
      </c>
      <c r="N234" s="1178">
        <v>81.8</v>
      </c>
      <c r="O234" s="1057">
        <v>83.7</v>
      </c>
      <c r="P234" s="1712">
        <v>97.5</v>
      </c>
      <c r="Q234" t="s">
        <v>875</v>
      </c>
      <c r="R234" s="1058"/>
    </row>
    <row r="235" spans="1:18">
      <c r="A235" s="95"/>
      <c r="B235" s="195" t="s">
        <v>5</v>
      </c>
      <c r="C235" s="781">
        <v>78.61</v>
      </c>
      <c r="D235" s="274">
        <v>92.78</v>
      </c>
      <c r="E235" s="32">
        <v>108.27</v>
      </c>
      <c r="F235" s="977" t="s">
        <v>875</v>
      </c>
      <c r="G235" s="138" t="s">
        <v>871</v>
      </c>
      <c r="H235" s="24"/>
      <c r="I235" s="95"/>
      <c r="J235" s="195" t="s">
        <v>5</v>
      </c>
      <c r="K235" s="1709">
        <v>74.400000000000006</v>
      </c>
      <c r="L235" s="1710">
        <v>71.2</v>
      </c>
      <c r="M235" s="1711">
        <v>92.1</v>
      </c>
      <c r="N235" s="1178">
        <v>83.4</v>
      </c>
      <c r="O235" s="1057">
        <v>83.3</v>
      </c>
      <c r="P235" s="1712">
        <v>95.8</v>
      </c>
      <c r="Q235" t="s">
        <v>875</v>
      </c>
      <c r="R235" s="1058" t="s">
        <v>871</v>
      </c>
    </row>
    <row r="236" spans="1:18">
      <c r="A236" s="95"/>
      <c r="B236" s="195" t="s">
        <v>6</v>
      </c>
      <c r="C236" s="781">
        <v>78.61</v>
      </c>
      <c r="D236" s="274">
        <v>92.46</v>
      </c>
      <c r="E236" s="32">
        <v>106.22</v>
      </c>
      <c r="F236" s="977" t="s">
        <v>877</v>
      </c>
      <c r="G236" s="135"/>
      <c r="H236" s="24"/>
      <c r="I236" s="95"/>
      <c r="J236" s="195" t="s">
        <v>6</v>
      </c>
      <c r="K236" s="1709">
        <v>77.8</v>
      </c>
      <c r="L236" s="1710">
        <v>72.5</v>
      </c>
      <c r="M236" s="1711">
        <v>90.5</v>
      </c>
      <c r="N236" s="1178">
        <v>87.2</v>
      </c>
      <c r="O236" s="1057">
        <v>84.8</v>
      </c>
      <c r="P236" s="1712">
        <v>94.2</v>
      </c>
      <c r="Q236" t="s">
        <v>875</v>
      </c>
      <c r="R236" s="1058"/>
    </row>
    <row r="237" spans="1:18">
      <c r="A237" s="95"/>
      <c r="B237" s="195" t="s">
        <v>7</v>
      </c>
      <c r="C237" s="781">
        <v>76.010000000000005</v>
      </c>
      <c r="D237" s="274">
        <v>90.79</v>
      </c>
      <c r="E237" s="32">
        <v>103.32</v>
      </c>
      <c r="F237" s="977" t="s">
        <v>875</v>
      </c>
      <c r="G237" s="135"/>
      <c r="H237" s="24"/>
      <c r="I237" s="95"/>
      <c r="J237" s="195" t="s">
        <v>7</v>
      </c>
      <c r="K237" s="1709">
        <v>80.2</v>
      </c>
      <c r="L237" s="1710">
        <v>74</v>
      </c>
      <c r="M237" s="1711">
        <v>88</v>
      </c>
      <c r="N237" s="1178">
        <v>89.7</v>
      </c>
      <c r="O237" s="1057">
        <v>86.4</v>
      </c>
      <c r="P237" s="1712">
        <v>91.6</v>
      </c>
      <c r="Q237" t="s">
        <v>878</v>
      </c>
      <c r="R237" s="1058"/>
    </row>
    <row r="238" spans="1:18">
      <c r="A238" s="95"/>
      <c r="B238" s="195" t="s">
        <v>8</v>
      </c>
      <c r="C238" s="781">
        <v>80.97</v>
      </c>
      <c r="D238" s="274">
        <v>92.86</v>
      </c>
      <c r="E238" s="32">
        <v>101.32</v>
      </c>
      <c r="F238" s="977" t="s">
        <v>879</v>
      </c>
      <c r="G238" s="135"/>
      <c r="H238" s="24"/>
      <c r="I238" s="95"/>
      <c r="J238" s="195" t="s">
        <v>8</v>
      </c>
      <c r="K238" s="1709">
        <v>83.5</v>
      </c>
      <c r="L238" s="1710">
        <v>75.5</v>
      </c>
      <c r="M238" s="1711">
        <v>87</v>
      </c>
      <c r="N238" s="1178">
        <v>93.3</v>
      </c>
      <c r="O238" s="1057">
        <v>88.1</v>
      </c>
      <c r="P238" s="1712">
        <v>90.6</v>
      </c>
      <c r="Q238" t="s">
        <v>880</v>
      </c>
      <c r="R238" s="1058"/>
    </row>
    <row r="239" spans="1:18">
      <c r="A239" s="95"/>
      <c r="B239" s="195" t="s">
        <v>9</v>
      </c>
      <c r="C239" s="781">
        <v>86</v>
      </c>
      <c r="D239" s="274">
        <v>92.76</v>
      </c>
      <c r="E239" s="32">
        <v>96.44</v>
      </c>
      <c r="F239" s="977" t="s">
        <v>880</v>
      </c>
      <c r="G239" s="135"/>
      <c r="H239" s="24"/>
      <c r="I239" s="95"/>
      <c r="J239" s="195" t="s">
        <v>9</v>
      </c>
      <c r="K239" s="1709">
        <v>85.2</v>
      </c>
      <c r="L239" s="1710">
        <v>76.400000000000006</v>
      </c>
      <c r="M239" s="1711">
        <v>85.6</v>
      </c>
      <c r="N239" s="1178">
        <v>95.2</v>
      </c>
      <c r="O239" s="1057">
        <v>89</v>
      </c>
      <c r="P239" s="1712">
        <v>89.3</v>
      </c>
      <c r="Q239" t="s">
        <v>880</v>
      </c>
      <c r="R239" s="1058"/>
    </row>
    <row r="240" spans="1:18">
      <c r="A240" s="95"/>
      <c r="B240" s="195" t="s">
        <v>10</v>
      </c>
      <c r="C240" s="781">
        <v>87.32</v>
      </c>
      <c r="D240" s="274">
        <v>93.37</v>
      </c>
      <c r="E240" s="32">
        <v>94.64</v>
      </c>
      <c r="F240" s="977" t="s">
        <v>880</v>
      </c>
      <c r="G240" s="135"/>
      <c r="H240" s="24"/>
      <c r="I240" s="95"/>
      <c r="J240" s="195" t="s">
        <v>10</v>
      </c>
      <c r="K240" s="1709">
        <v>86.9</v>
      </c>
      <c r="L240" s="1710">
        <v>77.900000000000006</v>
      </c>
      <c r="M240" s="1711">
        <v>85.8</v>
      </c>
      <c r="N240" s="1178">
        <v>97</v>
      </c>
      <c r="O240" s="1057">
        <v>90.8</v>
      </c>
      <c r="P240" s="1712">
        <v>89.6</v>
      </c>
      <c r="Q240" t="s">
        <v>880</v>
      </c>
      <c r="R240" s="1058"/>
    </row>
    <row r="241" spans="1:18">
      <c r="A241" s="95"/>
      <c r="B241" s="195" t="s">
        <v>11</v>
      </c>
      <c r="C241" s="781">
        <v>95.39</v>
      </c>
      <c r="D241" s="274">
        <v>94.68</v>
      </c>
      <c r="E241" s="32">
        <v>93.69</v>
      </c>
      <c r="F241" s="977" t="s">
        <v>880</v>
      </c>
      <c r="G241" s="135"/>
      <c r="H241" s="24"/>
      <c r="I241" s="95"/>
      <c r="J241" s="195" t="s">
        <v>11</v>
      </c>
      <c r="K241" s="1709">
        <v>89.3</v>
      </c>
      <c r="L241" s="1710">
        <v>79.900000000000006</v>
      </c>
      <c r="M241" s="1711">
        <v>85.6</v>
      </c>
      <c r="N241" s="1178">
        <v>99.6</v>
      </c>
      <c r="O241" s="1057">
        <v>93.3</v>
      </c>
      <c r="P241" s="1712">
        <v>89.5</v>
      </c>
      <c r="Q241" t="s">
        <v>881</v>
      </c>
      <c r="R241" s="1058"/>
    </row>
    <row r="242" spans="1:18">
      <c r="A242" s="95"/>
      <c r="B242" s="195" t="s">
        <v>12</v>
      </c>
      <c r="C242" s="781">
        <v>99.28</v>
      </c>
      <c r="D242" s="274">
        <v>96.46</v>
      </c>
      <c r="E242" s="32">
        <v>95</v>
      </c>
      <c r="F242" s="977" t="s">
        <v>881</v>
      </c>
      <c r="G242" s="135"/>
      <c r="H242" s="24"/>
      <c r="I242" s="95"/>
      <c r="J242" s="195" t="s">
        <v>12</v>
      </c>
      <c r="K242" s="1709">
        <v>91.6</v>
      </c>
      <c r="L242" s="1710">
        <v>82.1</v>
      </c>
      <c r="M242" s="1711">
        <v>85.2</v>
      </c>
      <c r="N242" s="1178">
        <v>102.1</v>
      </c>
      <c r="O242" s="1057">
        <v>95.5</v>
      </c>
      <c r="P242" s="1712">
        <v>89</v>
      </c>
      <c r="Q242" t="s">
        <v>882</v>
      </c>
      <c r="R242" s="1058"/>
    </row>
    <row r="243" spans="1:18">
      <c r="A243" s="95"/>
      <c r="B243" s="195" t="s">
        <v>13</v>
      </c>
      <c r="C243" s="781">
        <v>108.63</v>
      </c>
      <c r="D243" s="274">
        <v>97.48</v>
      </c>
      <c r="E243" s="32">
        <v>94.51</v>
      </c>
      <c r="F243" s="977" t="s">
        <v>882</v>
      </c>
      <c r="G243" s="135"/>
      <c r="H243" s="24"/>
      <c r="I243" s="95"/>
      <c r="J243" s="195" t="s">
        <v>13</v>
      </c>
      <c r="K243" s="1709">
        <v>91.4</v>
      </c>
      <c r="L243" s="1710">
        <v>83.6</v>
      </c>
      <c r="M243" s="1711">
        <v>85.3</v>
      </c>
      <c r="N243" s="1178">
        <v>101.7</v>
      </c>
      <c r="O243" s="1057">
        <v>97.2</v>
      </c>
      <c r="P243" s="1712">
        <v>89.2</v>
      </c>
      <c r="Q243" t="s">
        <v>882</v>
      </c>
      <c r="R243" s="1058"/>
    </row>
    <row r="244" spans="1:18">
      <c r="A244" s="100"/>
      <c r="B244" s="197" t="s">
        <v>14</v>
      </c>
      <c r="C244" s="895">
        <v>107.45</v>
      </c>
      <c r="D244" s="273">
        <v>98.62</v>
      </c>
      <c r="E244" s="34">
        <v>94.44</v>
      </c>
      <c r="F244" s="979" t="s">
        <v>882</v>
      </c>
      <c r="G244" s="136"/>
      <c r="H244" s="24"/>
      <c r="I244" s="100"/>
      <c r="J244" s="197" t="s">
        <v>14</v>
      </c>
      <c r="K244" s="1709">
        <v>93.4</v>
      </c>
      <c r="L244" s="1710">
        <v>85</v>
      </c>
      <c r="M244" s="1711">
        <v>85.7</v>
      </c>
      <c r="N244" s="1179">
        <v>103.8</v>
      </c>
      <c r="O244" s="1059">
        <v>98.8</v>
      </c>
      <c r="P244" s="1717">
        <v>89.7</v>
      </c>
      <c r="Q244" s="931" t="s">
        <v>882</v>
      </c>
      <c r="R244" s="1060"/>
    </row>
    <row r="245" spans="1:18">
      <c r="A245" s="354" t="s">
        <v>58</v>
      </c>
      <c r="B245" s="195" t="s">
        <v>3</v>
      </c>
      <c r="C245" s="781">
        <v>113.78</v>
      </c>
      <c r="D245" s="274">
        <v>100.91</v>
      </c>
      <c r="E245" s="32">
        <v>95.01</v>
      </c>
      <c r="F245" s="977" t="s">
        <v>882</v>
      </c>
      <c r="G245" s="135"/>
      <c r="H245" s="24"/>
      <c r="I245" s="354" t="s">
        <v>58</v>
      </c>
      <c r="J245" s="195" t="s">
        <v>3</v>
      </c>
      <c r="K245" s="1718">
        <v>94.4</v>
      </c>
      <c r="L245" s="1719">
        <v>87.6</v>
      </c>
      <c r="M245" s="1720">
        <v>86.6</v>
      </c>
      <c r="N245" s="1178">
        <v>105</v>
      </c>
      <c r="O245" s="1057">
        <v>101.9</v>
      </c>
      <c r="P245" s="1712">
        <v>90.5</v>
      </c>
      <c r="Q245" t="s">
        <v>882</v>
      </c>
      <c r="R245" s="1058"/>
    </row>
    <row r="246" spans="1:18">
      <c r="A246" s="95">
        <v>2010</v>
      </c>
      <c r="B246" s="195" t="s">
        <v>4</v>
      </c>
      <c r="C246" s="781">
        <v>117.52</v>
      </c>
      <c r="D246" s="274">
        <v>101.11</v>
      </c>
      <c r="E246" s="32">
        <v>95.7</v>
      </c>
      <c r="F246" s="977" t="s">
        <v>882</v>
      </c>
      <c r="G246" s="135"/>
      <c r="H246" s="24"/>
      <c r="I246" s="95">
        <v>2010</v>
      </c>
      <c r="J246" s="195" t="s">
        <v>4</v>
      </c>
      <c r="K246" s="1709">
        <v>93.3</v>
      </c>
      <c r="L246" s="1710">
        <v>88.4</v>
      </c>
      <c r="M246" s="1711">
        <v>86.5</v>
      </c>
      <c r="N246" s="1178">
        <v>103.8</v>
      </c>
      <c r="O246" s="1057">
        <v>102.5</v>
      </c>
      <c r="P246" s="1712">
        <v>90.5</v>
      </c>
      <c r="Q246" t="s">
        <v>882</v>
      </c>
      <c r="R246" s="1058"/>
    </row>
    <row r="247" spans="1:18">
      <c r="A247" s="95"/>
      <c r="B247" s="195" t="s">
        <v>5</v>
      </c>
      <c r="C247" s="781">
        <v>121.6</v>
      </c>
      <c r="D247" s="274">
        <v>102.51</v>
      </c>
      <c r="E247" s="32">
        <v>95.32</v>
      </c>
      <c r="F247" s="977" t="s">
        <v>882</v>
      </c>
      <c r="G247" s="135"/>
      <c r="H247" s="24"/>
      <c r="I247" s="95"/>
      <c r="J247" s="195" t="s">
        <v>5</v>
      </c>
      <c r="K247" s="1709">
        <v>96.7</v>
      </c>
      <c r="L247" s="1710">
        <v>89.6</v>
      </c>
      <c r="M247" s="1711">
        <v>86.9</v>
      </c>
      <c r="N247" s="1178">
        <v>107.4</v>
      </c>
      <c r="O247" s="1057">
        <v>104</v>
      </c>
      <c r="P247" s="1712">
        <v>90.9</v>
      </c>
      <c r="Q247" t="s">
        <v>882</v>
      </c>
      <c r="R247" s="1058"/>
    </row>
    <row r="248" spans="1:18">
      <c r="A248" s="95"/>
      <c r="B248" s="195" t="s">
        <v>6</v>
      </c>
      <c r="C248" s="781">
        <v>122.96</v>
      </c>
      <c r="D248" s="274">
        <v>104.76</v>
      </c>
      <c r="E248" s="32">
        <v>92.92</v>
      </c>
      <c r="F248" s="977" t="s">
        <v>882</v>
      </c>
      <c r="G248" s="135"/>
      <c r="H248" s="24"/>
      <c r="I248" s="95"/>
      <c r="J248" s="195" t="s">
        <v>6</v>
      </c>
      <c r="K248" s="1709">
        <v>98</v>
      </c>
      <c r="L248" s="1710">
        <v>90.7</v>
      </c>
      <c r="M248" s="1711">
        <v>86.5</v>
      </c>
      <c r="N248" s="1178">
        <v>108.9</v>
      </c>
      <c r="O248" s="1057">
        <v>105.1</v>
      </c>
      <c r="P248" s="1712">
        <v>90.5</v>
      </c>
      <c r="Q248" t="s">
        <v>882</v>
      </c>
      <c r="R248" s="1058"/>
    </row>
    <row r="249" spans="1:18">
      <c r="A249" s="95"/>
      <c r="B249" s="195" t="s">
        <v>7</v>
      </c>
      <c r="C249" s="781">
        <v>122.85</v>
      </c>
      <c r="D249" s="274">
        <v>106.34</v>
      </c>
      <c r="E249" s="32">
        <v>94.3</v>
      </c>
      <c r="F249" s="977" t="s">
        <v>882</v>
      </c>
      <c r="G249" s="135"/>
      <c r="H249" s="24"/>
      <c r="I249" s="95"/>
      <c r="J249" s="195" t="s">
        <v>7</v>
      </c>
      <c r="K249" s="1709">
        <v>97</v>
      </c>
      <c r="L249" s="1710">
        <v>90.2</v>
      </c>
      <c r="M249" s="1711">
        <v>87.4</v>
      </c>
      <c r="N249" s="1178">
        <v>107.8</v>
      </c>
      <c r="O249" s="1057">
        <v>104.6</v>
      </c>
      <c r="P249" s="1712">
        <v>91.6</v>
      </c>
      <c r="Q249" t="s">
        <v>882</v>
      </c>
      <c r="R249" s="1058"/>
    </row>
    <row r="250" spans="1:18">
      <c r="A250" s="95"/>
      <c r="B250" s="195" t="s">
        <v>8</v>
      </c>
      <c r="C250" s="781">
        <v>118.68</v>
      </c>
      <c r="D250" s="274">
        <v>107.35</v>
      </c>
      <c r="E250" s="32">
        <v>95.64</v>
      </c>
      <c r="F250" s="977" t="s">
        <v>882</v>
      </c>
      <c r="G250" s="135"/>
      <c r="H250" s="24"/>
      <c r="I250" s="95"/>
      <c r="J250" s="195" t="s">
        <v>8</v>
      </c>
      <c r="K250" s="1709">
        <v>97.3</v>
      </c>
      <c r="L250" s="1710">
        <v>90.8</v>
      </c>
      <c r="M250" s="1711">
        <v>87.7</v>
      </c>
      <c r="N250" s="1178">
        <v>108.2</v>
      </c>
      <c r="O250" s="1057">
        <v>105.2</v>
      </c>
      <c r="P250" s="1712">
        <v>92</v>
      </c>
      <c r="Q250" t="s">
        <v>882</v>
      </c>
      <c r="R250" s="1058"/>
    </row>
    <row r="251" spans="1:18">
      <c r="A251" s="95"/>
      <c r="B251" s="195" t="s">
        <v>9</v>
      </c>
      <c r="C251" s="781">
        <v>122.03</v>
      </c>
      <c r="D251" s="274">
        <v>109.41</v>
      </c>
      <c r="E251" s="32">
        <v>95.76</v>
      </c>
      <c r="F251" s="977" t="s">
        <v>882</v>
      </c>
      <c r="G251" s="135"/>
      <c r="H251" s="24"/>
      <c r="I251" s="95"/>
      <c r="J251" s="195" t="s">
        <v>9</v>
      </c>
      <c r="K251" s="1709">
        <v>97.2</v>
      </c>
      <c r="L251" s="1710">
        <v>91.5</v>
      </c>
      <c r="M251" s="1711">
        <v>88.7</v>
      </c>
      <c r="N251" s="1178">
        <v>108.1</v>
      </c>
      <c r="O251" s="1057">
        <v>105.9</v>
      </c>
      <c r="P251" s="1712">
        <v>93</v>
      </c>
      <c r="Q251" t="s">
        <v>882</v>
      </c>
      <c r="R251" s="1058"/>
    </row>
    <row r="252" spans="1:18">
      <c r="A252" s="95"/>
      <c r="B252" s="195" t="s">
        <v>10</v>
      </c>
      <c r="C252" s="781">
        <v>119.26</v>
      </c>
      <c r="D252" s="274">
        <v>110.91</v>
      </c>
      <c r="E252" s="32">
        <v>97.69</v>
      </c>
      <c r="F252" s="977" t="s">
        <v>882</v>
      </c>
      <c r="G252" s="135"/>
      <c r="H252" s="24"/>
      <c r="I252" s="95"/>
      <c r="J252" s="195" t="s">
        <v>10</v>
      </c>
      <c r="K252" s="1709">
        <v>97.6</v>
      </c>
      <c r="L252" s="1710">
        <v>91.6</v>
      </c>
      <c r="M252" s="1711">
        <v>88.3</v>
      </c>
      <c r="N252" s="1178">
        <v>108.6</v>
      </c>
      <c r="O252" s="1057">
        <v>106.2</v>
      </c>
      <c r="P252" s="1712">
        <v>92.6</v>
      </c>
      <c r="Q252" t="s">
        <v>882</v>
      </c>
      <c r="R252" s="1058"/>
    </row>
    <row r="253" spans="1:18">
      <c r="A253" s="95"/>
      <c r="B253" s="195" t="s">
        <v>11</v>
      </c>
      <c r="C253" s="781">
        <v>123.06</v>
      </c>
      <c r="D253" s="274">
        <v>112.46</v>
      </c>
      <c r="E253" s="32">
        <v>96.86</v>
      </c>
      <c r="F253" s="977" t="s">
        <v>882</v>
      </c>
      <c r="G253" s="135"/>
      <c r="H253" s="24"/>
      <c r="I253" s="95"/>
      <c r="J253" s="195" t="s">
        <v>11</v>
      </c>
      <c r="K253" s="1709">
        <v>97</v>
      </c>
      <c r="L253" s="1710">
        <v>92.5</v>
      </c>
      <c r="M253" s="1711">
        <v>88.6</v>
      </c>
      <c r="N253" s="1178">
        <v>107.9</v>
      </c>
      <c r="O253" s="1057">
        <v>107.1</v>
      </c>
      <c r="P253" s="1712">
        <v>92.9</v>
      </c>
      <c r="Q253" t="s">
        <v>882</v>
      </c>
      <c r="R253" s="1058"/>
    </row>
    <row r="254" spans="1:18">
      <c r="A254" s="95"/>
      <c r="B254" s="195" t="s">
        <v>12</v>
      </c>
      <c r="C254" s="781">
        <v>115.4</v>
      </c>
      <c r="D254" s="274">
        <v>112.16</v>
      </c>
      <c r="E254" s="32">
        <v>100.44</v>
      </c>
      <c r="F254" s="977" t="s">
        <v>883</v>
      </c>
      <c r="G254" s="135"/>
      <c r="H254" s="24"/>
      <c r="I254" s="95"/>
      <c r="J254" s="195" t="s">
        <v>12</v>
      </c>
      <c r="K254" s="1709">
        <v>96.8</v>
      </c>
      <c r="L254" s="1710">
        <v>91.9</v>
      </c>
      <c r="M254" s="1711">
        <v>89.3</v>
      </c>
      <c r="N254" s="1178">
        <v>107.6</v>
      </c>
      <c r="O254" s="1057">
        <v>106.5</v>
      </c>
      <c r="P254" s="1712">
        <v>93.7</v>
      </c>
      <c r="Q254" t="s">
        <v>884</v>
      </c>
      <c r="R254" s="1058"/>
    </row>
    <row r="255" spans="1:18">
      <c r="A255" s="95"/>
      <c r="B255" s="195" t="s">
        <v>13</v>
      </c>
      <c r="C255" s="781">
        <v>114.96</v>
      </c>
      <c r="D255" s="274">
        <v>110.89</v>
      </c>
      <c r="E255" s="32">
        <v>97.53</v>
      </c>
      <c r="F255" s="977" t="s">
        <v>883</v>
      </c>
      <c r="G255" s="135"/>
      <c r="H255" s="24"/>
      <c r="I255" s="95"/>
      <c r="J255" s="195" t="s">
        <v>13</v>
      </c>
      <c r="K255" s="1709">
        <v>97.7</v>
      </c>
      <c r="L255" s="1710">
        <v>93.8</v>
      </c>
      <c r="M255" s="1711">
        <v>89.3</v>
      </c>
      <c r="N255" s="1178">
        <v>108.6</v>
      </c>
      <c r="O255" s="1057">
        <v>108.5</v>
      </c>
      <c r="P255" s="1712">
        <v>93.6</v>
      </c>
      <c r="Q255" t="s">
        <v>884</v>
      </c>
      <c r="R255" s="1058"/>
    </row>
    <row r="256" spans="1:18">
      <c r="A256" s="100"/>
      <c r="B256" s="197" t="s">
        <v>14</v>
      </c>
      <c r="C256" s="895">
        <v>121.16</v>
      </c>
      <c r="D256" s="273">
        <v>113.04</v>
      </c>
      <c r="E256" s="32">
        <v>96.4</v>
      </c>
      <c r="F256" s="977" t="s">
        <v>883</v>
      </c>
      <c r="G256" s="135"/>
      <c r="H256" s="24"/>
      <c r="I256" s="100"/>
      <c r="J256" s="195" t="s">
        <v>14</v>
      </c>
      <c r="K256" s="1713">
        <v>98.2</v>
      </c>
      <c r="L256" s="1714">
        <v>94.1</v>
      </c>
      <c r="M256" s="1715">
        <v>89.6</v>
      </c>
      <c r="N256" s="1178">
        <v>109.1</v>
      </c>
      <c r="O256" s="1057">
        <v>108.8</v>
      </c>
      <c r="P256" s="1712">
        <v>93.9</v>
      </c>
      <c r="Q256" t="s">
        <v>884</v>
      </c>
      <c r="R256" s="1058"/>
    </row>
    <row r="257" spans="1:18">
      <c r="A257" s="95" t="s">
        <v>59</v>
      </c>
      <c r="B257" s="195" t="s">
        <v>3</v>
      </c>
      <c r="C257" s="781">
        <v>126.71</v>
      </c>
      <c r="D257" s="274">
        <v>113.1</v>
      </c>
      <c r="E257" s="35">
        <v>96.74</v>
      </c>
      <c r="F257" s="290" t="s">
        <v>885</v>
      </c>
      <c r="G257" s="134"/>
      <c r="H257" s="24"/>
      <c r="I257" s="95" t="s">
        <v>59</v>
      </c>
      <c r="J257" s="196" t="s">
        <v>3</v>
      </c>
      <c r="K257" s="1709">
        <v>98.8</v>
      </c>
      <c r="L257" s="1710">
        <v>94</v>
      </c>
      <c r="M257" s="1711">
        <v>89.9</v>
      </c>
      <c r="N257" s="1180">
        <v>109.8</v>
      </c>
      <c r="O257" s="1062">
        <v>108.6</v>
      </c>
      <c r="P257" s="1716">
        <v>94.1</v>
      </c>
      <c r="Q257" s="1168" t="s">
        <v>884</v>
      </c>
      <c r="R257" s="1061"/>
    </row>
    <row r="258" spans="1:18">
      <c r="A258" s="95">
        <v>2011</v>
      </c>
      <c r="B258" s="195" t="s">
        <v>4</v>
      </c>
      <c r="C258" s="781">
        <v>129.28</v>
      </c>
      <c r="D258" s="274">
        <v>117.23</v>
      </c>
      <c r="E258" s="32">
        <v>99.81</v>
      </c>
      <c r="F258" s="286" t="s">
        <v>886</v>
      </c>
      <c r="G258" s="138" t="s">
        <v>870</v>
      </c>
      <c r="H258" s="24"/>
      <c r="I258" s="95">
        <v>2011</v>
      </c>
      <c r="J258" s="195" t="s">
        <v>4</v>
      </c>
      <c r="K258" s="1709">
        <v>99.5</v>
      </c>
      <c r="L258" s="1710">
        <v>95.2</v>
      </c>
      <c r="M258" s="1711">
        <v>90.6</v>
      </c>
      <c r="N258" s="1178">
        <v>110.6</v>
      </c>
      <c r="O258" s="1057">
        <v>110.1</v>
      </c>
      <c r="P258" s="1712">
        <v>94.8</v>
      </c>
      <c r="Q258" t="s">
        <v>882</v>
      </c>
      <c r="R258" s="1058"/>
    </row>
    <row r="259" spans="1:18">
      <c r="A259" s="95"/>
      <c r="B259" s="195" t="s">
        <v>5</v>
      </c>
      <c r="C259" s="781">
        <v>123.4</v>
      </c>
      <c r="D259" s="274">
        <v>114.78</v>
      </c>
      <c r="E259" s="32">
        <v>96.66</v>
      </c>
      <c r="F259" s="291" t="s">
        <v>886</v>
      </c>
      <c r="G259" s="135"/>
      <c r="H259" s="24"/>
      <c r="I259" s="95"/>
      <c r="J259" s="195" t="s">
        <v>5</v>
      </c>
      <c r="K259" s="1709">
        <v>97.2</v>
      </c>
      <c r="L259" s="1710">
        <v>87.9</v>
      </c>
      <c r="M259" s="1711">
        <v>88.6</v>
      </c>
      <c r="N259" s="1178">
        <v>108</v>
      </c>
      <c r="O259" s="1057">
        <v>102.2</v>
      </c>
      <c r="P259" s="1712">
        <v>92.6</v>
      </c>
      <c r="Q259" t="s">
        <v>882</v>
      </c>
      <c r="R259" s="1058"/>
    </row>
    <row r="260" spans="1:18">
      <c r="A260" s="95"/>
      <c r="B260" s="195" t="s">
        <v>6</v>
      </c>
      <c r="C260" s="781">
        <v>118.32</v>
      </c>
      <c r="D260" s="274">
        <v>115.12</v>
      </c>
      <c r="E260" s="32">
        <v>98.57</v>
      </c>
      <c r="F260" s="291" t="s">
        <v>886</v>
      </c>
      <c r="G260" s="135"/>
      <c r="H260" s="24"/>
      <c r="I260" s="95"/>
      <c r="J260" s="195" t="s">
        <v>6</v>
      </c>
      <c r="K260" s="1709">
        <v>94.3</v>
      </c>
      <c r="L260" s="1710">
        <v>86.3</v>
      </c>
      <c r="M260" s="1711">
        <v>89.6</v>
      </c>
      <c r="N260" s="1178">
        <v>105.2</v>
      </c>
      <c r="O260" s="1057">
        <v>101</v>
      </c>
      <c r="P260" s="1712">
        <v>93.7</v>
      </c>
      <c r="Q260" t="s">
        <v>882</v>
      </c>
      <c r="R260" s="1058"/>
    </row>
    <row r="261" spans="1:18">
      <c r="A261" s="95"/>
      <c r="B261" s="195" t="s">
        <v>7</v>
      </c>
      <c r="C261" s="781">
        <v>119.77</v>
      </c>
      <c r="D261" s="274">
        <v>115.27</v>
      </c>
      <c r="E261" s="32">
        <v>101.66</v>
      </c>
      <c r="F261" s="291" t="s">
        <v>886</v>
      </c>
      <c r="G261" s="135"/>
      <c r="H261" s="24"/>
      <c r="I261" s="95"/>
      <c r="J261" s="195" t="s">
        <v>7</v>
      </c>
      <c r="K261" s="1709">
        <v>95.1</v>
      </c>
      <c r="L261" s="1710">
        <v>88.6</v>
      </c>
      <c r="M261" s="1711">
        <v>90</v>
      </c>
      <c r="N261" s="1178">
        <v>106</v>
      </c>
      <c r="O261" s="1057">
        <v>103.5</v>
      </c>
      <c r="P261" s="1712">
        <v>94.3</v>
      </c>
      <c r="Q261" t="s">
        <v>882</v>
      </c>
      <c r="R261" s="1058"/>
    </row>
    <row r="262" spans="1:18">
      <c r="A262" s="95"/>
      <c r="B262" s="195" t="s">
        <v>8</v>
      </c>
      <c r="C262" s="781">
        <v>124.58</v>
      </c>
      <c r="D262" s="274">
        <v>115.65</v>
      </c>
      <c r="E262" s="32">
        <v>101.71</v>
      </c>
      <c r="F262" s="291" t="s">
        <v>886</v>
      </c>
      <c r="G262" s="135"/>
      <c r="H262" s="24"/>
      <c r="I262" s="95"/>
      <c r="J262" s="195" t="s">
        <v>8</v>
      </c>
      <c r="K262" s="1709">
        <v>97.4</v>
      </c>
      <c r="L262" s="1710">
        <v>90.7</v>
      </c>
      <c r="M262" s="1711">
        <v>90</v>
      </c>
      <c r="N262" s="1178">
        <v>108.6</v>
      </c>
      <c r="O262" s="1057">
        <v>105.9</v>
      </c>
      <c r="P262" s="1712">
        <v>94.4</v>
      </c>
      <c r="Q262" t="s">
        <v>882</v>
      </c>
      <c r="R262" s="1058"/>
    </row>
    <row r="263" spans="1:18">
      <c r="A263" s="95"/>
      <c r="B263" s="195" t="s">
        <v>9</v>
      </c>
      <c r="C263" s="781">
        <v>123.5</v>
      </c>
      <c r="D263" s="274">
        <v>115.79</v>
      </c>
      <c r="E263" s="32">
        <v>103.68</v>
      </c>
      <c r="F263" s="291" t="s">
        <v>886</v>
      </c>
      <c r="G263" s="135"/>
      <c r="H263" s="24"/>
      <c r="I263" s="95"/>
      <c r="J263" s="195" t="s">
        <v>9</v>
      </c>
      <c r="K263" s="1709">
        <v>99.2</v>
      </c>
      <c r="L263" s="1710">
        <v>91.7</v>
      </c>
      <c r="M263" s="1711">
        <v>90.3</v>
      </c>
      <c r="N263" s="1178">
        <v>110.6</v>
      </c>
      <c r="O263" s="1057">
        <v>107.1</v>
      </c>
      <c r="P263" s="1712">
        <v>94.8</v>
      </c>
      <c r="Q263" t="s">
        <v>882</v>
      </c>
      <c r="R263" s="1058"/>
    </row>
    <row r="264" spans="1:18">
      <c r="A264" s="95"/>
      <c r="B264" s="195" t="s">
        <v>10</v>
      </c>
      <c r="C264" s="781">
        <v>130.04</v>
      </c>
      <c r="D264" s="274">
        <v>115.86</v>
      </c>
      <c r="E264" s="32">
        <v>104.85</v>
      </c>
      <c r="F264" s="291" t="s">
        <v>886</v>
      </c>
      <c r="G264" s="135"/>
      <c r="H264" s="24"/>
      <c r="I264" s="95"/>
      <c r="J264" s="195" t="s">
        <v>10</v>
      </c>
      <c r="K264" s="1709">
        <v>98.9</v>
      </c>
      <c r="L264" s="1710">
        <v>92.9</v>
      </c>
      <c r="M264" s="1711">
        <v>91.3</v>
      </c>
      <c r="N264" s="1178">
        <v>110.4</v>
      </c>
      <c r="O264" s="1057">
        <v>108.3</v>
      </c>
      <c r="P264" s="1712">
        <v>95.8</v>
      </c>
      <c r="Q264" t="s">
        <v>882</v>
      </c>
      <c r="R264" s="1058"/>
    </row>
    <row r="265" spans="1:18">
      <c r="A265" s="95"/>
      <c r="B265" s="195" t="s">
        <v>11</v>
      </c>
      <c r="C265" s="781">
        <v>121.57</v>
      </c>
      <c r="D265" s="274">
        <v>113.49</v>
      </c>
      <c r="E265" s="32">
        <v>101.93</v>
      </c>
      <c r="F265" s="291" t="s">
        <v>885</v>
      </c>
      <c r="G265" s="135"/>
      <c r="H265" s="24"/>
      <c r="I265" s="95"/>
      <c r="J265" s="195" t="s">
        <v>11</v>
      </c>
      <c r="K265" s="1709">
        <v>97.5</v>
      </c>
      <c r="L265" s="1710">
        <v>93.7</v>
      </c>
      <c r="M265" s="1711">
        <v>92.1</v>
      </c>
      <c r="N265" s="1178">
        <v>108.9</v>
      </c>
      <c r="O265" s="1057">
        <v>109.1</v>
      </c>
      <c r="P265" s="1712">
        <v>96.6</v>
      </c>
      <c r="Q265" t="s">
        <v>880</v>
      </c>
      <c r="R265" s="1058"/>
    </row>
    <row r="266" spans="1:18">
      <c r="A266" s="95"/>
      <c r="B266" s="195" t="s">
        <v>12</v>
      </c>
      <c r="C266" s="781">
        <v>121.78</v>
      </c>
      <c r="D266" s="274">
        <v>116.01</v>
      </c>
      <c r="E266" s="32">
        <v>102.36</v>
      </c>
      <c r="F266" s="291" t="s">
        <v>885</v>
      </c>
      <c r="G266" s="135"/>
      <c r="H266" s="24"/>
      <c r="I266" s="95"/>
      <c r="J266" s="195" t="s">
        <v>12</v>
      </c>
      <c r="K266" s="1709">
        <v>97.8</v>
      </c>
      <c r="L266" s="1710">
        <v>94.9</v>
      </c>
      <c r="M266" s="1711">
        <v>91.7</v>
      </c>
      <c r="N266" s="1178">
        <v>109.1</v>
      </c>
      <c r="O266" s="1057">
        <v>110.7</v>
      </c>
      <c r="P266" s="1712">
        <v>96.2</v>
      </c>
      <c r="Q266" t="s">
        <v>880</v>
      </c>
      <c r="R266" s="1058"/>
    </row>
    <row r="267" spans="1:18">
      <c r="A267" s="95"/>
      <c r="B267" s="195" t="s">
        <v>13</v>
      </c>
      <c r="C267" s="781">
        <v>122.66</v>
      </c>
      <c r="D267" s="274">
        <v>116.92</v>
      </c>
      <c r="E267" s="32">
        <v>102.43</v>
      </c>
      <c r="F267" s="291" t="s">
        <v>885</v>
      </c>
      <c r="G267" s="135"/>
      <c r="H267" s="24"/>
      <c r="I267" s="95"/>
      <c r="J267" s="195" t="s">
        <v>13</v>
      </c>
      <c r="K267" s="1709">
        <v>97.5</v>
      </c>
      <c r="L267" s="1710">
        <v>93.6</v>
      </c>
      <c r="M267" s="1711">
        <v>91.9</v>
      </c>
      <c r="N267" s="1178">
        <v>108.7</v>
      </c>
      <c r="O267" s="1057">
        <v>109.1</v>
      </c>
      <c r="P267" s="1712">
        <v>96.4</v>
      </c>
      <c r="Q267" t="s">
        <v>880</v>
      </c>
      <c r="R267" s="1058"/>
    </row>
    <row r="268" spans="1:18">
      <c r="A268" s="95"/>
      <c r="B268" s="195" t="s">
        <v>14</v>
      </c>
      <c r="C268" s="781">
        <v>120.16</v>
      </c>
      <c r="D268" s="274">
        <v>116.43</v>
      </c>
      <c r="E268" s="34">
        <v>101.75</v>
      </c>
      <c r="F268" s="292" t="s">
        <v>885</v>
      </c>
      <c r="G268" s="136"/>
      <c r="H268" s="24"/>
      <c r="I268" s="95"/>
      <c r="J268" s="197" t="s">
        <v>14</v>
      </c>
      <c r="K268" s="1709">
        <v>98</v>
      </c>
      <c r="L268" s="1710">
        <v>95.4</v>
      </c>
      <c r="M268" s="1711">
        <v>92.6</v>
      </c>
      <c r="N268" s="1179">
        <v>109.2</v>
      </c>
      <c r="O268" s="1059">
        <v>111.2</v>
      </c>
      <c r="P268" s="1717">
        <v>97.1</v>
      </c>
      <c r="Q268" s="931" t="s">
        <v>881</v>
      </c>
      <c r="R268" s="1060"/>
    </row>
    <row r="269" spans="1:18">
      <c r="A269" s="98" t="s">
        <v>60</v>
      </c>
      <c r="B269" s="196" t="s">
        <v>3</v>
      </c>
      <c r="C269" s="1787">
        <v>123.47</v>
      </c>
      <c r="D269" s="279">
        <v>119.28</v>
      </c>
      <c r="E269" s="32">
        <v>105.54</v>
      </c>
      <c r="F269" s="291" t="s">
        <v>885</v>
      </c>
      <c r="G269" s="135"/>
      <c r="H269" s="24"/>
      <c r="I269" s="98" t="s">
        <v>60</v>
      </c>
      <c r="J269" s="195" t="s">
        <v>3</v>
      </c>
      <c r="K269" s="1718">
        <v>98.5</v>
      </c>
      <c r="L269" s="1719">
        <v>95.4</v>
      </c>
      <c r="M269" s="1720">
        <v>92</v>
      </c>
      <c r="N269" s="1178">
        <v>109.9</v>
      </c>
      <c r="O269" s="1057">
        <v>111.3</v>
      </c>
      <c r="P269" s="1712">
        <v>96.5</v>
      </c>
      <c r="Q269" t="s">
        <v>881</v>
      </c>
      <c r="R269" s="1058"/>
    </row>
    <row r="270" spans="1:18">
      <c r="A270" s="95">
        <v>2012</v>
      </c>
      <c r="B270" s="195" t="s">
        <v>4</v>
      </c>
      <c r="C270" s="781">
        <v>122.32</v>
      </c>
      <c r="D270" s="274">
        <v>119.45</v>
      </c>
      <c r="E270" s="32">
        <v>103.9</v>
      </c>
      <c r="F270" s="291" t="s">
        <v>885</v>
      </c>
      <c r="G270" s="135"/>
      <c r="H270" s="24"/>
      <c r="I270" s="95">
        <v>2012</v>
      </c>
      <c r="J270" s="195" t="s">
        <v>4</v>
      </c>
      <c r="K270" s="1709">
        <v>99.8</v>
      </c>
      <c r="L270" s="1710">
        <v>96.7</v>
      </c>
      <c r="M270" s="1711">
        <v>93.1</v>
      </c>
      <c r="N270" s="1178">
        <v>111.3</v>
      </c>
      <c r="O270" s="1057">
        <v>112.3</v>
      </c>
      <c r="P270" s="1712">
        <v>97.7</v>
      </c>
      <c r="Q270" t="s">
        <v>882</v>
      </c>
      <c r="R270" s="1058"/>
    </row>
    <row r="271" spans="1:18">
      <c r="A271" s="95"/>
      <c r="B271" s="195" t="s">
        <v>5</v>
      </c>
      <c r="C271" s="781">
        <v>124.41</v>
      </c>
      <c r="D271" s="274">
        <v>118.14</v>
      </c>
      <c r="E271" s="32">
        <v>101.29</v>
      </c>
      <c r="F271" s="291" t="s">
        <v>885</v>
      </c>
      <c r="G271" s="135"/>
      <c r="H271" s="24"/>
      <c r="I271" s="95"/>
      <c r="J271" s="195" t="s">
        <v>5</v>
      </c>
      <c r="K271" s="1709">
        <v>99.9</v>
      </c>
      <c r="L271" s="1710">
        <v>97.5</v>
      </c>
      <c r="M271" s="1711">
        <v>93.9</v>
      </c>
      <c r="N271" s="1178">
        <v>111.5</v>
      </c>
      <c r="O271" s="1057">
        <v>113.6</v>
      </c>
      <c r="P271" s="1712">
        <v>98.5</v>
      </c>
      <c r="Q271" t="s">
        <v>882</v>
      </c>
      <c r="R271" s="1058" t="s">
        <v>870</v>
      </c>
    </row>
    <row r="272" spans="1:18">
      <c r="A272" s="95"/>
      <c r="B272" s="195" t="s">
        <v>6</v>
      </c>
      <c r="C272" s="781">
        <v>119.47</v>
      </c>
      <c r="D272" s="274">
        <v>117.2</v>
      </c>
      <c r="E272" s="32">
        <v>100.97</v>
      </c>
      <c r="F272" s="291" t="s">
        <v>885</v>
      </c>
      <c r="G272" s="135"/>
      <c r="H272" s="24"/>
      <c r="I272" s="95"/>
      <c r="J272" s="195" t="s">
        <v>6</v>
      </c>
      <c r="K272" s="1709">
        <v>99.2</v>
      </c>
      <c r="L272" s="1710">
        <v>96.1</v>
      </c>
      <c r="M272" s="1711">
        <v>94</v>
      </c>
      <c r="N272" s="1178">
        <v>110.7</v>
      </c>
      <c r="O272" s="1057">
        <v>112.1</v>
      </c>
      <c r="P272" s="1712">
        <v>98.6</v>
      </c>
      <c r="Q272" t="s">
        <v>882</v>
      </c>
      <c r="R272" s="1058"/>
    </row>
    <row r="273" spans="1:18">
      <c r="A273" s="95"/>
      <c r="B273" s="195" t="s">
        <v>7</v>
      </c>
      <c r="C273" s="781">
        <v>121.54</v>
      </c>
      <c r="D273" s="274">
        <v>117.49</v>
      </c>
      <c r="E273" s="32">
        <v>98.69</v>
      </c>
      <c r="F273" s="291" t="s">
        <v>885</v>
      </c>
      <c r="G273" s="135"/>
      <c r="H273" s="24"/>
      <c r="I273" s="95"/>
      <c r="J273" s="195" t="s">
        <v>7</v>
      </c>
      <c r="K273" s="1709">
        <v>98.4</v>
      </c>
      <c r="L273" s="1710">
        <v>96.1</v>
      </c>
      <c r="M273" s="1711">
        <v>93.6</v>
      </c>
      <c r="N273" s="1178">
        <v>109.9</v>
      </c>
      <c r="O273" s="1057">
        <v>111.8</v>
      </c>
      <c r="P273" s="1712">
        <v>98.2</v>
      </c>
      <c r="Q273" t="s">
        <v>882</v>
      </c>
      <c r="R273" s="1058"/>
    </row>
    <row r="274" spans="1:18">
      <c r="A274" s="95"/>
      <c r="B274" s="195" t="s">
        <v>8</v>
      </c>
      <c r="C274" s="781">
        <v>119.07</v>
      </c>
      <c r="D274" s="274">
        <v>115.61</v>
      </c>
      <c r="E274" s="32">
        <v>97.82</v>
      </c>
      <c r="F274" s="291" t="s">
        <v>885</v>
      </c>
      <c r="G274" s="135"/>
      <c r="H274" s="24"/>
      <c r="I274" s="95"/>
      <c r="J274" s="195" t="s">
        <v>8</v>
      </c>
      <c r="K274" s="1709">
        <v>96.9</v>
      </c>
      <c r="L274" s="1710">
        <v>93.9</v>
      </c>
      <c r="M274" s="1711">
        <v>93.5</v>
      </c>
      <c r="N274" s="1178">
        <v>108.2</v>
      </c>
      <c r="O274" s="1057">
        <v>109.5</v>
      </c>
      <c r="P274" s="1712">
        <v>98.1</v>
      </c>
      <c r="Q274" t="s">
        <v>884</v>
      </c>
      <c r="R274" s="1058"/>
    </row>
    <row r="275" spans="1:18">
      <c r="A275" s="95"/>
      <c r="B275" s="195" t="s">
        <v>9</v>
      </c>
      <c r="C275" s="781">
        <v>117.06</v>
      </c>
      <c r="D275" s="274">
        <v>115.13</v>
      </c>
      <c r="E275" s="32">
        <v>98.53</v>
      </c>
      <c r="F275" s="291" t="s">
        <v>885</v>
      </c>
      <c r="G275" s="135"/>
      <c r="H275" s="24"/>
      <c r="I275" s="95"/>
      <c r="J275" s="195" t="s">
        <v>9</v>
      </c>
      <c r="K275" s="1709">
        <v>96.2</v>
      </c>
      <c r="L275" s="1710">
        <v>93.3</v>
      </c>
      <c r="M275" s="1711">
        <v>92.8</v>
      </c>
      <c r="N275" s="1178">
        <v>107.5</v>
      </c>
      <c r="O275" s="1057">
        <v>108.9</v>
      </c>
      <c r="P275" s="1712">
        <v>97.3</v>
      </c>
      <c r="Q275" t="s">
        <v>884</v>
      </c>
      <c r="R275" s="1058"/>
    </row>
    <row r="276" spans="1:18">
      <c r="A276" s="95"/>
      <c r="B276" s="195" t="s">
        <v>10</v>
      </c>
      <c r="C276" s="781">
        <v>114.02</v>
      </c>
      <c r="D276" s="274">
        <v>115.99</v>
      </c>
      <c r="E276" s="32">
        <v>98.18</v>
      </c>
      <c r="F276" s="291" t="s">
        <v>887</v>
      </c>
      <c r="G276" s="135"/>
      <c r="H276" s="24"/>
      <c r="I276" s="95"/>
      <c r="J276" s="195" t="s">
        <v>10</v>
      </c>
      <c r="K276" s="1709">
        <v>96.1</v>
      </c>
      <c r="L276" s="1710">
        <v>93.3</v>
      </c>
      <c r="M276" s="1711">
        <v>92.8</v>
      </c>
      <c r="N276" s="1178">
        <v>107.3</v>
      </c>
      <c r="O276" s="1057">
        <v>108.7</v>
      </c>
      <c r="P276" s="1712">
        <v>97.3</v>
      </c>
      <c r="Q276" t="s">
        <v>884</v>
      </c>
      <c r="R276" s="1058"/>
    </row>
    <row r="277" spans="1:18">
      <c r="A277" s="95"/>
      <c r="B277" s="195" t="s">
        <v>11</v>
      </c>
      <c r="C277" s="781">
        <v>117.73</v>
      </c>
      <c r="D277" s="274">
        <v>116.22</v>
      </c>
      <c r="E277" s="32">
        <v>98.64</v>
      </c>
      <c r="F277" s="291" t="s">
        <v>887</v>
      </c>
      <c r="G277" s="135"/>
      <c r="H277" s="24"/>
      <c r="I277" s="95"/>
      <c r="J277" s="195" t="s">
        <v>11</v>
      </c>
      <c r="K277" s="1709">
        <v>95.1</v>
      </c>
      <c r="L277" s="1710">
        <v>91.9</v>
      </c>
      <c r="M277" s="1711">
        <v>92.8</v>
      </c>
      <c r="N277" s="1178">
        <v>106.3</v>
      </c>
      <c r="O277" s="1057">
        <v>107.3</v>
      </c>
      <c r="P277" s="1712">
        <v>97.2</v>
      </c>
      <c r="Q277" t="s">
        <v>888</v>
      </c>
      <c r="R277" s="1058"/>
    </row>
    <row r="278" spans="1:18">
      <c r="A278" s="95"/>
      <c r="B278" s="195" t="s">
        <v>12</v>
      </c>
      <c r="C278" s="781">
        <v>113.44</v>
      </c>
      <c r="D278" s="274">
        <v>112</v>
      </c>
      <c r="E278" s="32">
        <v>96.78</v>
      </c>
      <c r="F278" s="291" t="s">
        <v>887</v>
      </c>
      <c r="G278" s="135"/>
      <c r="H278" s="24"/>
      <c r="I278" s="95"/>
      <c r="J278" s="195" t="s">
        <v>12</v>
      </c>
      <c r="K278" s="1709">
        <v>95</v>
      </c>
      <c r="L278" s="1710">
        <v>91.9</v>
      </c>
      <c r="M278" s="1711">
        <v>93.1</v>
      </c>
      <c r="N278" s="1178">
        <v>106.1</v>
      </c>
      <c r="O278" s="1057">
        <v>107.2</v>
      </c>
      <c r="P278" s="1712">
        <v>97.5</v>
      </c>
      <c r="Q278" t="s">
        <v>875</v>
      </c>
      <c r="R278" s="1058"/>
    </row>
    <row r="279" spans="1:18">
      <c r="A279" s="95"/>
      <c r="B279" s="195" t="s">
        <v>13</v>
      </c>
      <c r="C279" s="781">
        <v>113.53</v>
      </c>
      <c r="D279" s="274">
        <v>111.83</v>
      </c>
      <c r="E279" s="32">
        <v>97.02</v>
      </c>
      <c r="F279" s="291" t="s">
        <v>887</v>
      </c>
      <c r="G279" s="135"/>
      <c r="H279" s="24"/>
      <c r="I279" s="95"/>
      <c r="J279" s="195" t="s">
        <v>13</v>
      </c>
      <c r="K279" s="1709">
        <v>94.6</v>
      </c>
      <c r="L279" s="1710">
        <v>91.6</v>
      </c>
      <c r="M279" s="1711">
        <v>92.8</v>
      </c>
      <c r="N279" s="1178">
        <v>105.8</v>
      </c>
      <c r="O279" s="1057">
        <v>106.7</v>
      </c>
      <c r="P279" s="1712">
        <v>97.2</v>
      </c>
      <c r="Q279" t="s">
        <v>875</v>
      </c>
      <c r="R279" s="1058"/>
    </row>
    <row r="280" spans="1:18">
      <c r="A280" s="100"/>
      <c r="B280" s="197" t="s">
        <v>14</v>
      </c>
      <c r="C280" s="895">
        <v>113.18</v>
      </c>
      <c r="D280" s="273">
        <v>113.82</v>
      </c>
      <c r="E280" s="34">
        <v>96.6</v>
      </c>
      <c r="F280" s="291" t="s">
        <v>889</v>
      </c>
      <c r="G280" s="135"/>
      <c r="H280" s="24"/>
      <c r="I280" s="95"/>
      <c r="J280" s="195" t="s">
        <v>14</v>
      </c>
      <c r="K280" s="1713">
        <v>95.7</v>
      </c>
      <c r="L280" s="1714">
        <v>92.6</v>
      </c>
      <c r="M280" s="1715">
        <v>92.7</v>
      </c>
      <c r="N280" s="1178">
        <v>106.9</v>
      </c>
      <c r="O280" s="1057">
        <v>108.1</v>
      </c>
      <c r="P280" s="1712">
        <v>97.2</v>
      </c>
      <c r="Q280" t="s">
        <v>875</v>
      </c>
      <c r="R280" s="1058" t="s">
        <v>871</v>
      </c>
    </row>
    <row r="281" spans="1:18">
      <c r="A281" s="95" t="s">
        <v>61</v>
      </c>
      <c r="B281" s="195" t="s">
        <v>3</v>
      </c>
      <c r="C281" s="781">
        <v>115.51</v>
      </c>
      <c r="D281" s="274">
        <v>111.51</v>
      </c>
      <c r="E281" s="32">
        <v>96.74</v>
      </c>
      <c r="F281" s="290" t="s">
        <v>889</v>
      </c>
      <c r="G281" s="134"/>
      <c r="H281" s="24"/>
      <c r="I281" s="98" t="s">
        <v>61</v>
      </c>
      <c r="J281" s="196" t="s">
        <v>3</v>
      </c>
      <c r="K281" s="1709">
        <v>97.8</v>
      </c>
      <c r="L281" s="1710">
        <v>93</v>
      </c>
      <c r="M281" s="1711">
        <v>92.2</v>
      </c>
      <c r="N281" s="1180">
        <v>109.1</v>
      </c>
      <c r="O281" s="1062">
        <v>108.2</v>
      </c>
      <c r="P281" s="1716">
        <v>96.6</v>
      </c>
      <c r="Q281" s="1168" t="s">
        <v>875</v>
      </c>
      <c r="R281" s="1061"/>
    </row>
    <row r="282" spans="1:18">
      <c r="A282" s="95">
        <v>2013</v>
      </c>
      <c r="B282" s="195" t="s">
        <v>4</v>
      </c>
      <c r="C282" s="781">
        <v>119.51</v>
      </c>
      <c r="D282" s="274">
        <v>110.76</v>
      </c>
      <c r="E282" s="32">
        <v>96.44</v>
      </c>
      <c r="F282" s="286" t="s">
        <v>890</v>
      </c>
      <c r="G282" s="138" t="s">
        <v>871</v>
      </c>
      <c r="H282" s="24"/>
      <c r="I282" s="95">
        <v>2013</v>
      </c>
      <c r="J282" s="195" t="s">
        <v>4</v>
      </c>
      <c r="K282" s="1709">
        <v>100.8</v>
      </c>
      <c r="L282" s="1710">
        <v>93.8</v>
      </c>
      <c r="M282" s="1711">
        <v>91.8</v>
      </c>
      <c r="N282" s="1178">
        <v>112.4</v>
      </c>
      <c r="O282" s="1057">
        <v>109.3</v>
      </c>
      <c r="P282" s="1712">
        <v>96.2</v>
      </c>
      <c r="Q282" t="s">
        <v>880</v>
      </c>
      <c r="R282" s="1058"/>
    </row>
    <row r="283" spans="1:18">
      <c r="A283" s="95"/>
      <c r="B283" s="195" t="s">
        <v>5</v>
      </c>
      <c r="C283" s="781">
        <v>121.84</v>
      </c>
      <c r="D283" s="274">
        <v>115.29</v>
      </c>
      <c r="E283" s="32">
        <v>96.09</v>
      </c>
      <c r="F283" s="291" t="s">
        <v>890</v>
      </c>
      <c r="G283" s="135"/>
      <c r="H283" s="24"/>
      <c r="I283" s="95"/>
      <c r="J283" s="195" t="s">
        <v>5</v>
      </c>
      <c r="K283" s="1709">
        <v>102.5</v>
      </c>
      <c r="L283" s="1710">
        <v>95.4</v>
      </c>
      <c r="M283" s="1711">
        <v>91.9</v>
      </c>
      <c r="N283" s="1178">
        <v>114.3</v>
      </c>
      <c r="O283" s="1057">
        <v>111</v>
      </c>
      <c r="P283" s="1712">
        <v>96.4</v>
      </c>
      <c r="Q283" t="s">
        <v>880</v>
      </c>
      <c r="R283" s="1058"/>
    </row>
    <row r="284" spans="1:18">
      <c r="A284" s="95"/>
      <c r="B284" s="195" t="s">
        <v>6</v>
      </c>
      <c r="C284" s="781">
        <v>121.7</v>
      </c>
      <c r="D284" s="274">
        <v>113.1</v>
      </c>
      <c r="E284" s="32">
        <v>96.1</v>
      </c>
      <c r="F284" s="291" t="s">
        <v>890</v>
      </c>
      <c r="G284" s="135"/>
      <c r="H284" s="24"/>
      <c r="I284" s="95"/>
      <c r="J284" s="195" t="s">
        <v>6</v>
      </c>
      <c r="K284" s="1709">
        <v>103.6</v>
      </c>
      <c r="L284" s="1710">
        <v>95.9</v>
      </c>
      <c r="M284" s="1711">
        <v>91.8</v>
      </c>
      <c r="N284" s="1178">
        <v>115.5</v>
      </c>
      <c r="O284" s="1057">
        <v>111.6</v>
      </c>
      <c r="P284" s="1712">
        <v>96.3</v>
      </c>
      <c r="Q284" t="s">
        <v>880</v>
      </c>
      <c r="R284" s="1058"/>
    </row>
    <row r="285" spans="1:18">
      <c r="A285" s="95"/>
      <c r="B285" s="195" t="s">
        <v>7</v>
      </c>
      <c r="C285" s="781">
        <v>126.71</v>
      </c>
      <c r="D285" s="274">
        <v>115.04</v>
      </c>
      <c r="E285" s="32">
        <v>96.06</v>
      </c>
      <c r="F285" s="291" t="s">
        <v>890</v>
      </c>
      <c r="G285" s="135"/>
      <c r="H285" s="24"/>
      <c r="I285" s="95"/>
      <c r="J285" s="195" t="s">
        <v>7</v>
      </c>
      <c r="K285" s="1709">
        <v>105.2</v>
      </c>
      <c r="L285" s="1710">
        <v>97.3</v>
      </c>
      <c r="M285" s="1711">
        <v>92.5</v>
      </c>
      <c r="N285" s="1178">
        <v>117.3</v>
      </c>
      <c r="O285" s="1057">
        <v>113</v>
      </c>
      <c r="P285" s="1712">
        <v>97.1</v>
      </c>
      <c r="Q285" t="s">
        <v>881</v>
      </c>
      <c r="R285" s="1058"/>
    </row>
    <row r="286" spans="1:18">
      <c r="A286" s="95"/>
      <c r="B286" s="195" t="s">
        <v>8</v>
      </c>
      <c r="C286" s="781">
        <v>125.39</v>
      </c>
      <c r="D286" s="274">
        <v>116.02</v>
      </c>
      <c r="E286" s="32">
        <v>96.49</v>
      </c>
      <c r="F286" s="291" t="s">
        <v>891</v>
      </c>
      <c r="G286" s="135"/>
      <c r="H286" s="24"/>
      <c r="I286" s="95"/>
      <c r="J286" s="195" t="s">
        <v>8</v>
      </c>
      <c r="K286" s="1709">
        <v>104</v>
      </c>
      <c r="L286" s="1710">
        <v>96.8</v>
      </c>
      <c r="M286" s="1711">
        <v>92.9</v>
      </c>
      <c r="N286" s="1178">
        <v>115.8</v>
      </c>
      <c r="O286" s="1057">
        <v>112.7</v>
      </c>
      <c r="P286" s="1712">
        <v>97.5</v>
      </c>
      <c r="Q286" t="s">
        <v>881</v>
      </c>
      <c r="R286" s="1058"/>
    </row>
    <row r="287" spans="1:18">
      <c r="A287" s="95"/>
      <c r="B287" s="195" t="s">
        <v>9</v>
      </c>
      <c r="C287" s="781">
        <v>125.54</v>
      </c>
      <c r="D287" s="274">
        <v>116.48</v>
      </c>
      <c r="E287" s="32">
        <v>98.36</v>
      </c>
      <c r="F287" s="291" t="s">
        <v>886</v>
      </c>
      <c r="G287" s="135"/>
      <c r="H287" s="24"/>
      <c r="I287" s="95"/>
      <c r="J287" s="195" t="s">
        <v>9</v>
      </c>
      <c r="K287" s="1709">
        <v>104.8</v>
      </c>
      <c r="L287" s="1710">
        <v>97.9</v>
      </c>
      <c r="M287" s="1711">
        <v>93.8</v>
      </c>
      <c r="N287" s="1178">
        <v>116.7</v>
      </c>
      <c r="O287" s="1057">
        <v>113.7</v>
      </c>
      <c r="P287" s="1712">
        <v>98.4</v>
      </c>
      <c r="Q287" t="s">
        <v>882</v>
      </c>
      <c r="R287" s="1058"/>
    </row>
    <row r="288" spans="1:18">
      <c r="A288" s="95"/>
      <c r="B288" s="195" t="s">
        <v>10</v>
      </c>
      <c r="C288" s="781">
        <v>125.76</v>
      </c>
      <c r="D288" s="274">
        <v>118.12</v>
      </c>
      <c r="E288" s="32">
        <v>100.34</v>
      </c>
      <c r="F288" s="291" t="s">
        <v>886</v>
      </c>
      <c r="G288" s="135"/>
      <c r="H288" s="24"/>
      <c r="I288" s="95"/>
      <c r="J288" s="195" t="s">
        <v>10</v>
      </c>
      <c r="K288" s="1709">
        <v>105.1</v>
      </c>
      <c r="L288" s="1710">
        <v>98.8</v>
      </c>
      <c r="M288" s="1711">
        <v>94.1</v>
      </c>
      <c r="N288" s="1178">
        <v>116.9</v>
      </c>
      <c r="O288" s="1057">
        <v>114.8</v>
      </c>
      <c r="P288" s="1712">
        <v>98.7</v>
      </c>
      <c r="Q288" t="s">
        <v>882</v>
      </c>
      <c r="R288" s="1069"/>
    </row>
    <row r="289" spans="1:18">
      <c r="A289" s="95"/>
      <c r="B289" s="195" t="s">
        <v>11</v>
      </c>
      <c r="C289" s="781">
        <v>127.2</v>
      </c>
      <c r="D289" s="274">
        <v>118.1</v>
      </c>
      <c r="E289" s="32">
        <v>101.28</v>
      </c>
      <c r="F289" s="291" t="s">
        <v>886</v>
      </c>
      <c r="G289" s="135"/>
      <c r="H289" s="24"/>
      <c r="I289" s="95"/>
      <c r="J289" s="195" t="s">
        <v>11</v>
      </c>
      <c r="K289" s="1709">
        <v>106.5</v>
      </c>
      <c r="L289" s="1710">
        <v>99.4</v>
      </c>
      <c r="M289" s="1711">
        <v>94.5</v>
      </c>
      <c r="N289" s="1178">
        <v>118.5</v>
      </c>
      <c r="O289" s="1057">
        <v>115.6</v>
      </c>
      <c r="P289" s="1712">
        <v>99.1</v>
      </c>
      <c r="Q289" t="s">
        <v>882</v>
      </c>
      <c r="R289" s="1069"/>
    </row>
    <row r="290" spans="1:18">
      <c r="A290" s="95"/>
      <c r="B290" s="195" t="s">
        <v>12</v>
      </c>
      <c r="C290" s="781">
        <v>132.28</v>
      </c>
      <c r="D290" s="274">
        <v>120.39</v>
      </c>
      <c r="E290" s="32">
        <v>102.76</v>
      </c>
      <c r="F290" s="291" t="s">
        <v>886</v>
      </c>
      <c r="G290" s="135"/>
      <c r="H290" s="24"/>
      <c r="I290" s="95"/>
      <c r="J290" s="195" t="s">
        <v>12</v>
      </c>
      <c r="K290" s="1709">
        <v>106.5</v>
      </c>
      <c r="L290" s="1710">
        <v>100.1</v>
      </c>
      <c r="M290" s="1711">
        <v>94.9</v>
      </c>
      <c r="N290" s="1178">
        <v>118.5</v>
      </c>
      <c r="O290" s="1057">
        <v>116.2</v>
      </c>
      <c r="P290" s="1712">
        <v>99.5</v>
      </c>
      <c r="Q290" t="s">
        <v>882</v>
      </c>
      <c r="R290" s="1058"/>
    </row>
    <row r="291" spans="1:18">
      <c r="A291" s="95"/>
      <c r="B291" s="195" t="s">
        <v>13</v>
      </c>
      <c r="C291" s="781">
        <v>133.87</v>
      </c>
      <c r="D291" s="274">
        <v>122.38</v>
      </c>
      <c r="E291" s="32">
        <v>103.79</v>
      </c>
      <c r="F291" s="291" t="s">
        <v>886</v>
      </c>
      <c r="G291" s="135"/>
      <c r="H291" s="24"/>
      <c r="I291" s="95"/>
      <c r="J291" s="195" t="s">
        <v>13</v>
      </c>
      <c r="K291" s="1709">
        <v>108.1</v>
      </c>
      <c r="L291" s="1710">
        <v>101.2</v>
      </c>
      <c r="M291" s="1711">
        <v>95.8</v>
      </c>
      <c r="N291" s="1178">
        <v>120.2</v>
      </c>
      <c r="O291" s="1057">
        <v>117.4</v>
      </c>
      <c r="P291" s="1712">
        <v>100.5</v>
      </c>
      <c r="Q291" t="s">
        <v>882</v>
      </c>
      <c r="R291" s="1058"/>
    </row>
    <row r="292" spans="1:18">
      <c r="A292" s="95"/>
      <c r="B292" s="195" t="s">
        <v>14</v>
      </c>
      <c r="C292" s="781">
        <v>137.44</v>
      </c>
      <c r="D292" s="274">
        <v>122.85</v>
      </c>
      <c r="E292" s="32">
        <v>103.35</v>
      </c>
      <c r="F292" s="292" t="s">
        <v>886</v>
      </c>
      <c r="G292" s="136"/>
      <c r="H292" s="24"/>
      <c r="I292" s="100"/>
      <c r="J292" s="197" t="s">
        <v>14</v>
      </c>
      <c r="K292" s="1709">
        <v>107.3</v>
      </c>
      <c r="L292" s="1710">
        <v>100.9</v>
      </c>
      <c r="M292" s="1711">
        <v>96.5</v>
      </c>
      <c r="N292" s="1179">
        <v>119.3</v>
      </c>
      <c r="O292" s="1059">
        <v>117.3</v>
      </c>
      <c r="P292" s="1717">
        <v>101.3</v>
      </c>
      <c r="Q292" s="931" t="s">
        <v>882</v>
      </c>
      <c r="R292" s="1060"/>
    </row>
    <row r="293" spans="1:18">
      <c r="A293" s="98" t="s">
        <v>62</v>
      </c>
      <c r="B293" s="196" t="s">
        <v>3</v>
      </c>
      <c r="C293" s="1787">
        <v>133.56</v>
      </c>
      <c r="D293" s="279">
        <v>121.62</v>
      </c>
      <c r="E293" s="35">
        <v>103.85</v>
      </c>
      <c r="F293" s="291" t="s">
        <v>886</v>
      </c>
      <c r="G293" s="135"/>
      <c r="H293" s="24"/>
      <c r="I293" s="95" t="s">
        <v>62</v>
      </c>
      <c r="J293" s="195" t="s">
        <v>3</v>
      </c>
      <c r="K293" s="1718">
        <v>107.6</v>
      </c>
      <c r="L293" s="1719">
        <v>102.5</v>
      </c>
      <c r="M293" s="1720">
        <v>97.8</v>
      </c>
      <c r="N293" s="1178">
        <v>119.6</v>
      </c>
      <c r="O293" s="1057">
        <v>118.9</v>
      </c>
      <c r="P293" s="1712">
        <v>102.6</v>
      </c>
      <c r="Q293" t="s">
        <v>882</v>
      </c>
      <c r="R293" s="1058"/>
    </row>
    <row r="294" spans="1:18">
      <c r="A294" s="95">
        <v>2014</v>
      </c>
      <c r="B294" s="195" t="s">
        <v>4</v>
      </c>
      <c r="C294" s="781">
        <v>129.75</v>
      </c>
      <c r="D294" s="274">
        <v>121.89</v>
      </c>
      <c r="E294" s="32">
        <v>102.95</v>
      </c>
      <c r="F294" s="291" t="s">
        <v>886</v>
      </c>
      <c r="G294" s="135"/>
      <c r="H294" s="24"/>
      <c r="I294" s="95">
        <v>2014</v>
      </c>
      <c r="J294" s="195" t="s">
        <v>4</v>
      </c>
      <c r="K294" s="1709">
        <v>104.3</v>
      </c>
      <c r="L294" s="1710">
        <v>102.2</v>
      </c>
      <c r="M294" s="1711">
        <v>97.9</v>
      </c>
      <c r="N294" s="1178">
        <v>116.1</v>
      </c>
      <c r="O294" s="1057">
        <v>118.7</v>
      </c>
      <c r="P294" s="1712">
        <v>102.7</v>
      </c>
      <c r="Q294" t="s">
        <v>882</v>
      </c>
      <c r="R294" s="1058"/>
    </row>
    <row r="295" spans="1:18">
      <c r="A295" s="95"/>
      <c r="B295" s="195" t="s">
        <v>5</v>
      </c>
      <c r="C295" s="781">
        <v>124.63</v>
      </c>
      <c r="D295" s="274">
        <v>121.69</v>
      </c>
      <c r="E295" s="32">
        <v>104.64</v>
      </c>
      <c r="F295" s="291" t="s">
        <v>886</v>
      </c>
      <c r="G295" s="135"/>
      <c r="H295" s="24"/>
      <c r="I295" s="95"/>
      <c r="J295" s="195" t="s">
        <v>5</v>
      </c>
      <c r="K295" s="1709">
        <v>103.3</v>
      </c>
      <c r="L295" s="1710">
        <v>103.8</v>
      </c>
      <c r="M295" s="1711">
        <v>98.5</v>
      </c>
      <c r="N295" s="1178">
        <v>115</v>
      </c>
      <c r="O295" s="1057">
        <v>120.7</v>
      </c>
      <c r="P295" s="1712">
        <v>103.3</v>
      </c>
      <c r="Q295" t="s">
        <v>882</v>
      </c>
      <c r="R295" s="1058"/>
    </row>
    <row r="296" spans="1:18">
      <c r="A296" s="95"/>
      <c r="B296" s="195" t="s">
        <v>6</v>
      </c>
      <c r="C296" s="781">
        <v>120.65</v>
      </c>
      <c r="D296" s="274">
        <v>119.89</v>
      </c>
      <c r="E296" s="32">
        <v>106.57</v>
      </c>
      <c r="F296" s="291" t="s">
        <v>886</v>
      </c>
      <c r="G296" s="135"/>
      <c r="H296" s="24"/>
      <c r="I296" s="95"/>
      <c r="J296" s="195" t="s">
        <v>6</v>
      </c>
      <c r="K296" s="1709">
        <v>100.8</v>
      </c>
      <c r="L296" s="1710">
        <v>100</v>
      </c>
      <c r="M296" s="1711">
        <v>98.6</v>
      </c>
      <c r="N296" s="1178">
        <v>112.5</v>
      </c>
      <c r="O296" s="1057">
        <v>116.5</v>
      </c>
      <c r="P296" s="1712">
        <v>103.5</v>
      </c>
      <c r="Q296" t="s">
        <v>884</v>
      </c>
      <c r="R296" s="1058"/>
    </row>
    <row r="297" spans="1:18">
      <c r="A297" s="95"/>
      <c r="B297" s="195" t="s">
        <v>7</v>
      </c>
      <c r="C297" s="781">
        <v>118.92</v>
      </c>
      <c r="D297" s="274">
        <v>122.26</v>
      </c>
      <c r="E297" s="32">
        <v>107.37</v>
      </c>
      <c r="F297" s="291" t="s">
        <v>886</v>
      </c>
      <c r="G297" s="135"/>
      <c r="H297" s="24"/>
      <c r="I297" s="95"/>
      <c r="J297" s="195" t="s">
        <v>7</v>
      </c>
      <c r="K297" s="1709">
        <v>99.7</v>
      </c>
      <c r="L297" s="1710">
        <v>100.6</v>
      </c>
      <c r="M297" s="1711">
        <v>100.6</v>
      </c>
      <c r="N297" s="1178">
        <v>111.3</v>
      </c>
      <c r="O297" s="1057">
        <v>117.1</v>
      </c>
      <c r="P297" s="1712">
        <v>105.5</v>
      </c>
      <c r="Q297" t="s">
        <v>884</v>
      </c>
      <c r="R297" s="1058"/>
    </row>
    <row r="298" spans="1:18">
      <c r="A298" s="95"/>
      <c r="B298" s="195" t="s">
        <v>8</v>
      </c>
      <c r="C298" s="781">
        <v>117.81</v>
      </c>
      <c r="D298" s="274">
        <v>120.49</v>
      </c>
      <c r="E298" s="32">
        <v>106.57</v>
      </c>
      <c r="F298" s="291" t="s">
        <v>886</v>
      </c>
      <c r="G298" s="135"/>
      <c r="H298" s="24"/>
      <c r="I298" s="95"/>
      <c r="J298" s="195" t="s">
        <v>8</v>
      </c>
      <c r="K298" s="1709">
        <v>99.6</v>
      </c>
      <c r="L298" s="1710">
        <v>99.4</v>
      </c>
      <c r="M298" s="1711">
        <v>100.5</v>
      </c>
      <c r="N298" s="1178">
        <v>111.2</v>
      </c>
      <c r="O298" s="1057">
        <v>115.9</v>
      </c>
      <c r="P298" s="1712">
        <v>105.6</v>
      </c>
      <c r="Q298" t="s">
        <v>884</v>
      </c>
      <c r="R298" s="1058"/>
    </row>
    <row r="299" spans="1:18">
      <c r="A299" s="95"/>
      <c r="B299" s="195" t="s">
        <v>9</v>
      </c>
      <c r="C299" s="781">
        <v>116.03</v>
      </c>
      <c r="D299" s="274">
        <v>119.74</v>
      </c>
      <c r="E299" s="32">
        <v>103.75</v>
      </c>
      <c r="F299" s="291" t="s">
        <v>885</v>
      </c>
      <c r="G299" s="135"/>
      <c r="H299" s="24"/>
      <c r="I299" s="95"/>
      <c r="J299" s="195" t="s">
        <v>9</v>
      </c>
      <c r="K299" s="1709">
        <v>101</v>
      </c>
      <c r="L299" s="1710">
        <v>99.9</v>
      </c>
      <c r="M299" s="1711">
        <v>100.8</v>
      </c>
      <c r="N299" s="1178">
        <v>112.8</v>
      </c>
      <c r="O299" s="1057">
        <v>116.4</v>
      </c>
      <c r="P299" s="1712">
        <v>105.8</v>
      </c>
      <c r="Q299" t="s">
        <v>884</v>
      </c>
      <c r="R299" s="1058"/>
    </row>
    <row r="300" spans="1:18">
      <c r="A300" s="95"/>
      <c r="B300" s="195" t="s">
        <v>10</v>
      </c>
      <c r="C300" s="781">
        <v>117.22</v>
      </c>
      <c r="D300" s="274">
        <v>119.46</v>
      </c>
      <c r="E300" s="32">
        <v>105.33</v>
      </c>
      <c r="F300" s="291" t="s">
        <v>892</v>
      </c>
      <c r="G300" s="135"/>
      <c r="H300" s="24"/>
      <c r="I300" s="95"/>
      <c r="J300" s="195" t="s">
        <v>10</v>
      </c>
      <c r="K300" s="1709">
        <v>100.8</v>
      </c>
      <c r="L300" s="1710">
        <v>99.2</v>
      </c>
      <c r="M300" s="1711">
        <v>100.3</v>
      </c>
      <c r="N300" s="1178">
        <v>112.5</v>
      </c>
      <c r="O300" s="1057">
        <v>115.6</v>
      </c>
      <c r="P300" s="1712">
        <v>105.2</v>
      </c>
      <c r="Q300" t="s">
        <v>888</v>
      </c>
      <c r="R300" s="1058"/>
    </row>
    <row r="301" spans="1:18">
      <c r="A301" s="95"/>
      <c r="B301" s="195" t="s">
        <v>11</v>
      </c>
      <c r="C301" s="781">
        <v>114.71</v>
      </c>
      <c r="D301" s="274">
        <v>119.97</v>
      </c>
      <c r="E301" s="32">
        <v>105.41</v>
      </c>
      <c r="F301" s="291" t="s">
        <v>885</v>
      </c>
      <c r="G301" s="135" t="s">
        <v>40</v>
      </c>
      <c r="H301" s="24"/>
      <c r="I301" s="95"/>
      <c r="J301" s="195" t="s">
        <v>11</v>
      </c>
      <c r="K301" s="1709">
        <v>101.2</v>
      </c>
      <c r="L301" s="1710">
        <v>100.6</v>
      </c>
      <c r="M301" s="1711">
        <v>100.5</v>
      </c>
      <c r="N301" s="1178">
        <v>112.9</v>
      </c>
      <c r="O301" s="1057">
        <v>117.2</v>
      </c>
      <c r="P301" s="1712">
        <v>105.4</v>
      </c>
      <c r="Q301" t="s">
        <v>888</v>
      </c>
      <c r="R301" s="1058"/>
    </row>
    <row r="302" spans="1:18">
      <c r="A302" s="95"/>
      <c r="B302" s="195" t="s">
        <v>12</v>
      </c>
      <c r="C302" s="781">
        <v>114.27</v>
      </c>
      <c r="D302" s="274">
        <v>123.54</v>
      </c>
      <c r="E302" s="32">
        <v>106.22</v>
      </c>
      <c r="F302" s="291" t="s">
        <v>892</v>
      </c>
      <c r="G302" s="135"/>
      <c r="H302" s="24"/>
      <c r="I302" s="95"/>
      <c r="J302" s="195" t="s">
        <v>12</v>
      </c>
      <c r="K302" s="1709">
        <v>100.2</v>
      </c>
      <c r="L302" s="1710">
        <v>100.4</v>
      </c>
      <c r="M302" s="1711">
        <v>100.4</v>
      </c>
      <c r="N302" s="1178">
        <v>111.9</v>
      </c>
      <c r="O302" s="1057">
        <v>116.9</v>
      </c>
      <c r="P302" s="1712">
        <v>105.3</v>
      </c>
      <c r="Q302" t="s">
        <v>888</v>
      </c>
      <c r="R302" s="1058"/>
    </row>
    <row r="303" spans="1:18">
      <c r="A303" s="95"/>
      <c r="B303" s="195" t="s">
        <v>13</v>
      </c>
      <c r="C303" s="781">
        <v>112.95</v>
      </c>
      <c r="D303" s="274">
        <v>120.37</v>
      </c>
      <c r="E303" s="32">
        <v>106.99</v>
      </c>
      <c r="F303" s="291" t="s">
        <v>892</v>
      </c>
      <c r="G303" s="135"/>
      <c r="H303" s="24"/>
      <c r="I303" s="95"/>
      <c r="J303" s="195" t="s">
        <v>13</v>
      </c>
      <c r="K303" s="1709">
        <v>100.7</v>
      </c>
      <c r="L303" s="1710">
        <v>99.6</v>
      </c>
      <c r="M303" s="1711">
        <v>100.4</v>
      </c>
      <c r="N303" s="1178">
        <v>112.4</v>
      </c>
      <c r="O303" s="1057">
        <v>116.3</v>
      </c>
      <c r="P303" s="1712">
        <v>105.3</v>
      </c>
      <c r="Q303" t="s">
        <v>888</v>
      </c>
      <c r="R303" s="1058"/>
    </row>
    <row r="304" spans="1:18">
      <c r="A304" s="100"/>
      <c r="B304" s="197" t="s">
        <v>14</v>
      </c>
      <c r="C304" s="895">
        <v>108.11</v>
      </c>
      <c r="D304" s="273">
        <v>122.5</v>
      </c>
      <c r="E304" s="34">
        <v>107.24</v>
      </c>
      <c r="F304" s="291" t="s">
        <v>886</v>
      </c>
      <c r="G304" s="135"/>
      <c r="H304" s="24"/>
      <c r="I304" s="100"/>
      <c r="J304" s="195" t="s">
        <v>14</v>
      </c>
      <c r="K304" s="1713">
        <v>100.7</v>
      </c>
      <c r="L304" s="1714">
        <v>100</v>
      </c>
      <c r="M304" s="1715">
        <v>100.1</v>
      </c>
      <c r="N304" s="1178">
        <v>112.3</v>
      </c>
      <c r="O304" s="1057">
        <v>116.5</v>
      </c>
      <c r="P304" s="1712">
        <v>105</v>
      </c>
      <c r="Q304" t="s">
        <v>882</v>
      </c>
      <c r="R304" s="1058"/>
    </row>
    <row r="305" spans="1:18">
      <c r="A305" s="98" t="s">
        <v>63</v>
      </c>
      <c r="B305" s="196" t="s">
        <v>3</v>
      </c>
      <c r="C305" s="1787">
        <v>112.33</v>
      </c>
      <c r="D305" s="279">
        <v>123.21</v>
      </c>
      <c r="E305" s="35">
        <v>108.17</v>
      </c>
      <c r="F305" s="290" t="s">
        <v>886</v>
      </c>
      <c r="G305" s="134"/>
      <c r="H305" s="24"/>
      <c r="I305" s="98" t="s">
        <v>63</v>
      </c>
      <c r="J305" s="196" t="s">
        <v>3</v>
      </c>
      <c r="K305" s="1709">
        <v>100.1</v>
      </c>
      <c r="L305" s="1710">
        <v>101.7</v>
      </c>
      <c r="M305" s="1711">
        <v>100.2</v>
      </c>
      <c r="N305" s="1180">
        <v>111.8</v>
      </c>
      <c r="O305" s="1062">
        <v>118.5</v>
      </c>
      <c r="P305" s="1716">
        <v>105.1</v>
      </c>
      <c r="Q305" s="1168" t="s">
        <v>882</v>
      </c>
      <c r="R305" s="1061"/>
    </row>
    <row r="306" spans="1:18">
      <c r="A306" s="95">
        <v>2015</v>
      </c>
      <c r="B306" s="195" t="s">
        <v>4</v>
      </c>
      <c r="C306" s="781">
        <v>108.14</v>
      </c>
      <c r="D306" s="274">
        <v>119.33</v>
      </c>
      <c r="E306" s="32">
        <v>108.74</v>
      </c>
      <c r="F306" s="291" t="s">
        <v>886</v>
      </c>
      <c r="G306" s="135"/>
      <c r="H306" s="24"/>
      <c r="I306" s="95">
        <v>2015</v>
      </c>
      <c r="J306" s="195" t="s">
        <v>4</v>
      </c>
      <c r="K306" s="1709">
        <v>100.2</v>
      </c>
      <c r="L306" s="1710">
        <v>100</v>
      </c>
      <c r="M306" s="1711">
        <v>100.3</v>
      </c>
      <c r="N306" s="1178">
        <v>112</v>
      </c>
      <c r="O306" s="1057">
        <v>116.9</v>
      </c>
      <c r="P306" s="1712">
        <v>105.3</v>
      </c>
      <c r="Q306" t="s">
        <v>882</v>
      </c>
      <c r="R306" s="1058"/>
    </row>
    <row r="307" spans="1:18">
      <c r="A307" s="95"/>
      <c r="B307" s="195" t="s">
        <v>5</v>
      </c>
      <c r="C307" s="781">
        <v>108.17</v>
      </c>
      <c r="D307" s="274">
        <v>120.26</v>
      </c>
      <c r="E307" s="32">
        <v>104.52</v>
      </c>
      <c r="F307" s="291" t="s">
        <v>886</v>
      </c>
      <c r="G307" s="135"/>
      <c r="H307" s="24"/>
      <c r="I307" s="95"/>
      <c r="J307" s="195" t="s">
        <v>5</v>
      </c>
      <c r="K307" s="1709">
        <v>100.4</v>
      </c>
      <c r="L307" s="1710">
        <v>99.5</v>
      </c>
      <c r="M307" s="1711">
        <v>99.7</v>
      </c>
      <c r="N307" s="1178">
        <v>112.2</v>
      </c>
      <c r="O307" s="1057">
        <v>116.2</v>
      </c>
      <c r="P307" s="1712">
        <v>104.8</v>
      </c>
      <c r="Q307" t="s">
        <v>882</v>
      </c>
      <c r="R307" s="1058"/>
    </row>
    <row r="308" spans="1:18">
      <c r="A308" s="95"/>
      <c r="B308" s="195" t="s">
        <v>6</v>
      </c>
      <c r="C308" s="781">
        <v>105.94</v>
      </c>
      <c r="D308" s="274">
        <v>119.01</v>
      </c>
      <c r="E308" s="32">
        <v>103.52</v>
      </c>
      <c r="F308" s="291" t="s">
        <v>892</v>
      </c>
      <c r="G308" s="135"/>
      <c r="H308" s="24"/>
      <c r="I308" s="95"/>
      <c r="J308" s="195" t="s">
        <v>6</v>
      </c>
      <c r="K308" s="1709">
        <v>101.5</v>
      </c>
      <c r="L308" s="1710">
        <v>100.5</v>
      </c>
      <c r="M308" s="1711">
        <v>100.3</v>
      </c>
      <c r="N308" s="1178">
        <v>113.3</v>
      </c>
      <c r="O308" s="1057">
        <v>117.4</v>
      </c>
      <c r="P308" s="1712">
        <v>105.3</v>
      </c>
      <c r="Q308" t="s">
        <v>882</v>
      </c>
      <c r="R308" s="1058"/>
    </row>
    <row r="309" spans="1:18">
      <c r="A309" s="95"/>
      <c r="B309" s="195" t="s">
        <v>7</v>
      </c>
      <c r="C309" s="781">
        <v>109.5</v>
      </c>
      <c r="D309" s="274">
        <v>117.16</v>
      </c>
      <c r="E309" s="32">
        <v>104.76</v>
      </c>
      <c r="F309" s="291" t="s">
        <v>892</v>
      </c>
      <c r="G309" s="135"/>
      <c r="H309" s="24"/>
      <c r="I309" s="95"/>
      <c r="J309" s="195" t="s">
        <v>7</v>
      </c>
      <c r="K309" s="1709">
        <v>102.5</v>
      </c>
      <c r="L309" s="1710">
        <v>99.7</v>
      </c>
      <c r="M309" s="1711">
        <v>100</v>
      </c>
      <c r="N309" s="1178">
        <v>114.4</v>
      </c>
      <c r="O309" s="1057">
        <v>116.7</v>
      </c>
      <c r="P309" s="1712">
        <v>105</v>
      </c>
      <c r="Q309" t="s">
        <v>884</v>
      </c>
      <c r="R309" s="1058"/>
    </row>
    <row r="310" spans="1:18">
      <c r="A310" s="95"/>
      <c r="B310" s="195" t="s">
        <v>8</v>
      </c>
      <c r="C310" s="781">
        <v>108.58</v>
      </c>
      <c r="D310" s="274">
        <v>115.85</v>
      </c>
      <c r="E310" s="32">
        <v>102.01</v>
      </c>
      <c r="F310" s="291" t="s">
        <v>885</v>
      </c>
      <c r="G310" s="135"/>
      <c r="H310" s="24"/>
      <c r="I310" s="95"/>
      <c r="J310" s="195" t="s">
        <v>8</v>
      </c>
      <c r="K310" s="1709">
        <v>102.1</v>
      </c>
      <c r="L310" s="1710">
        <v>100.5</v>
      </c>
      <c r="M310" s="1711">
        <v>99.5</v>
      </c>
      <c r="N310" s="1178">
        <v>114</v>
      </c>
      <c r="O310" s="1057">
        <v>117.4</v>
      </c>
      <c r="P310" s="1712">
        <v>104.5</v>
      </c>
      <c r="Q310" t="s">
        <v>884</v>
      </c>
      <c r="R310" s="1058"/>
    </row>
    <row r="311" spans="1:18">
      <c r="A311" s="95"/>
      <c r="B311" s="195" t="s">
        <v>9</v>
      </c>
      <c r="C311" s="781">
        <v>108.35</v>
      </c>
      <c r="D311" s="274">
        <v>117.39</v>
      </c>
      <c r="E311" s="32">
        <v>101.02</v>
      </c>
      <c r="F311" s="291" t="s">
        <v>885</v>
      </c>
      <c r="G311" s="135"/>
      <c r="H311" s="24"/>
      <c r="I311" s="95"/>
      <c r="J311" s="195" t="s">
        <v>9</v>
      </c>
      <c r="K311" s="1709">
        <v>100.7</v>
      </c>
      <c r="L311" s="1710">
        <v>100.5</v>
      </c>
      <c r="M311" s="1711">
        <v>100</v>
      </c>
      <c r="N311" s="1178">
        <v>112.5</v>
      </c>
      <c r="O311" s="1057">
        <v>117.3</v>
      </c>
      <c r="P311" s="1712">
        <v>104.9</v>
      </c>
      <c r="Q311" t="s">
        <v>884</v>
      </c>
      <c r="R311" s="1058"/>
    </row>
    <row r="312" spans="1:18">
      <c r="A312" s="95"/>
      <c r="B312" s="195" t="s">
        <v>10</v>
      </c>
      <c r="C312" s="781">
        <v>107.33</v>
      </c>
      <c r="D312" s="274">
        <v>116.92</v>
      </c>
      <c r="E312" s="32">
        <v>100.72</v>
      </c>
      <c r="F312" s="291" t="s">
        <v>885</v>
      </c>
      <c r="G312" s="135"/>
      <c r="H312" s="24"/>
      <c r="I312" s="95"/>
      <c r="J312" s="195" t="s">
        <v>10</v>
      </c>
      <c r="K312" s="1709">
        <v>99.9</v>
      </c>
      <c r="L312" s="1710">
        <v>99.5</v>
      </c>
      <c r="M312" s="1711">
        <v>99.7</v>
      </c>
      <c r="N312" s="1178">
        <v>111.7</v>
      </c>
      <c r="O312" s="1057">
        <v>116.3</v>
      </c>
      <c r="P312" s="1712">
        <v>104.6</v>
      </c>
      <c r="Q312" t="s">
        <v>884</v>
      </c>
      <c r="R312" s="1058"/>
    </row>
    <row r="313" spans="1:18">
      <c r="A313" s="95"/>
      <c r="B313" s="195" t="s">
        <v>11</v>
      </c>
      <c r="C313" s="781">
        <v>104.79</v>
      </c>
      <c r="D313" s="274">
        <v>116.71</v>
      </c>
      <c r="E313" s="32">
        <v>100.43</v>
      </c>
      <c r="F313" s="291" t="s">
        <v>885</v>
      </c>
      <c r="G313" s="135"/>
      <c r="H313" s="24"/>
      <c r="I313" s="95"/>
      <c r="J313" s="195" t="s">
        <v>11</v>
      </c>
      <c r="K313" s="1709">
        <v>98.7</v>
      </c>
      <c r="L313" s="1710">
        <v>100</v>
      </c>
      <c r="M313" s="1711">
        <v>100</v>
      </c>
      <c r="N313" s="1178">
        <v>110.3</v>
      </c>
      <c r="O313" s="1057">
        <v>117.2</v>
      </c>
      <c r="P313" s="1712">
        <v>105.2</v>
      </c>
      <c r="Q313" t="s">
        <v>884</v>
      </c>
      <c r="R313" s="1058"/>
    </row>
    <row r="314" spans="1:18">
      <c r="A314" s="95"/>
      <c r="B314" s="195" t="s">
        <v>12</v>
      </c>
      <c r="C314" s="781">
        <v>105.94</v>
      </c>
      <c r="D314" s="274">
        <v>115.8</v>
      </c>
      <c r="E314" s="32">
        <v>100.67</v>
      </c>
      <c r="F314" s="291" t="s">
        <v>887</v>
      </c>
      <c r="G314" s="135"/>
      <c r="H314" s="24"/>
      <c r="I314" s="95"/>
      <c r="J314" s="195" t="s">
        <v>12</v>
      </c>
      <c r="K314" s="1709">
        <v>99.1</v>
      </c>
      <c r="L314" s="1710">
        <v>100.2</v>
      </c>
      <c r="M314" s="1711">
        <v>100.1</v>
      </c>
      <c r="N314" s="1178">
        <v>110.8</v>
      </c>
      <c r="O314" s="1057">
        <v>117</v>
      </c>
      <c r="P314" s="1712">
        <v>105.2</v>
      </c>
      <c r="Q314" t="s">
        <v>884</v>
      </c>
      <c r="R314" s="1058"/>
    </row>
    <row r="315" spans="1:18">
      <c r="A315" s="95"/>
      <c r="B315" s="195" t="s">
        <v>13</v>
      </c>
      <c r="C315" s="781">
        <v>101.94</v>
      </c>
      <c r="D315" s="274">
        <v>114.57</v>
      </c>
      <c r="E315" s="32">
        <v>101.61</v>
      </c>
      <c r="F315" s="291" t="s">
        <v>887</v>
      </c>
      <c r="G315" s="135"/>
      <c r="H315" s="24"/>
      <c r="I315" s="95"/>
      <c r="J315" s="195" t="s">
        <v>13</v>
      </c>
      <c r="K315" s="1709">
        <v>98.1</v>
      </c>
      <c r="L315" s="1710">
        <v>99.3</v>
      </c>
      <c r="M315" s="1711">
        <v>100.1</v>
      </c>
      <c r="N315" s="1178">
        <v>109.7</v>
      </c>
      <c r="O315" s="1057">
        <v>116.2</v>
      </c>
      <c r="P315" s="1712">
        <v>105.3</v>
      </c>
      <c r="Q315" t="s">
        <v>884</v>
      </c>
      <c r="R315" s="1058"/>
    </row>
    <row r="316" spans="1:18">
      <c r="A316" s="100"/>
      <c r="B316" s="197" t="s">
        <v>14</v>
      </c>
      <c r="C316" s="895">
        <v>101.92</v>
      </c>
      <c r="D316" s="273">
        <v>113.46</v>
      </c>
      <c r="E316" s="34">
        <v>102.1</v>
      </c>
      <c r="F316" s="292" t="s">
        <v>695</v>
      </c>
      <c r="G316" s="136"/>
      <c r="H316" s="24"/>
      <c r="I316" s="100"/>
      <c r="J316" s="197" t="s">
        <v>14</v>
      </c>
      <c r="K316" s="1709">
        <v>96.8</v>
      </c>
      <c r="L316" s="1710">
        <v>98.5</v>
      </c>
      <c r="M316" s="1711">
        <v>100.1</v>
      </c>
      <c r="N316" s="1179">
        <v>108.2</v>
      </c>
      <c r="O316" s="1059">
        <v>115.3</v>
      </c>
      <c r="P316" s="1717">
        <v>105.1</v>
      </c>
      <c r="Q316" s="931" t="s">
        <v>884</v>
      </c>
      <c r="R316" s="1060"/>
    </row>
    <row r="317" spans="1:18">
      <c r="A317" s="98" t="s">
        <v>280</v>
      </c>
      <c r="B317" s="196" t="s">
        <v>3</v>
      </c>
      <c r="C317" s="1787">
        <v>108.25</v>
      </c>
      <c r="D317" s="355">
        <v>116.21</v>
      </c>
      <c r="E317" s="35">
        <v>100.82</v>
      </c>
      <c r="F317" s="293" t="s">
        <v>695</v>
      </c>
      <c r="G317" s="135"/>
      <c r="H317" s="24"/>
      <c r="I317" s="98" t="s">
        <v>280</v>
      </c>
      <c r="J317" s="195" t="s">
        <v>3</v>
      </c>
      <c r="K317" s="1718">
        <v>96.7</v>
      </c>
      <c r="L317" s="1719">
        <v>99.5</v>
      </c>
      <c r="M317" s="1720">
        <v>99.6</v>
      </c>
      <c r="N317" s="1178">
        <v>108.1</v>
      </c>
      <c r="O317" s="1057">
        <v>116.8</v>
      </c>
      <c r="P317" s="1712">
        <v>104.8</v>
      </c>
      <c r="Q317" t="s">
        <v>884</v>
      </c>
      <c r="R317" s="1058"/>
    </row>
    <row r="318" spans="1:18">
      <c r="A318" s="95">
        <v>2016</v>
      </c>
      <c r="B318" s="195" t="s">
        <v>4</v>
      </c>
      <c r="C318" s="781">
        <v>97.99</v>
      </c>
      <c r="D318" s="275">
        <v>116.31</v>
      </c>
      <c r="E318" s="32">
        <v>101.02</v>
      </c>
      <c r="F318" s="294" t="s">
        <v>695</v>
      </c>
      <c r="G318" s="135"/>
      <c r="H318" s="24"/>
      <c r="I318" s="95">
        <v>2016</v>
      </c>
      <c r="J318" s="195" t="s">
        <v>4</v>
      </c>
      <c r="K318" s="1709">
        <v>95.3</v>
      </c>
      <c r="L318" s="1710">
        <v>98.9</v>
      </c>
      <c r="M318" s="1711">
        <v>99.7</v>
      </c>
      <c r="N318" s="1178">
        <v>106.6</v>
      </c>
      <c r="O318" s="1057">
        <v>115.7</v>
      </c>
      <c r="P318" s="1712">
        <v>104.9</v>
      </c>
      <c r="Q318" t="s">
        <v>884</v>
      </c>
      <c r="R318" s="1058"/>
    </row>
    <row r="319" spans="1:18">
      <c r="A319" s="95"/>
      <c r="B319" s="195" t="s">
        <v>5</v>
      </c>
      <c r="C319" s="781">
        <v>102.57</v>
      </c>
      <c r="D319" s="275">
        <v>115.8</v>
      </c>
      <c r="E319" s="32">
        <v>101.15</v>
      </c>
      <c r="F319" s="294" t="s">
        <v>695</v>
      </c>
      <c r="G319" s="135"/>
      <c r="H319" s="24"/>
      <c r="I319" s="95"/>
      <c r="J319" s="195" t="s">
        <v>5</v>
      </c>
      <c r="K319" s="1709">
        <v>95.4</v>
      </c>
      <c r="L319" s="1710">
        <v>98.9</v>
      </c>
      <c r="M319" s="1711">
        <v>99.3</v>
      </c>
      <c r="N319" s="1178">
        <v>106.7</v>
      </c>
      <c r="O319" s="1057">
        <v>116</v>
      </c>
      <c r="P319" s="1712">
        <v>104.6</v>
      </c>
      <c r="Q319" t="s">
        <v>884</v>
      </c>
      <c r="R319" s="1058"/>
    </row>
    <row r="320" spans="1:18">
      <c r="A320" s="95"/>
      <c r="B320" s="195" t="s">
        <v>6</v>
      </c>
      <c r="C320" s="781">
        <v>102.7</v>
      </c>
      <c r="D320" s="275">
        <v>117.6</v>
      </c>
      <c r="E320" s="32">
        <v>100.92</v>
      </c>
      <c r="F320" s="294" t="s">
        <v>695</v>
      </c>
      <c r="G320" s="135"/>
      <c r="H320" s="24"/>
      <c r="I320" s="95"/>
      <c r="J320" s="195" t="s">
        <v>6</v>
      </c>
      <c r="K320" s="1709">
        <v>95.5</v>
      </c>
      <c r="L320" s="1710">
        <v>98.8</v>
      </c>
      <c r="M320" s="1711">
        <v>99.3</v>
      </c>
      <c r="N320" s="1178">
        <v>106.8</v>
      </c>
      <c r="O320" s="1057">
        <v>115.7</v>
      </c>
      <c r="P320" s="1712">
        <v>104.5</v>
      </c>
      <c r="Q320" t="s">
        <v>884</v>
      </c>
      <c r="R320" s="1058"/>
    </row>
    <row r="321" spans="1:18">
      <c r="A321" s="95"/>
      <c r="B321" s="195" t="s">
        <v>7</v>
      </c>
      <c r="C321" s="781">
        <v>102.76</v>
      </c>
      <c r="D321" s="275">
        <v>117.53</v>
      </c>
      <c r="E321" s="32">
        <v>100.35</v>
      </c>
      <c r="F321" s="294" t="s">
        <v>695</v>
      </c>
      <c r="G321" s="135"/>
      <c r="H321" s="24"/>
      <c r="I321" s="95"/>
      <c r="J321" s="195" t="s">
        <v>7</v>
      </c>
      <c r="K321" s="1709">
        <v>95.5</v>
      </c>
      <c r="L321" s="1710">
        <v>98.5</v>
      </c>
      <c r="M321" s="1711">
        <v>98.6</v>
      </c>
      <c r="N321" s="1178">
        <v>106.8</v>
      </c>
      <c r="O321" s="1057">
        <v>115.4</v>
      </c>
      <c r="P321" s="1712">
        <v>103.7</v>
      </c>
      <c r="Q321" t="s">
        <v>884</v>
      </c>
      <c r="R321" s="1058"/>
    </row>
    <row r="322" spans="1:18">
      <c r="A322" s="95"/>
      <c r="B322" s="195" t="s">
        <v>8</v>
      </c>
      <c r="C322" s="781">
        <v>104.38</v>
      </c>
      <c r="D322" s="275">
        <v>118.27</v>
      </c>
      <c r="E322" s="32">
        <v>99.56</v>
      </c>
      <c r="F322" s="294" t="s">
        <v>893</v>
      </c>
      <c r="G322" s="135"/>
      <c r="H322" s="24"/>
      <c r="I322" s="95"/>
      <c r="J322" s="195" t="s">
        <v>8</v>
      </c>
      <c r="K322" s="1709">
        <v>95.6</v>
      </c>
      <c r="L322" s="1710">
        <v>98.9</v>
      </c>
      <c r="M322" s="1711">
        <v>99.2</v>
      </c>
      <c r="N322" s="1178">
        <v>107</v>
      </c>
      <c r="O322" s="1057">
        <v>115.7</v>
      </c>
      <c r="P322" s="1712">
        <v>104.5</v>
      </c>
      <c r="Q322" t="s">
        <v>884</v>
      </c>
      <c r="R322" s="1058"/>
    </row>
    <row r="323" spans="1:18">
      <c r="A323" s="95"/>
      <c r="B323" s="195" t="s">
        <v>9</v>
      </c>
      <c r="C323" s="781">
        <v>107.64</v>
      </c>
      <c r="D323" s="275">
        <v>118.19</v>
      </c>
      <c r="E323" s="32">
        <v>101.05</v>
      </c>
      <c r="F323" s="294" t="s">
        <v>893</v>
      </c>
      <c r="G323" s="135"/>
      <c r="H323" s="24"/>
      <c r="I323" s="95"/>
      <c r="J323" s="195" t="s">
        <v>9</v>
      </c>
      <c r="K323" s="1709">
        <v>95.9</v>
      </c>
      <c r="L323" s="1710">
        <v>99.2</v>
      </c>
      <c r="M323" s="1711">
        <v>99.2</v>
      </c>
      <c r="N323" s="1178">
        <v>107.2</v>
      </c>
      <c r="O323" s="1057">
        <v>116.2</v>
      </c>
      <c r="P323" s="1712">
        <v>104.5</v>
      </c>
      <c r="Q323" t="s">
        <v>884</v>
      </c>
      <c r="R323" s="1058"/>
    </row>
    <row r="324" spans="1:18">
      <c r="A324" s="95"/>
      <c r="B324" s="195" t="s">
        <v>10</v>
      </c>
      <c r="C324" s="781">
        <v>108.77</v>
      </c>
      <c r="D324" s="275">
        <v>115.83</v>
      </c>
      <c r="E324" s="32">
        <v>99.97</v>
      </c>
      <c r="F324" s="294" t="s">
        <v>893</v>
      </c>
      <c r="G324" s="135"/>
      <c r="H324" s="24"/>
      <c r="I324" s="95"/>
      <c r="J324" s="195" t="s">
        <v>10</v>
      </c>
      <c r="K324" s="1709">
        <v>95.7</v>
      </c>
      <c r="L324" s="1710">
        <v>99.5</v>
      </c>
      <c r="M324" s="1711">
        <v>99.2</v>
      </c>
      <c r="N324" s="1178">
        <v>107.2</v>
      </c>
      <c r="O324" s="1057">
        <v>116.5</v>
      </c>
      <c r="P324" s="1712">
        <v>104.7</v>
      </c>
      <c r="Q324" t="s">
        <v>884</v>
      </c>
      <c r="R324" s="1058"/>
    </row>
    <row r="325" spans="1:18">
      <c r="A325" s="95"/>
      <c r="B325" s="195" t="s">
        <v>11</v>
      </c>
      <c r="C325" s="781">
        <v>111.8</v>
      </c>
      <c r="D325" s="275">
        <v>119.61</v>
      </c>
      <c r="E325" s="32">
        <v>100.35</v>
      </c>
      <c r="F325" s="294" t="s">
        <v>893</v>
      </c>
      <c r="G325" s="135"/>
      <c r="H325" s="24"/>
      <c r="I325" s="95"/>
      <c r="J325" s="195" t="s">
        <v>11</v>
      </c>
      <c r="K325" s="1709">
        <v>95.8</v>
      </c>
      <c r="L325" s="1710">
        <v>100.1</v>
      </c>
      <c r="M325" s="1711">
        <v>99.7</v>
      </c>
      <c r="N325" s="1178">
        <v>107.3</v>
      </c>
      <c r="O325" s="1057">
        <v>117</v>
      </c>
      <c r="P325" s="1712">
        <v>105.1</v>
      </c>
      <c r="Q325" t="s">
        <v>884</v>
      </c>
      <c r="R325" s="1058"/>
    </row>
    <row r="326" spans="1:18">
      <c r="A326" s="95"/>
      <c r="B326" s="195" t="s">
        <v>12</v>
      </c>
      <c r="C326" s="781">
        <v>109.07</v>
      </c>
      <c r="D326" s="275">
        <v>116.72</v>
      </c>
      <c r="E326" s="32">
        <v>98.43</v>
      </c>
      <c r="F326" s="294" t="s">
        <v>893</v>
      </c>
      <c r="G326" s="135"/>
      <c r="H326" s="24"/>
      <c r="I326" s="95"/>
      <c r="J326" s="195" t="s">
        <v>12</v>
      </c>
      <c r="K326" s="1709">
        <v>96.9</v>
      </c>
      <c r="L326" s="1710">
        <v>100.5</v>
      </c>
      <c r="M326" s="1711">
        <v>99.6</v>
      </c>
      <c r="N326" s="1178">
        <v>108.4</v>
      </c>
      <c r="O326" s="1057">
        <v>117.7</v>
      </c>
      <c r="P326" s="1712">
        <v>105.2</v>
      </c>
      <c r="Q326" t="s">
        <v>882</v>
      </c>
      <c r="R326" s="1058"/>
    </row>
    <row r="327" spans="1:18">
      <c r="A327" s="95"/>
      <c r="B327" s="195" t="s">
        <v>13</v>
      </c>
      <c r="C327" s="781">
        <v>116.47</v>
      </c>
      <c r="D327" s="275">
        <v>118.32</v>
      </c>
      <c r="E327" s="32">
        <v>97.32</v>
      </c>
      <c r="F327" s="294" t="s">
        <v>893</v>
      </c>
      <c r="G327" s="135"/>
      <c r="H327" s="24"/>
      <c r="I327" s="95"/>
      <c r="J327" s="195" t="s">
        <v>13</v>
      </c>
      <c r="K327" s="1709">
        <v>98.2</v>
      </c>
      <c r="L327" s="1710">
        <v>102.1</v>
      </c>
      <c r="M327" s="1711">
        <v>99.7</v>
      </c>
      <c r="N327" s="1178">
        <v>109.8</v>
      </c>
      <c r="O327" s="1057">
        <v>119.4</v>
      </c>
      <c r="P327" s="1712">
        <v>105.5</v>
      </c>
      <c r="Q327" t="s">
        <v>882</v>
      </c>
      <c r="R327" s="1058"/>
    </row>
    <row r="328" spans="1:18">
      <c r="A328" s="100"/>
      <c r="B328" s="197" t="s">
        <v>14</v>
      </c>
      <c r="C328" s="895">
        <v>119.6</v>
      </c>
      <c r="D328" s="536">
        <v>120.06</v>
      </c>
      <c r="E328" s="34">
        <v>96.1</v>
      </c>
      <c r="F328" s="537" t="s">
        <v>893</v>
      </c>
      <c r="G328" s="136"/>
      <c r="H328" s="24"/>
      <c r="I328" s="95"/>
      <c r="J328" s="195" t="s">
        <v>14</v>
      </c>
      <c r="K328" s="1713">
        <v>100.1</v>
      </c>
      <c r="L328" s="1714">
        <v>102</v>
      </c>
      <c r="M328" s="1715">
        <v>100.3</v>
      </c>
      <c r="N328" s="1178">
        <v>111.8</v>
      </c>
      <c r="O328" s="1057">
        <v>119.4</v>
      </c>
      <c r="P328" s="1712">
        <v>106.1</v>
      </c>
      <c r="Q328" t="s">
        <v>882</v>
      </c>
      <c r="R328" s="1058"/>
    </row>
    <row r="329" spans="1:18">
      <c r="A329" s="95" t="s">
        <v>466</v>
      </c>
      <c r="B329" s="195" t="s">
        <v>3</v>
      </c>
      <c r="C329" s="781">
        <v>124.18</v>
      </c>
      <c r="D329" s="275">
        <v>118.8</v>
      </c>
      <c r="E329" s="32">
        <v>97.54</v>
      </c>
      <c r="F329" s="294" t="s">
        <v>893</v>
      </c>
      <c r="G329" s="260"/>
      <c r="H329" s="24"/>
      <c r="I329" s="98" t="s">
        <v>466</v>
      </c>
      <c r="J329" s="196" t="s">
        <v>3</v>
      </c>
      <c r="K329" s="1709">
        <v>100.3</v>
      </c>
      <c r="L329" s="1710">
        <v>101.5</v>
      </c>
      <c r="M329" s="1711">
        <v>100.4</v>
      </c>
      <c r="N329" s="1180">
        <v>112.2</v>
      </c>
      <c r="O329" s="1062">
        <v>119</v>
      </c>
      <c r="P329" s="1716">
        <v>106.4</v>
      </c>
      <c r="Q329" s="1168" t="s">
        <v>882</v>
      </c>
      <c r="R329" s="1070"/>
    </row>
    <row r="330" spans="1:18">
      <c r="A330" s="95">
        <v>2017</v>
      </c>
      <c r="B330" s="195" t="s">
        <v>4</v>
      </c>
      <c r="C330" s="781">
        <v>125.93</v>
      </c>
      <c r="D330" s="275">
        <v>122.81</v>
      </c>
      <c r="E330" s="32">
        <v>96.87</v>
      </c>
      <c r="F330" s="294" t="s">
        <v>893</v>
      </c>
      <c r="G330" s="260"/>
      <c r="H330" s="24"/>
      <c r="I330" s="95">
        <v>2017</v>
      </c>
      <c r="J330" s="195" t="s">
        <v>4</v>
      </c>
      <c r="K330" s="1709">
        <v>100.1</v>
      </c>
      <c r="L330" s="1710">
        <v>102.3</v>
      </c>
      <c r="M330" s="1711">
        <v>100.9</v>
      </c>
      <c r="N330" s="1178">
        <v>112</v>
      </c>
      <c r="O330" s="1057">
        <v>119.6</v>
      </c>
      <c r="P330" s="1712">
        <v>107</v>
      </c>
      <c r="Q330" t="s">
        <v>882</v>
      </c>
      <c r="R330" s="1071"/>
    </row>
    <row r="331" spans="1:18">
      <c r="A331" s="95"/>
      <c r="B331" s="195" t="s">
        <v>5</v>
      </c>
      <c r="C331" s="781">
        <v>122.22</v>
      </c>
      <c r="D331" s="275">
        <v>121.76</v>
      </c>
      <c r="E331" s="32">
        <v>97.47</v>
      </c>
      <c r="F331" s="294" t="s">
        <v>893</v>
      </c>
      <c r="G331" s="260"/>
      <c r="H331" s="24"/>
      <c r="I331" s="95"/>
      <c r="J331" s="195" t="s">
        <v>5</v>
      </c>
      <c r="K331" s="1709">
        <v>100.6</v>
      </c>
      <c r="L331" s="1710">
        <v>102.4</v>
      </c>
      <c r="M331" s="1711">
        <v>101.7</v>
      </c>
      <c r="N331" s="1178">
        <v>112.5</v>
      </c>
      <c r="O331" s="1057">
        <v>119.8</v>
      </c>
      <c r="P331" s="1712">
        <v>107.7</v>
      </c>
      <c r="Q331" t="s">
        <v>882</v>
      </c>
      <c r="R331" s="1071"/>
    </row>
    <row r="332" spans="1:18">
      <c r="A332" s="95"/>
      <c r="B332" s="195" t="s">
        <v>6</v>
      </c>
      <c r="C332" s="781">
        <v>122.88</v>
      </c>
      <c r="D332" s="275">
        <v>123.81</v>
      </c>
      <c r="E332" s="32">
        <v>99.73</v>
      </c>
      <c r="F332" s="294" t="s">
        <v>893</v>
      </c>
      <c r="G332" s="260"/>
      <c r="H332" s="24"/>
      <c r="I332" s="95"/>
      <c r="J332" s="195" t="s">
        <v>6</v>
      </c>
      <c r="K332" s="1709">
        <v>100.2</v>
      </c>
      <c r="L332" s="1710">
        <v>103.4</v>
      </c>
      <c r="M332" s="1711">
        <v>101.9</v>
      </c>
      <c r="N332" s="1178">
        <v>112.1</v>
      </c>
      <c r="O332" s="1057">
        <v>121</v>
      </c>
      <c r="P332" s="1712">
        <v>108.2</v>
      </c>
      <c r="Q332" t="s">
        <v>882</v>
      </c>
      <c r="R332" s="1071"/>
    </row>
    <row r="333" spans="1:18">
      <c r="A333" s="95"/>
      <c r="B333" s="195" t="s">
        <v>7</v>
      </c>
      <c r="C333" s="781">
        <v>122.45</v>
      </c>
      <c r="D333" s="275">
        <v>122.7</v>
      </c>
      <c r="E333" s="32">
        <v>98.95</v>
      </c>
      <c r="F333" s="294" t="s">
        <v>894</v>
      </c>
      <c r="G333" s="260"/>
      <c r="H333" s="24"/>
      <c r="I333" s="95"/>
      <c r="J333" s="195" t="s">
        <v>7</v>
      </c>
      <c r="K333" s="1709">
        <v>100.1</v>
      </c>
      <c r="L333" s="1710">
        <v>103.3</v>
      </c>
      <c r="M333" s="1711">
        <v>101.9</v>
      </c>
      <c r="N333" s="1178">
        <v>111.9</v>
      </c>
      <c r="O333" s="1057">
        <v>120.9</v>
      </c>
      <c r="P333" s="1712">
        <v>108.1</v>
      </c>
      <c r="Q333" t="s">
        <v>882</v>
      </c>
      <c r="R333" s="1071"/>
    </row>
    <row r="334" spans="1:18">
      <c r="A334" s="95"/>
      <c r="B334" s="195" t="s">
        <v>8</v>
      </c>
      <c r="C334" s="781">
        <v>122.58</v>
      </c>
      <c r="D334" s="275">
        <v>122.17</v>
      </c>
      <c r="E334" s="32">
        <v>98.92</v>
      </c>
      <c r="F334" s="294" t="s">
        <v>894</v>
      </c>
      <c r="G334" s="260"/>
      <c r="H334" s="24"/>
      <c r="I334" s="95"/>
      <c r="J334" s="195" t="s">
        <v>8</v>
      </c>
      <c r="K334" s="1709">
        <v>100.7</v>
      </c>
      <c r="L334" s="1710">
        <v>104</v>
      </c>
      <c r="M334" s="1711">
        <v>102.2</v>
      </c>
      <c r="N334" s="1178">
        <v>112.6</v>
      </c>
      <c r="O334" s="1057">
        <v>121.5</v>
      </c>
      <c r="P334" s="1712">
        <v>108.1</v>
      </c>
      <c r="Q334" t="s">
        <v>882</v>
      </c>
      <c r="R334" s="1071"/>
    </row>
    <row r="335" spans="1:18">
      <c r="A335" s="95"/>
      <c r="B335" s="195" t="s">
        <v>9</v>
      </c>
      <c r="C335" s="781">
        <v>119.15</v>
      </c>
      <c r="D335" s="275">
        <v>121.86</v>
      </c>
      <c r="E335" s="32">
        <v>100.41</v>
      </c>
      <c r="F335" s="294" t="s">
        <v>894</v>
      </c>
      <c r="G335" s="260"/>
      <c r="H335" s="24"/>
      <c r="I335" s="95"/>
      <c r="J335" s="195" t="s">
        <v>9</v>
      </c>
      <c r="K335" s="1709">
        <v>100.7</v>
      </c>
      <c r="L335" s="1710">
        <v>103.1</v>
      </c>
      <c r="M335" s="1711">
        <v>101.9</v>
      </c>
      <c r="N335" s="1178">
        <v>112.6</v>
      </c>
      <c r="O335" s="1057">
        <v>120.8</v>
      </c>
      <c r="P335" s="1712">
        <v>107.9</v>
      </c>
      <c r="Q335" t="s">
        <v>882</v>
      </c>
      <c r="R335" s="1071"/>
    </row>
    <row r="336" spans="1:18">
      <c r="A336" s="95"/>
      <c r="B336" s="195" t="s">
        <v>10</v>
      </c>
      <c r="C336" s="781">
        <v>123.66</v>
      </c>
      <c r="D336" s="275">
        <v>124.01</v>
      </c>
      <c r="E336" s="32">
        <v>100.83</v>
      </c>
      <c r="F336" s="294" t="s">
        <v>894</v>
      </c>
      <c r="G336" s="260"/>
      <c r="H336" s="24"/>
      <c r="I336" s="95"/>
      <c r="J336" s="195" t="s">
        <v>10</v>
      </c>
      <c r="K336" s="1709">
        <v>101.7</v>
      </c>
      <c r="L336" s="1710">
        <v>104.6</v>
      </c>
      <c r="M336" s="1711">
        <v>102.5</v>
      </c>
      <c r="N336" s="1178">
        <v>113.7</v>
      </c>
      <c r="O336" s="1057">
        <v>122.3</v>
      </c>
      <c r="P336" s="1712">
        <v>108.5</v>
      </c>
      <c r="Q336" t="s">
        <v>882</v>
      </c>
      <c r="R336" s="1071"/>
    </row>
    <row r="337" spans="1:18">
      <c r="A337" s="95"/>
      <c r="B337" s="195" t="s">
        <v>11</v>
      </c>
      <c r="C337" s="781">
        <v>123.55</v>
      </c>
      <c r="D337" s="275">
        <v>122.58</v>
      </c>
      <c r="E337" s="32">
        <v>101.13</v>
      </c>
      <c r="F337" s="294" t="s">
        <v>895</v>
      </c>
      <c r="G337" s="260"/>
      <c r="H337" s="24"/>
      <c r="I337" s="95"/>
      <c r="J337" s="195" t="s">
        <v>11</v>
      </c>
      <c r="K337" s="1709">
        <v>101.3</v>
      </c>
      <c r="L337" s="1710">
        <v>103.8</v>
      </c>
      <c r="M337" s="1711">
        <v>102.9</v>
      </c>
      <c r="N337" s="1178">
        <v>113.3</v>
      </c>
      <c r="O337" s="1057">
        <v>121.3</v>
      </c>
      <c r="P337" s="1712">
        <v>109</v>
      </c>
      <c r="Q337" t="s">
        <v>882</v>
      </c>
      <c r="R337" s="1071"/>
    </row>
    <row r="338" spans="1:18">
      <c r="A338" s="95"/>
      <c r="B338" s="195" t="s">
        <v>12</v>
      </c>
      <c r="C338" s="781">
        <v>121.38</v>
      </c>
      <c r="D338" s="275">
        <v>123.12</v>
      </c>
      <c r="E338" s="32">
        <v>100.47</v>
      </c>
      <c r="F338" s="294" t="s">
        <v>895</v>
      </c>
      <c r="G338" s="260"/>
      <c r="H338" s="24"/>
      <c r="I338" s="95"/>
      <c r="J338" s="195" t="s">
        <v>12</v>
      </c>
      <c r="K338" s="1709">
        <v>101</v>
      </c>
      <c r="L338" s="1710">
        <v>103.9</v>
      </c>
      <c r="M338" s="1711">
        <v>103.7</v>
      </c>
      <c r="N338" s="1178">
        <v>113.1</v>
      </c>
      <c r="O338" s="1057">
        <v>121.5</v>
      </c>
      <c r="P338" s="1712">
        <v>110</v>
      </c>
      <c r="Q338" t="s">
        <v>882</v>
      </c>
      <c r="R338" s="1071"/>
    </row>
    <row r="339" spans="1:18">
      <c r="A339" s="95"/>
      <c r="B339" s="195" t="s">
        <v>13</v>
      </c>
      <c r="C339" s="781">
        <v>121.78</v>
      </c>
      <c r="D339" s="275">
        <v>125.71</v>
      </c>
      <c r="E339" s="32">
        <v>100.42</v>
      </c>
      <c r="F339" s="294" t="s">
        <v>895</v>
      </c>
      <c r="G339" s="260"/>
      <c r="H339" s="24"/>
      <c r="I339" s="95"/>
      <c r="J339" s="195" t="s">
        <v>13</v>
      </c>
      <c r="K339" s="1709">
        <v>102.3</v>
      </c>
      <c r="L339" s="1710">
        <v>105.2</v>
      </c>
      <c r="M339" s="1711">
        <v>104.1</v>
      </c>
      <c r="N339" s="1178">
        <v>114.5</v>
      </c>
      <c r="O339" s="1057">
        <v>123.1</v>
      </c>
      <c r="P339" s="1712">
        <v>110.2</v>
      </c>
      <c r="Q339" t="s">
        <v>882</v>
      </c>
      <c r="R339" s="1071"/>
    </row>
    <row r="340" spans="1:18">
      <c r="A340" s="100"/>
      <c r="B340" s="197" t="s">
        <v>14</v>
      </c>
      <c r="C340" s="895">
        <v>122.7</v>
      </c>
      <c r="D340" s="536">
        <v>125.19</v>
      </c>
      <c r="E340" s="34">
        <v>100.57</v>
      </c>
      <c r="F340" s="537" t="s">
        <v>895</v>
      </c>
      <c r="G340" s="538"/>
      <c r="H340" s="24"/>
      <c r="I340" s="100"/>
      <c r="J340" s="197" t="s">
        <v>14</v>
      </c>
      <c r="K340" s="1709">
        <v>101.5</v>
      </c>
      <c r="L340" s="1710">
        <v>106.4</v>
      </c>
      <c r="M340" s="1711">
        <v>104.2</v>
      </c>
      <c r="N340" s="1179">
        <v>113.6</v>
      </c>
      <c r="O340" s="1059">
        <v>124.5</v>
      </c>
      <c r="P340" s="1717">
        <v>110.6</v>
      </c>
      <c r="Q340" s="931" t="s">
        <v>882</v>
      </c>
      <c r="R340" s="1072"/>
    </row>
    <row r="341" spans="1:18">
      <c r="A341" s="95" t="s">
        <v>598</v>
      </c>
      <c r="B341" s="195" t="s">
        <v>3</v>
      </c>
      <c r="C341" s="27">
        <v>111.55</v>
      </c>
      <c r="D341" s="539">
        <v>125.51</v>
      </c>
      <c r="E341" s="27">
        <v>99.55</v>
      </c>
      <c r="F341" s="294" t="s">
        <v>895</v>
      </c>
      <c r="G341" s="260"/>
      <c r="H341" s="24"/>
      <c r="I341" s="95" t="s">
        <v>598</v>
      </c>
      <c r="J341" s="195" t="s">
        <v>3</v>
      </c>
      <c r="K341" s="1718">
        <v>100.7</v>
      </c>
      <c r="L341" s="1719">
        <v>104.9</v>
      </c>
      <c r="M341" s="1720">
        <v>103.9</v>
      </c>
      <c r="N341" s="1180">
        <v>112.7</v>
      </c>
      <c r="O341" s="1062">
        <v>122.5</v>
      </c>
      <c r="P341" s="1716">
        <v>110.1</v>
      </c>
      <c r="Q341" s="1168" t="s">
        <v>882</v>
      </c>
      <c r="R341" s="1071"/>
    </row>
    <row r="342" spans="1:18">
      <c r="A342" s="95">
        <v>2018</v>
      </c>
      <c r="B342" s="195" t="s">
        <v>4</v>
      </c>
      <c r="C342" s="27">
        <v>113.99</v>
      </c>
      <c r="D342" s="539">
        <v>123.81</v>
      </c>
      <c r="E342" s="27">
        <v>102.16</v>
      </c>
      <c r="F342" s="294" t="s">
        <v>895</v>
      </c>
      <c r="G342" s="260"/>
      <c r="H342" s="24"/>
      <c r="I342" s="95">
        <v>2018</v>
      </c>
      <c r="J342" s="195" t="s">
        <v>4</v>
      </c>
      <c r="K342" s="1709">
        <v>100.7</v>
      </c>
      <c r="L342" s="1710">
        <v>104.6</v>
      </c>
      <c r="M342" s="1711">
        <v>104.1</v>
      </c>
      <c r="N342" s="1178">
        <v>112.8</v>
      </c>
      <c r="O342" s="1057">
        <v>122.2</v>
      </c>
      <c r="P342" s="1712">
        <v>110.6</v>
      </c>
      <c r="Q342" t="s">
        <v>882</v>
      </c>
      <c r="R342" s="1071"/>
    </row>
    <row r="343" spans="1:18">
      <c r="A343" s="95"/>
      <c r="B343" s="195" t="s">
        <v>5</v>
      </c>
      <c r="C343" s="27">
        <v>114.59</v>
      </c>
      <c r="D343" s="539">
        <v>128.19</v>
      </c>
      <c r="E343" s="27">
        <v>100.92</v>
      </c>
      <c r="F343" s="294" t="s">
        <v>895</v>
      </c>
      <c r="G343" s="260"/>
      <c r="H343" s="24"/>
      <c r="I343" s="95"/>
      <c r="J343" s="195" t="s">
        <v>5</v>
      </c>
      <c r="K343" s="1709">
        <v>99.8</v>
      </c>
      <c r="L343" s="1710">
        <v>105</v>
      </c>
      <c r="M343" s="1711">
        <v>104.4</v>
      </c>
      <c r="N343" s="1178">
        <v>111.8</v>
      </c>
      <c r="O343" s="1057">
        <v>122.6</v>
      </c>
      <c r="P343" s="1712">
        <v>110.5</v>
      </c>
      <c r="Q343" t="s">
        <v>882</v>
      </c>
      <c r="R343" s="1071"/>
    </row>
    <row r="344" spans="1:18">
      <c r="A344" s="95"/>
      <c r="B344" s="195" t="s">
        <v>6</v>
      </c>
      <c r="C344" s="27">
        <v>116.42</v>
      </c>
      <c r="D344" s="539">
        <v>127.97</v>
      </c>
      <c r="E344" s="27">
        <v>104.68</v>
      </c>
      <c r="F344" s="294" t="s">
        <v>895</v>
      </c>
      <c r="G344" s="260"/>
      <c r="H344" s="24"/>
      <c r="I344" s="95"/>
      <c r="J344" s="195" t="s">
        <v>6</v>
      </c>
      <c r="K344" s="1709">
        <v>101.4</v>
      </c>
      <c r="L344" s="1710">
        <v>105.8</v>
      </c>
      <c r="M344" s="1711">
        <v>104.1</v>
      </c>
      <c r="N344" s="1178">
        <v>113.1</v>
      </c>
      <c r="O344" s="1057">
        <v>123.1</v>
      </c>
      <c r="P344" s="1712">
        <v>110.3</v>
      </c>
      <c r="Q344" t="s">
        <v>882</v>
      </c>
      <c r="R344" s="1071"/>
    </row>
    <row r="345" spans="1:18">
      <c r="A345" s="95"/>
      <c r="B345" s="195" t="s">
        <v>7</v>
      </c>
      <c r="C345" s="27">
        <v>118.9</v>
      </c>
      <c r="D345" s="539">
        <v>126.44</v>
      </c>
      <c r="E345" s="27">
        <v>102</v>
      </c>
      <c r="F345" s="534" t="s">
        <v>896</v>
      </c>
      <c r="G345" s="260"/>
      <c r="H345" s="24"/>
      <c r="I345" s="95"/>
      <c r="J345" s="195" t="s">
        <v>7</v>
      </c>
      <c r="K345" s="1709">
        <v>101.2</v>
      </c>
      <c r="L345" s="1710">
        <v>105.5</v>
      </c>
      <c r="M345" s="1711">
        <v>105</v>
      </c>
      <c r="N345" s="1178">
        <v>113.5</v>
      </c>
      <c r="O345" s="1057">
        <v>123.1</v>
      </c>
      <c r="P345" s="1712">
        <v>110.9</v>
      </c>
      <c r="Q345" t="s">
        <v>882</v>
      </c>
      <c r="R345" s="1071"/>
    </row>
    <row r="346" spans="1:18">
      <c r="A346" s="95"/>
      <c r="B346" s="195" t="s">
        <v>8</v>
      </c>
      <c r="C346" s="27">
        <v>120.69</v>
      </c>
      <c r="D346" s="539">
        <v>127.04</v>
      </c>
      <c r="E346" s="27">
        <v>101.67</v>
      </c>
      <c r="F346" s="534" t="s">
        <v>896</v>
      </c>
      <c r="G346" s="260"/>
      <c r="H346" s="24"/>
      <c r="I346" s="95"/>
      <c r="J346" s="195" t="s">
        <v>8</v>
      </c>
      <c r="K346" s="1709">
        <v>100.1</v>
      </c>
      <c r="L346" s="1710">
        <v>105.2</v>
      </c>
      <c r="M346" s="1711">
        <v>104.7</v>
      </c>
      <c r="N346" s="1178">
        <v>112.2</v>
      </c>
      <c r="O346" s="1057">
        <v>122.7</v>
      </c>
      <c r="P346" s="1712">
        <v>110.9</v>
      </c>
      <c r="Q346" t="s">
        <v>882</v>
      </c>
      <c r="R346" s="1071"/>
    </row>
    <row r="347" spans="1:18">
      <c r="A347" s="95"/>
      <c r="B347" s="195" t="s">
        <v>9</v>
      </c>
      <c r="C347" s="27">
        <v>116.14</v>
      </c>
      <c r="D347" s="539">
        <v>127.34</v>
      </c>
      <c r="E347" s="27">
        <v>102.63</v>
      </c>
      <c r="F347" s="294" t="s">
        <v>895</v>
      </c>
      <c r="G347" s="260"/>
      <c r="H347" s="24"/>
      <c r="I347" s="95"/>
      <c r="J347" s="195" t="s">
        <v>9</v>
      </c>
      <c r="K347" s="1709">
        <v>99.4</v>
      </c>
      <c r="L347" s="1710">
        <v>104.5</v>
      </c>
      <c r="M347" s="1711">
        <v>104</v>
      </c>
      <c r="N347" s="1178">
        <v>111.1</v>
      </c>
      <c r="O347" s="1057">
        <v>121.9</v>
      </c>
      <c r="P347" s="1712">
        <v>110.1</v>
      </c>
      <c r="Q347" t="s">
        <v>882</v>
      </c>
      <c r="R347" s="1071"/>
    </row>
    <row r="348" spans="1:18">
      <c r="A348" s="95"/>
      <c r="B348" s="195" t="s">
        <v>10</v>
      </c>
      <c r="C348" s="27">
        <v>117.15</v>
      </c>
      <c r="D348" s="539">
        <v>128.19</v>
      </c>
      <c r="E348" s="27">
        <v>101.65</v>
      </c>
      <c r="F348" s="294" t="s">
        <v>895</v>
      </c>
      <c r="G348" s="260"/>
      <c r="H348" s="24"/>
      <c r="I348" s="95"/>
      <c r="J348" s="195" t="s">
        <v>10</v>
      </c>
      <c r="K348" s="1709">
        <v>99.3</v>
      </c>
      <c r="L348" s="1710">
        <v>104.8</v>
      </c>
      <c r="M348" s="1711">
        <v>104.4</v>
      </c>
      <c r="N348" s="1178">
        <v>111.5</v>
      </c>
      <c r="O348" s="1057">
        <v>122.2</v>
      </c>
      <c r="P348" s="1712">
        <v>110.5</v>
      </c>
      <c r="Q348" t="s">
        <v>882</v>
      </c>
      <c r="R348" s="1071"/>
    </row>
    <row r="349" spans="1:18">
      <c r="A349" s="95"/>
      <c r="B349" s="195" t="s">
        <v>11</v>
      </c>
      <c r="C349" s="27">
        <v>113.25</v>
      </c>
      <c r="D349" s="539">
        <v>123.84</v>
      </c>
      <c r="E349" s="27">
        <v>103.54</v>
      </c>
      <c r="F349" s="534" t="s">
        <v>896</v>
      </c>
      <c r="G349" s="260"/>
      <c r="H349" s="24"/>
      <c r="I349" s="95"/>
      <c r="J349" s="195" t="s">
        <v>11</v>
      </c>
      <c r="K349" s="1709">
        <v>99.1</v>
      </c>
      <c r="L349" s="1710">
        <v>103.3</v>
      </c>
      <c r="M349" s="1711">
        <v>103.6</v>
      </c>
      <c r="N349" s="1178">
        <v>110.9</v>
      </c>
      <c r="O349" s="1057">
        <v>120.1</v>
      </c>
      <c r="P349" s="1712">
        <v>109.9</v>
      </c>
      <c r="Q349" t="s">
        <v>884</v>
      </c>
      <c r="R349" s="1071"/>
    </row>
    <row r="350" spans="1:18">
      <c r="A350" s="95"/>
      <c r="B350" s="195" t="s">
        <v>12</v>
      </c>
      <c r="C350" s="32">
        <v>115.09</v>
      </c>
      <c r="D350" s="275">
        <v>129.47</v>
      </c>
      <c r="E350" s="32">
        <v>105.59</v>
      </c>
      <c r="F350" s="534" t="s">
        <v>896</v>
      </c>
      <c r="G350" s="260"/>
      <c r="H350" s="24"/>
      <c r="I350" s="95"/>
      <c r="J350" s="195" t="s">
        <v>12</v>
      </c>
      <c r="K350" s="1709">
        <v>98.5</v>
      </c>
      <c r="L350" s="1710">
        <v>105.4</v>
      </c>
      <c r="M350" s="1711">
        <v>103.6</v>
      </c>
      <c r="N350" s="1178">
        <v>110.7</v>
      </c>
      <c r="O350" s="1057">
        <v>122</v>
      </c>
      <c r="P350" s="1712">
        <v>109.7</v>
      </c>
      <c r="Q350" t="s">
        <v>884</v>
      </c>
      <c r="R350" s="1071" t="s">
        <v>870</v>
      </c>
    </row>
    <row r="351" spans="1:18">
      <c r="A351" s="989"/>
      <c r="B351" s="990" t="s">
        <v>13</v>
      </c>
      <c r="C351" s="1678">
        <v>113.03</v>
      </c>
      <c r="D351" s="1677">
        <v>126.38</v>
      </c>
      <c r="E351" s="1678">
        <v>102.05</v>
      </c>
      <c r="F351" s="1679" t="s">
        <v>896</v>
      </c>
      <c r="G351" s="1680" t="s">
        <v>1221</v>
      </c>
      <c r="H351" s="24"/>
      <c r="I351" s="95"/>
      <c r="J351" s="195" t="s">
        <v>13</v>
      </c>
      <c r="K351" s="1709">
        <v>98</v>
      </c>
      <c r="L351" s="1710">
        <v>103.6</v>
      </c>
      <c r="M351" s="1711">
        <v>103.7</v>
      </c>
      <c r="N351" s="1178">
        <v>110.3</v>
      </c>
      <c r="O351" s="1057">
        <v>120.2</v>
      </c>
      <c r="P351" s="1712">
        <v>109.9</v>
      </c>
      <c r="Q351" t="s">
        <v>884</v>
      </c>
      <c r="R351" s="1071"/>
    </row>
    <row r="352" spans="1:18">
      <c r="A352" s="95"/>
      <c r="B352" s="195" t="s">
        <v>14</v>
      </c>
      <c r="C352" s="27">
        <v>111.44</v>
      </c>
      <c r="D352" s="539">
        <v>124.25</v>
      </c>
      <c r="E352" s="27">
        <v>101.18</v>
      </c>
      <c r="F352" s="722" t="s">
        <v>896</v>
      </c>
      <c r="G352" s="260"/>
      <c r="H352" s="24"/>
      <c r="I352" s="95"/>
      <c r="J352" s="195" t="s">
        <v>14</v>
      </c>
      <c r="K352" s="1713">
        <v>96.6</v>
      </c>
      <c r="L352" s="1714">
        <v>102.4</v>
      </c>
      <c r="M352" s="1715">
        <v>103.1</v>
      </c>
      <c r="N352" s="1179">
        <v>108.7</v>
      </c>
      <c r="O352" s="1059">
        <v>119.3</v>
      </c>
      <c r="P352" s="1717">
        <v>109.3</v>
      </c>
      <c r="Q352" s="931" t="s">
        <v>884</v>
      </c>
      <c r="R352" s="1071"/>
    </row>
    <row r="353" spans="1:18">
      <c r="A353" s="98" t="s">
        <v>756</v>
      </c>
      <c r="B353" s="196" t="s">
        <v>3</v>
      </c>
      <c r="C353" s="35">
        <v>107.23</v>
      </c>
      <c r="D353" s="355">
        <v>121.04</v>
      </c>
      <c r="E353" s="35">
        <v>101.63</v>
      </c>
      <c r="F353" s="294" t="s">
        <v>895</v>
      </c>
      <c r="G353" s="1681" t="s">
        <v>271</v>
      </c>
      <c r="H353" s="24"/>
      <c r="I353" s="98" t="s">
        <v>756</v>
      </c>
      <c r="J353" s="196" t="s">
        <v>3</v>
      </c>
      <c r="K353" s="1709">
        <v>96.3</v>
      </c>
      <c r="L353" s="1710">
        <v>101.3</v>
      </c>
      <c r="M353" s="1711">
        <v>104.2</v>
      </c>
      <c r="N353" s="1178">
        <v>108.1</v>
      </c>
      <c r="O353" s="1057">
        <v>117.6</v>
      </c>
      <c r="P353" s="1712">
        <v>110.1</v>
      </c>
      <c r="Q353" t="s">
        <v>888</v>
      </c>
      <c r="R353" s="1070"/>
    </row>
    <row r="354" spans="1:18">
      <c r="A354" s="95">
        <v>2019</v>
      </c>
      <c r="B354" s="195" t="s">
        <v>4</v>
      </c>
      <c r="C354" s="27">
        <v>112.62</v>
      </c>
      <c r="D354" s="539">
        <v>123.97</v>
      </c>
      <c r="E354" s="27">
        <v>102.16</v>
      </c>
      <c r="F354" s="294" t="s">
        <v>895</v>
      </c>
      <c r="G354" s="260"/>
      <c r="H354" s="24"/>
      <c r="I354" s="95">
        <v>2019</v>
      </c>
      <c r="J354" s="195" t="s">
        <v>4</v>
      </c>
      <c r="K354" s="1709">
        <v>97</v>
      </c>
      <c r="L354" s="1710">
        <v>102.8</v>
      </c>
      <c r="M354" s="1711">
        <v>104.4</v>
      </c>
      <c r="N354" s="1178">
        <v>108.9</v>
      </c>
      <c r="O354" s="1057">
        <v>119.7</v>
      </c>
      <c r="P354" s="1712">
        <v>110.4</v>
      </c>
      <c r="Q354" t="s">
        <v>888</v>
      </c>
      <c r="R354" s="1071"/>
    </row>
    <row r="355" spans="1:18">
      <c r="A355" s="95"/>
      <c r="B355" s="195" t="s">
        <v>5</v>
      </c>
      <c r="C355" s="27">
        <v>104.67</v>
      </c>
      <c r="D355" s="539">
        <v>121.05</v>
      </c>
      <c r="E355" s="27">
        <v>103.34</v>
      </c>
      <c r="F355" s="534" t="s">
        <v>889</v>
      </c>
      <c r="G355" s="260"/>
      <c r="H355" s="24"/>
      <c r="I355" s="95"/>
      <c r="J355" s="195" t="s">
        <v>5</v>
      </c>
      <c r="K355" s="1709">
        <v>96.2</v>
      </c>
      <c r="L355" s="1710">
        <v>102.6</v>
      </c>
      <c r="M355" s="1711">
        <v>104.1</v>
      </c>
      <c r="N355" s="1178">
        <v>108.1</v>
      </c>
      <c r="O355" s="1057">
        <v>119.5</v>
      </c>
      <c r="P355" s="1712">
        <v>109.8</v>
      </c>
      <c r="Q355" t="s">
        <v>875</v>
      </c>
      <c r="R355" s="1071"/>
    </row>
    <row r="356" spans="1:18">
      <c r="A356" s="95"/>
      <c r="B356" s="195" t="s">
        <v>6</v>
      </c>
      <c r="C356" s="27">
        <v>110.13</v>
      </c>
      <c r="D356" s="539">
        <v>121.05</v>
      </c>
      <c r="E356" s="27">
        <v>102.81</v>
      </c>
      <c r="F356" s="534" t="s">
        <v>889</v>
      </c>
      <c r="G356" s="260"/>
      <c r="H356" s="24"/>
      <c r="I356" s="95"/>
      <c r="J356" s="195" t="s">
        <v>6</v>
      </c>
      <c r="K356" s="1709">
        <v>96.2</v>
      </c>
      <c r="L356" s="1710">
        <v>102.4</v>
      </c>
      <c r="M356" s="1711">
        <v>104.1</v>
      </c>
      <c r="N356" s="1178">
        <v>107.5</v>
      </c>
      <c r="O356" s="1057">
        <v>118.9</v>
      </c>
      <c r="P356" s="1712">
        <v>110.2</v>
      </c>
      <c r="Q356" t="s">
        <v>875</v>
      </c>
      <c r="R356" s="1071"/>
    </row>
    <row r="357" spans="1:18">
      <c r="A357" s="95" t="s">
        <v>897</v>
      </c>
      <c r="B357" s="195" t="s">
        <v>7</v>
      </c>
      <c r="C357" s="32">
        <v>110.39</v>
      </c>
      <c r="D357" s="275">
        <v>124.94</v>
      </c>
      <c r="E357" s="32">
        <v>104.58</v>
      </c>
      <c r="F357" s="534" t="s">
        <v>880</v>
      </c>
      <c r="G357" s="1090" t="s">
        <v>521</v>
      </c>
      <c r="H357" s="24"/>
      <c r="I357" s="95" t="s">
        <v>897</v>
      </c>
      <c r="J357" s="195" t="s">
        <v>7</v>
      </c>
      <c r="K357" s="1709">
        <v>95.5</v>
      </c>
      <c r="L357" s="1710">
        <v>102.1</v>
      </c>
      <c r="M357" s="1711">
        <v>104.7</v>
      </c>
      <c r="N357" s="1178">
        <v>107.2</v>
      </c>
      <c r="O357" s="1057">
        <v>119.3</v>
      </c>
      <c r="P357" s="1712">
        <v>110.8</v>
      </c>
      <c r="Q357" t="s">
        <v>880</v>
      </c>
      <c r="R357" s="1071"/>
    </row>
    <row r="358" spans="1:18">
      <c r="A358" s="95"/>
      <c r="B358" s="195" t="s">
        <v>8</v>
      </c>
      <c r="C358" s="1073">
        <v>108.77</v>
      </c>
      <c r="D358" s="1057">
        <v>121.39</v>
      </c>
      <c r="E358" s="1073">
        <v>106.79</v>
      </c>
      <c r="F358" s="534" t="s">
        <v>880</v>
      </c>
      <c r="G358" s="1065"/>
      <c r="I358" s="95"/>
      <c r="J358" s="195" t="s">
        <v>8</v>
      </c>
      <c r="K358" s="1709">
        <v>94.1</v>
      </c>
      <c r="L358" s="1710">
        <v>100.1</v>
      </c>
      <c r="M358" s="1711">
        <v>104.6</v>
      </c>
      <c r="N358" s="1178">
        <v>105.9</v>
      </c>
      <c r="O358" s="1057">
        <v>116.9</v>
      </c>
      <c r="P358" s="1712">
        <v>110.4</v>
      </c>
      <c r="Q358" t="s">
        <v>880</v>
      </c>
      <c r="R358" s="1074"/>
    </row>
    <row r="359" spans="1:18">
      <c r="A359" s="95"/>
      <c r="B359" s="195" t="s">
        <v>9</v>
      </c>
      <c r="C359" s="1073">
        <v>107.5</v>
      </c>
      <c r="D359" s="1057">
        <v>124.15</v>
      </c>
      <c r="E359" s="1073">
        <v>105.67</v>
      </c>
      <c r="F359" s="534" t="s">
        <v>880</v>
      </c>
      <c r="G359" s="1065"/>
      <c r="I359" s="95"/>
      <c r="J359" s="195" t="s">
        <v>9</v>
      </c>
      <c r="K359" s="1709">
        <v>93.8</v>
      </c>
      <c r="L359" s="1710">
        <v>100.5</v>
      </c>
      <c r="M359" s="1711">
        <v>104.7</v>
      </c>
      <c r="N359" s="1178">
        <v>105.2</v>
      </c>
      <c r="O359" s="1057">
        <v>116.8</v>
      </c>
      <c r="P359" s="1712">
        <v>110.5</v>
      </c>
      <c r="Q359" t="s">
        <v>880</v>
      </c>
      <c r="R359" s="1074"/>
    </row>
    <row r="360" spans="1:18">
      <c r="A360" s="95"/>
      <c r="B360" s="195" t="s">
        <v>10</v>
      </c>
      <c r="C360" s="1073">
        <v>100.32</v>
      </c>
      <c r="D360" s="1057">
        <v>115.58</v>
      </c>
      <c r="E360" s="1073">
        <v>104.72</v>
      </c>
      <c r="F360" s="1075" t="s">
        <v>894</v>
      </c>
      <c r="G360" s="1065"/>
      <c r="I360" s="95"/>
      <c r="J360" s="195" t="s">
        <v>10</v>
      </c>
      <c r="K360" s="1709">
        <v>92.5</v>
      </c>
      <c r="L360" s="1710">
        <v>99.5</v>
      </c>
      <c r="M360" s="1711">
        <v>104.5</v>
      </c>
      <c r="N360" s="1178">
        <v>104.1</v>
      </c>
      <c r="O360" s="1057">
        <v>116.4</v>
      </c>
      <c r="P360" s="1712">
        <v>110.4</v>
      </c>
      <c r="Q360" t="s">
        <v>875</v>
      </c>
      <c r="R360" s="1074"/>
    </row>
    <row r="361" spans="1:18">
      <c r="A361" s="95"/>
      <c r="B361" s="195" t="s">
        <v>11</v>
      </c>
      <c r="C361" s="1073">
        <v>106.32</v>
      </c>
      <c r="D361" s="1057">
        <v>119.2</v>
      </c>
      <c r="E361" s="1073">
        <v>104.21</v>
      </c>
      <c r="F361" s="1075" t="s">
        <v>894</v>
      </c>
      <c r="G361" s="1065"/>
      <c r="I361" s="95"/>
      <c r="J361" s="195" t="s">
        <v>11</v>
      </c>
      <c r="K361" s="1709">
        <v>92.3</v>
      </c>
      <c r="L361" s="1710">
        <v>100.9</v>
      </c>
      <c r="M361" s="1711">
        <v>104.5</v>
      </c>
      <c r="N361" s="1178">
        <v>103.7</v>
      </c>
      <c r="O361" s="1057">
        <v>117.8</v>
      </c>
      <c r="P361" s="1712">
        <v>110.2</v>
      </c>
      <c r="Q361" t="s">
        <v>875</v>
      </c>
      <c r="R361" s="1074"/>
    </row>
    <row r="362" spans="1:18">
      <c r="A362" s="95"/>
      <c r="B362" s="195" t="s">
        <v>12</v>
      </c>
      <c r="C362" s="1073">
        <v>98.54</v>
      </c>
      <c r="D362" s="1057">
        <v>115.33</v>
      </c>
      <c r="E362" s="1073">
        <v>103.77</v>
      </c>
      <c r="F362" s="1075" t="s">
        <v>894</v>
      </c>
      <c r="G362" s="1065"/>
      <c r="I362" s="95"/>
      <c r="J362" s="195" t="s">
        <v>12</v>
      </c>
      <c r="K362" s="1709">
        <v>91.6</v>
      </c>
      <c r="L362" s="1710">
        <v>96.9</v>
      </c>
      <c r="M362" s="1711">
        <v>103</v>
      </c>
      <c r="N362" s="1178">
        <v>102.9</v>
      </c>
      <c r="O362" s="1057">
        <v>112.3</v>
      </c>
      <c r="P362" s="1712">
        <v>108.9</v>
      </c>
      <c r="Q362" t="s">
        <v>875</v>
      </c>
      <c r="R362" s="1074"/>
    </row>
    <row r="363" spans="1:18">
      <c r="A363" s="95"/>
      <c r="B363" s="195" t="s">
        <v>13</v>
      </c>
      <c r="C363" s="1073">
        <v>103.36</v>
      </c>
      <c r="D363" s="1057">
        <v>112.75</v>
      </c>
      <c r="E363" s="1073">
        <v>104</v>
      </c>
      <c r="F363" s="534" t="s">
        <v>889</v>
      </c>
      <c r="G363" s="1065"/>
      <c r="I363" s="95"/>
      <c r="J363" s="195" t="s">
        <v>13</v>
      </c>
      <c r="K363" s="1709">
        <v>90.7</v>
      </c>
      <c r="L363" s="1710">
        <v>96</v>
      </c>
      <c r="M363" s="1711">
        <v>102.8</v>
      </c>
      <c r="N363" s="1178">
        <v>102.5</v>
      </c>
      <c r="O363" s="1057">
        <v>111.6</v>
      </c>
      <c r="P363" s="1712">
        <v>108.8</v>
      </c>
      <c r="Q363" t="s">
        <v>875</v>
      </c>
      <c r="R363" s="1074"/>
    </row>
    <row r="364" spans="1:18">
      <c r="A364" s="100"/>
      <c r="B364" s="197" t="s">
        <v>14</v>
      </c>
      <c r="C364" s="1076">
        <v>105.68</v>
      </c>
      <c r="D364" s="1059">
        <v>117.63</v>
      </c>
      <c r="E364" s="1076">
        <v>106.15</v>
      </c>
      <c r="F364" s="1077" t="s">
        <v>889</v>
      </c>
      <c r="G364" s="1068"/>
      <c r="I364" s="100"/>
      <c r="J364" s="197" t="s">
        <v>14</v>
      </c>
      <c r="K364" s="1709">
        <v>91.4</v>
      </c>
      <c r="L364" s="1710">
        <v>95.8</v>
      </c>
      <c r="M364" s="1711">
        <v>102.6</v>
      </c>
      <c r="N364" s="1178">
        <v>103.5</v>
      </c>
      <c r="O364" s="1057">
        <v>111.6</v>
      </c>
      <c r="P364" s="1712">
        <v>108.3</v>
      </c>
      <c r="Q364" t="s">
        <v>875</v>
      </c>
      <c r="R364" s="1078"/>
    </row>
    <row r="365" spans="1:18">
      <c r="A365" s="98" t="s">
        <v>790</v>
      </c>
      <c r="B365" s="196" t="s">
        <v>3</v>
      </c>
      <c r="C365" s="1079">
        <v>106.66</v>
      </c>
      <c r="D365" s="1062">
        <v>114.68</v>
      </c>
      <c r="E365" s="1079">
        <v>107.15</v>
      </c>
      <c r="F365" s="1080" t="s">
        <v>889</v>
      </c>
      <c r="G365" s="1067"/>
      <c r="I365" s="98" t="s">
        <v>790</v>
      </c>
      <c r="J365" s="196" t="s">
        <v>3</v>
      </c>
      <c r="K365" s="1718">
        <v>90.6</v>
      </c>
      <c r="L365" s="1719">
        <v>95.5</v>
      </c>
      <c r="M365" s="1720">
        <v>101.8</v>
      </c>
      <c r="N365" s="1180">
        <v>102.1</v>
      </c>
      <c r="O365" s="1062">
        <v>110.4</v>
      </c>
      <c r="P365" s="1716">
        <v>107.6</v>
      </c>
      <c r="Q365" s="1168" t="s">
        <v>875</v>
      </c>
      <c r="R365" s="1081"/>
    </row>
    <row r="366" spans="1:18">
      <c r="A366" s="95">
        <v>2020</v>
      </c>
      <c r="B366" s="195" t="s">
        <v>4</v>
      </c>
      <c r="C366" s="1073">
        <v>102.24</v>
      </c>
      <c r="D366" s="1057">
        <v>110.26</v>
      </c>
      <c r="E366" s="1073">
        <v>106.67</v>
      </c>
      <c r="F366" s="1082" t="s">
        <v>875</v>
      </c>
      <c r="G366" s="1065"/>
      <c r="I366" s="95">
        <v>2020</v>
      </c>
      <c r="J366" s="195" t="s">
        <v>4</v>
      </c>
      <c r="K366" s="1709">
        <v>91.5</v>
      </c>
      <c r="L366" s="1710">
        <v>94.8</v>
      </c>
      <c r="M366" s="1711">
        <v>101.3</v>
      </c>
      <c r="N366" s="1178">
        <v>104</v>
      </c>
      <c r="O366" s="1057">
        <v>108.9</v>
      </c>
      <c r="P366" s="1712">
        <v>107.1</v>
      </c>
      <c r="Q366" t="s">
        <v>875</v>
      </c>
      <c r="R366" s="1074"/>
    </row>
    <row r="367" spans="1:18">
      <c r="A367" s="95"/>
      <c r="B367" s="195" t="s">
        <v>5</v>
      </c>
      <c r="C367" s="1073">
        <v>103.64</v>
      </c>
      <c r="D367" s="1057">
        <v>109.06</v>
      </c>
      <c r="E367" s="1073">
        <v>105.66</v>
      </c>
      <c r="F367" s="1082" t="s">
        <v>875</v>
      </c>
      <c r="G367" s="1065"/>
      <c r="I367" s="95"/>
      <c r="J367" s="195" t="s">
        <v>5</v>
      </c>
      <c r="K367" s="1709">
        <v>85.6</v>
      </c>
      <c r="L367" s="1710">
        <v>91.2</v>
      </c>
      <c r="M367" s="1711">
        <v>100.6</v>
      </c>
      <c r="N367" s="1178">
        <v>95.6</v>
      </c>
      <c r="O367" s="1057">
        <v>106.1</v>
      </c>
      <c r="P367" s="1712">
        <v>106.1</v>
      </c>
      <c r="Q367" t="s">
        <v>875</v>
      </c>
      <c r="R367" s="1074"/>
    </row>
    <row r="368" spans="1:18">
      <c r="A368" s="95"/>
      <c r="B368" s="195" t="s">
        <v>6</v>
      </c>
      <c r="C368" s="1073">
        <v>85.51</v>
      </c>
      <c r="D368" s="1057">
        <v>94.37</v>
      </c>
      <c r="E368" s="1073">
        <v>104.98</v>
      </c>
      <c r="F368" s="1083" t="s">
        <v>875</v>
      </c>
      <c r="G368" s="1065"/>
      <c r="I368" s="95"/>
      <c r="J368" s="195" t="s">
        <v>6</v>
      </c>
      <c r="K368" s="1709">
        <v>78.7</v>
      </c>
      <c r="L368" s="1710">
        <v>80.900000000000006</v>
      </c>
      <c r="M368" s="1711">
        <v>96.9</v>
      </c>
      <c r="N368" s="1178">
        <v>88.3</v>
      </c>
      <c r="O368" s="1057">
        <v>94.4</v>
      </c>
      <c r="P368" s="1712">
        <v>102.3</v>
      </c>
      <c r="Q368" t="s">
        <v>875</v>
      </c>
      <c r="R368" s="1074"/>
    </row>
    <row r="369" spans="1:18">
      <c r="A369" s="989"/>
      <c r="B369" s="990" t="s">
        <v>7</v>
      </c>
      <c r="C369" s="1091">
        <v>80.680000000000007</v>
      </c>
      <c r="D369" s="1092">
        <v>92.37</v>
      </c>
      <c r="E369" s="1091">
        <v>100.42</v>
      </c>
      <c r="F369" s="1093" t="s">
        <v>875</v>
      </c>
      <c r="G369" s="1094" t="s">
        <v>1201</v>
      </c>
      <c r="I369" s="989"/>
      <c r="J369" s="990" t="s">
        <v>7</v>
      </c>
      <c r="K369" s="1709">
        <v>77.2</v>
      </c>
      <c r="L369" s="1710">
        <v>74.400000000000006</v>
      </c>
      <c r="M369" s="1711">
        <v>92.8</v>
      </c>
      <c r="N369" s="1181">
        <v>88.9</v>
      </c>
      <c r="O369" s="1092">
        <v>87.1</v>
      </c>
      <c r="P369" s="1721">
        <v>98.1</v>
      </c>
      <c r="Q369" s="1120" t="s">
        <v>875</v>
      </c>
      <c r="R369" s="1185" t="s">
        <v>1201</v>
      </c>
    </row>
    <row r="370" spans="1:18">
      <c r="A370" s="95"/>
      <c r="B370" s="195" t="s">
        <v>8</v>
      </c>
      <c r="C370" s="1073">
        <v>88.65</v>
      </c>
      <c r="D370" s="1057">
        <v>93.89</v>
      </c>
      <c r="E370" s="1073">
        <v>100.76</v>
      </c>
      <c r="F370" s="1083" t="s">
        <v>875</v>
      </c>
      <c r="G370" s="1065"/>
      <c r="I370" s="95"/>
      <c r="J370" s="195" t="s">
        <v>8</v>
      </c>
      <c r="K370" s="1709">
        <v>82.7</v>
      </c>
      <c r="L370" s="1710">
        <v>78.3</v>
      </c>
      <c r="M370" s="1711">
        <v>93.1</v>
      </c>
      <c r="N370" s="1178">
        <v>94</v>
      </c>
      <c r="O370" s="1057">
        <v>89.9</v>
      </c>
      <c r="P370" s="1712">
        <v>97.8</v>
      </c>
      <c r="Q370" t="s">
        <v>875</v>
      </c>
      <c r="R370" s="1074"/>
    </row>
    <row r="371" spans="1:18">
      <c r="A371" s="95"/>
      <c r="B371" s="195" t="s">
        <v>9</v>
      </c>
      <c r="C371" s="1073">
        <v>94.21</v>
      </c>
      <c r="D371" s="1057">
        <v>94.42</v>
      </c>
      <c r="E371" s="1073">
        <v>101.08</v>
      </c>
      <c r="F371" s="1083" t="s">
        <v>875</v>
      </c>
      <c r="G371" s="1065"/>
      <c r="I371" s="95"/>
      <c r="J371" s="195" t="s">
        <v>9</v>
      </c>
      <c r="K371" s="1709">
        <v>86.1</v>
      </c>
      <c r="L371" s="1710">
        <v>81.599999999999994</v>
      </c>
      <c r="M371" s="1711">
        <v>92.5</v>
      </c>
      <c r="N371" s="1178">
        <v>97.5</v>
      </c>
      <c r="O371" s="1057">
        <v>95.3</v>
      </c>
      <c r="P371" s="1712">
        <v>97.3</v>
      </c>
      <c r="Q371" t="s">
        <v>875</v>
      </c>
      <c r="R371" s="1074"/>
    </row>
    <row r="372" spans="1:18">
      <c r="A372" s="95"/>
      <c r="B372" s="195" t="s">
        <v>10</v>
      </c>
      <c r="C372" s="1073">
        <v>98.76</v>
      </c>
      <c r="D372" s="1057">
        <v>97.81</v>
      </c>
      <c r="E372" s="1073">
        <v>98.62</v>
      </c>
      <c r="F372" s="1083" t="s">
        <v>880</v>
      </c>
      <c r="G372" s="1065"/>
      <c r="I372" s="95"/>
      <c r="J372" s="195" t="s">
        <v>10</v>
      </c>
      <c r="K372" s="1709">
        <v>88.6</v>
      </c>
      <c r="L372" s="1710">
        <v>83</v>
      </c>
      <c r="M372" s="1711">
        <v>91.9</v>
      </c>
      <c r="N372" s="1178">
        <v>100</v>
      </c>
      <c r="O372" s="1057">
        <v>96.8</v>
      </c>
      <c r="P372" s="1712">
        <v>97</v>
      </c>
      <c r="Q372" t="s">
        <v>880</v>
      </c>
      <c r="R372" s="1074"/>
    </row>
    <row r="373" spans="1:18">
      <c r="A373" s="95"/>
      <c r="B373" s="195" t="s">
        <v>11</v>
      </c>
      <c r="C373" s="1073">
        <v>109.37</v>
      </c>
      <c r="D373" s="1057">
        <v>94.96</v>
      </c>
      <c r="E373" s="1073">
        <v>94.65</v>
      </c>
      <c r="F373" s="1083" t="s">
        <v>880</v>
      </c>
      <c r="G373" s="1065"/>
      <c r="I373" s="95"/>
      <c r="J373" s="195" t="s">
        <v>11</v>
      </c>
      <c r="K373" s="1709">
        <v>92.2</v>
      </c>
      <c r="L373" s="1710">
        <v>85.6</v>
      </c>
      <c r="M373" s="1711">
        <v>91.9</v>
      </c>
      <c r="N373" s="1178">
        <v>104.6</v>
      </c>
      <c r="O373" s="1057">
        <v>99.6</v>
      </c>
      <c r="P373" s="1712">
        <v>97.1</v>
      </c>
      <c r="Q373" t="s">
        <v>880</v>
      </c>
      <c r="R373" s="1074"/>
    </row>
    <row r="374" spans="1:18">
      <c r="A374" s="95"/>
      <c r="B374" s="195" t="s">
        <v>12</v>
      </c>
      <c r="C374" s="1073">
        <v>108.55</v>
      </c>
      <c r="D374" s="1057">
        <v>99.66</v>
      </c>
      <c r="E374" s="1073">
        <v>93.47</v>
      </c>
      <c r="F374" s="1075" t="s">
        <v>894</v>
      </c>
      <c r="G374" s="1065"/>
      <c r="I374" s="95"/>
      <c r="J374" s="195" t="s">
        <v>12</v>
      </c>
      <c r="K374" s="1709">
        <v>94.1</v>
      </c>
      <c r="L374" s="1710">
        <v>89.5</v>
      </c>
      <c r="M374" s="1711">
        <v>91.8</v>
      </c>
      <c r="N374" s="1178">
        <v>106.4</v>
      </c>
      <c r="O374" s="1057">
        <v>103.5</v>
      </c>
      <c r="P374" s="1712">
        <v>96.7</v>
      </c>
      <c r="Q374" t="s">
        <v>880</v>
      </c>
      <c r="R374" s="1074"/>
    </row>
    <row r="375" spans="1:18">
      <c r="A375" s="95"/>
      <c r="B375" s="195" t="s">
        <v>13</v>
      </c>
      <c r="C375" s="1073">
        <v>108.41</v>
      </c>
      <c r="D375" s="1057">
        <v>98.63</v>
      </c>
      <c r="E375" s="1073">
        <v>93.97</v>
      </c>
      <c r="F375" s="1083" t="s">
        <v>882</v>
      </c>
      <c r="G375" s="1065"/>
      <c r="I375" s="95"/>
      <c r="J375" s="195" t="s">
        <v>13</v>
      </c>
      <c r="K375" s="1709">
        <v>96.4</v>
      </c>
      <c r="L375" s="1710">
        <v>89.6</v>
      </c>
      <c r="M375" s="1711">
        <v>91.5</v>
      </c>
      <c r="N375" s="1178">
        <v>109.1</v>
      </c>
      <c r="O375" s="1057">
        <v>104</v>
      </c>
      <c r="P375" s="1712">
        <v>96.6</v>
      </c>
      <c r="Q375" t="s">
        <v>880</v>
      </c>
      <c r="R375" s="1074"/>
    </row>
    <row r="376" spans="1:18">
      <c r="A376" s="100"/>
      <c r="B376" s="197" t="s">
        <v>14</v>
      </c>
      <c r="C376" s="1789">
        <v>113.32</v>
      </c>
      <c r="D376" s="1057">
        <v>99.89</v>
      </c>
      <c r="E376" s="1073">
        <v>92.56</v>
      </c>
      <c r="F376" s="1083" t="s">
        <v>882</v>
      </c>
      <c r="G376" s="1065"/>
      <c r="I376" s="100"/>
      <c r="J376" s="197" t="s">
        <v>14</v>
      </c>
      <c r="K376" s="1713">
        <v>96.9</v>
      </c>
      <c r="L376" s="1714">
        <v>90.3</v>
      </c>
      <c r="M376" s="1715">
        <v>91.1</v>
      </c>
      <c r="N376" s="1179">
        <v>109.5</v>
      </c>
      <c r="O376" s="1059">
        <v>104.1</v>
      </c>
      <c r="P376" s="1717">
        <v>96.4</v>
      </c>
      <c r="Q376" s="931" t="s">
        <v>880</v>
      </c>
      <c r="R376" s="1078"/>
    </row>
    <row r="377" spans="1:18">
      <c r="A377" s="98" t="s">
        <v>817</v>
      </c>
      <c r="B377" s="196" t="s">
        <v>3</v>
      </c>
      <c r="C377" s="1079">
        <v>113.59</v>
      </c>
      <c r="D377" s="1062">
        <v>100.46</v>
      </c>
      <c r="E377" s="1062">
        <v>92.65</v>
      </c>
      <c r="F377" s="471" t="s">
        <v>882</v>
      </c>
      <c r="G377" s="1084"/>
      <c r="I377" s="95" t="s">
        <v>817</v>
      </c>
      <c r="J377" s="195" t="s">
        <v>3</v>
      </c>
      <c r="K377" s="1709">
        <v>98.1</v>
      </c>
      <c r="L377" s="1710">
        <v>91.9</v>
      </c>
      <c r="M377" s="1711">
        <v>91.5</v>
      </c>
      <c r="N377" s="1178">
        <v>110.8</v>
      </c>
      <c r="O377" s="1057">
        <v>106.8</v>
      </c>
      <c r="P377" s="1712">
        <v>97</v>
      </c>
      <c r="Q377" t="s">
        <v>898</v>
      </c>
      <c r="R377" s="1069"/>
    </row>
    <row r="378" spans="1:18">
      <c r="A378" s="95">
        <v>2021</v>
      </c>
      <c r="B378" s="195" t="s">
        <v>4</v>
      </c>
      <c r="C378" s="1073">
        <v>116.9</v>
      </c>
      <c r="D378" s="1057">
        <v>99.35</v>
      </c>
      <c r="E378" s="1057">
        <v>91.23</v>
      </c>
      <c r="F378" t="s">
        <v>882</v>
      </c>
      <c r="G378" s="1086" t="s">
        <v>40</v>
      </c>
      <c r="I378" s="95">
        <v>2021</v>
      </c>
      <c r="J378" s="195" t="s">
        <v>4</v>
      </c>
      <c r="K378" s="1709">
        <v>99.6</v>
      </c>
      <c r="L378" s="1710">
        <v>91.4</v>
      </c>
      <c r="M378" s="1711">
        <v>91.6</v>
      </c>
      <c r="N378" s="1178">
        <v>112.3</v>
      </c>
      <c r="O378" s="1057">
        <v>106.3</v>
      </c>
      <c r="P378" s="1712">
        <v>97.1</v>
      </c>
      <c r="Q378" t="s">
        <v>898</v>
      </c>
      <c r="R378" s="1069"/>
    </row>
    <row r="379" spans="1:18">
      <c r="A379" s="95"/>
      <c r="B379" s="195" t="s">
        <v>5</v>
      </c>
      <c r="C379" s="1073">
        <v>121.37</v>
      </c>
      <c r="D379" s="1057">
        <v>102.99</v>
      </c>
      <c r="E379" s="1057">
        <v>91.16</v>
      </c>
      <c r="F379" t="s">
        <v>882</v>
      </c>
      <c r="G379" s="1086"/>
      <c r="I379" s="95"/>
      <c r="J379" s="195" t="s">
        <v>5</v>
      </c>
      <c r="K379" s="1709">
        <v>102.3</v>
      </c>
      <c r="L379" s="1710">
        <v>93.8</v>
      </c>
      <c r="M379" s="1711">
        <v>93.7</v>
      </c>
      <c r="N379" s="1178">
        <v>115.2</v>
      </c>
      <c r="O379" s="1057">
        <v>108.8</v>
      </c>
      <c r="P379" s="1712">
        <v>99.3</v>
      </c>
      <c r="Q379" t="s">
        <v>882</v>
      </c>
      <c r="R379" s="1069"/>
    </row>
    <row r="380" spans="1:18">
      <c r="A380" s="95"/>
      <c r="B380" s="195" t="s">
        <v>6</v>
      </c>
      <c r="C380" s="1073">
        <v>126.74</v>
      </c>
      <c r="D380" s="1057">
        <v>107.15</v>
      </c>
      <c r="E380" s="1057">
        <v>93.39</v>
      </c>
      <c r="F380" t="s">
        <v>882</v>
      </c>
      <c r="G380" s="1086"/>
      <c r="I380" s="95"/>
      <c r="J380" s="195" t="s">
        <v>6</v>
      </c>
      <c r="K380" s="1709">
        <v>102.9</v>
      </c>
      <c r="L380" s="1710">
        <v>95.6</v>
      </c>
      <c r="M380" s="1711">
        <v>93.5</v>
      </c>
      <c r="N380" s="1178">
        <v>115</v>
      </c>
      <c r="O380" s="1057">
        <v>111.1</v>
      </c>
      <c r="P380" s="1712">
        <v>99.5</v>
      </c>
      <c r="Q380" t="s">
        <v>882</v>
      </c>
      <c r="R380" s="1069"/>
    </row>
    <row r="381" spans="1:18">
      <c r="A381" s="95"/>
      <c r="B381" s="195" t="s">
        <v>7</v>
      </c>
      <c r="C381" s="1073">
        <v>125.47</v>
      </c>
      <c r="D381" s="1057">
        <v>102.71</v>
      </c>
      <c r="E381" s="1057">
        <v>93.46</v>
      </c>
      <c r="F381" t="s">
        <v>882</v>
      </c>
      <c r="G381" s="1086"/>
      <c r="I381" s="95"/>
      <c r="J381" s="195" t="s">
        <v>7</v>
      </c>
      <c r="K381" s="1709">
        <v>102.6</v>
      </c>
      <c r="L381" s="1710">
        <v>93.8</v>
      </c>
      <c r="M381" s="1711">
        <v>94.2</v>
      </c>
      <c r="N381" s="1178">
        <v>115.7</v>
      </c>
      <c r="O381" s="1057">
        <v>109.7</v>
      </c>
      <c r="P381" s="1712">
        <v>99.6</v>
      </c>
      <c r="Q381" t="s">
        <v>882</v>
      </c>
      <c r="R381" s="1069"/>
    </row>
    <row r="382" spans="1:18">
      <c r="A382" s="95"/>
      <c r="B382" s="195" t="s">
        <v>8</v>
      </c>
      <c r="C382" s="1073">
        <v>123.96</v>
      </c>
      <c r="D382" s="1057">
        <v>103.53</v>
      </c>
      <c r="E382" s="1057">
        <v>93.26</v>
      </c>
      <c r="F382" t="s">
        <v>882</v>
      </c>
      <c r="G382" s="1086"/>
      <c r="I382" s="95"/>
      <c r="J382" s="195" t="s">
        <v>8</v>
      </c>
      <c r="K382" s="1709">
        <v>103.8</v>
      </c>
      <c r="L382" s="1710">
        <v>95</v>
      </c>
      <c r="M382" s="1711">
        <v>95</v>
      </c>
      <c r="N382" s="1178">
        <v>116.8</v>
      </c>
      <c r="O382" s="1057">
        <v>110.3</v>
      </c>
      <c r="P382" s="1712">
        <v>100.1</v>
      </c>
      <c r="Q382" t="s">
        <v>882</v>
      </c>
      <c r="R382" s="1069"/>
    </row>
    <row r="383" spans="1:18">
      <c r="A383" s="95"/>
      <c r="B383" s="195" t="s">
        <v>9</v>
      </c>
      <c r="C383" s="1073">
        <v>124.28</v>
      </c>
      <c r="D383" s="1057">
        <v>103.52</v>
      </c>
      <c r="E383" s="1057">
        <v>93.68</v>
      </c>
      <c r="F383" t="s">
        <v>882</v>
      </c>
      <c r="G383" s="1086"/>
      <c r="I383" s="95"/>
      <c r="J383" s="195" t="s">
        <v>9</v>
      </c>
      <c r="K383" s="1709">
        <v>103.6</v>
      </c>
      <c r="L383" s="1710">
        <v>94.6</v>
      </c>
      <c r="M383" s="1711">
        <v>95.4</v>
      </c>
      <c r="N383" s="1178">
        <v>117</v>
      </c>
      <c r="O383" s="1057">
        <v>109.8</v>
      </c>
      <c r="P383" s="1712">
        <v>100.8</v>
      </c>
      <c r="Q383" t="s">
        <v>882</v>
      </c>
      <c r="R383" s="1069"/>
    </row>
    <row r="384" spans="1:18">
      <c r="A384" s="95"/>
      <c r="B384" s="195" t="s">
        <v>10</v>
      </c>
      <c r="C384" s="1073">
        <v>120.88</v>
      </c>
      <c r="D384" s="1057">
        <v>98.73</v>
      </c>
      <c r="E384" s="1057">
        <v>92.22</v>
      </c>
      <c r="F384" t="s">
        <v>882</v>
      </c>
      <c r="G384" s="1086"/>
      <c r="I384" s="95"/>
      <c r="J384" s="195" t="s">
        <v>10</v>
      </c>
      <c r="K384" s="1709">
        <v>101.7</v>
      </c>
      <c r="L384" s="1710">
        <v>92.6</v>
      </c>
      <c r="M384" s="1711">
        <v>94.4</v>
      </c>
      <c r="N384" s="1178">
        <v>114.7</v>
      </c>
      <c r="O384" s="1057">
        <v>107.1</v>
      </c>
      <c r="P384" s="1712">
        <v>99.6</v>
      </c>
      <c r="Q384" t="s">
        <v>882</v>
      </c>
      <c r="R384" s="1069"/>
    </row>
    <row r="385" spans="1:18">
      <c r="A385" s="95"/>
      <c r="B385" s="195" t="s">
        <v>11</v>
      </c>
      <c r="C385" s="1073">
        <v>115.82</v>
      </c>
      <c r="D385" s="1057">
        <v>101.37</v>
      </c>
      <c r="E385" s="1057">
        <v>93.79</v>
      </c>
      <c r="F385" t="s">
        <v>882</v>
      </c>
      <c r="G385" s="1086"/>
      <c r="I385" s="95"/>
      <c r="J385" s="195" t="s">
        <v>11</v>
      </c>
      <c r="K385" s="1709">
        <v>100.3</v>
      </c>
      <c r="L385" s="1710">
        <v>90.9</v>
      </c>
      <c r="M385" s="1711">
        <v>94.2</v>
      </c>
      <c r="N385" s="1178">
        <v>113.1</v>
      </c>
      <c r="O385" s="1057">
        <v>105.1</v>
      </c>
      <c r="P385" s="1712">
        <v>99.3</v>
      </c>
      <c r="Q385" t="s">
        <v>883</v>
      </c>
      <c r="R385" s="1069"/>
    </row>
    <row r="386" spans="1:18">
      <c r="A386" s="95"/>
      <c r="B386" s="195" t="s">
        <v>12</v>
      </c>
      <c r="C386" s="1073">
        <v>118.52</v>
      </c>
      <c r="D386" s="1057">
        <v>102.45</v>
      </c>
      <c r="E386" s="1057">
        <v>95.53</v>
      </c>
      <c r="F386" t="s">
        <v>899</v>
      </c>
      <c r="G386" s="1086"/>
      <c r="I386" s="95"/>
      <c r="J386" s="195" t="s">
        <v>12</v>
      </c>
      <c r="K386" s="1709">
        <v>101</v>
      </c>
      <c r="L386" s="1710">
        <v>92.6</v>
      </c>
      <c r="M386" s="1711">
        <v>94.2</v>
      </c>
      <c r="N386" s="1178">
        <v>113.8</v>
      </c>
      <c r="O386" s="1057">
        <v>106.9</v>
      </c>
      <c r="P386" s="1712">
        <v>99.2</v>
      </c>
      <c r="Q386" t="s">
        <v>883</v>
      </c>
      <c r="R386" s="1069"/>
    </row>
    <row r="387" spans="1:18">
      <c r="A387" s="95"/>
      <c r="B387" s="195" t="s">
        <v>13</v>
      </c>
      <c r="C387" s="1073">
        <v>119.95</v>
      </c>
      <c r="D387" s="1057">
        <v>101.57</v>
      </c>
      <c r="E387" s="1057">
        <v>95.25</v>
      </c>
      <c r="F387" t="s">
        <v>899</v>
      </c>
      <c r="G387" s="1086"/>
      <c r="I387" s="95"/>
      <c r="J387" s="195" t="s">
        <v>13</v>
      </c>
      <c r="K387" s="1709">
        <v>102.6</v>
      </c>
      <c r="L387" s="1710">
        <v>96.3</v>
      </c>
      <c r="M387" s="1711">
        <v>94.4</v>
      </c>
      <c r="N387" s="1178">
        <v>115.8</v>
      </c>
      <c r="O387" s="1057">
        <v>111.6</v>
      </c>
      <c r="P387" s="1712">
        <v>99.6</v>
      </c>
      <c r="Q387" t="s">
        <v>883</v>
      </c>
      <c r="R387" s="1069"/>
    </row>
    <row r="388" spans="1:18">
      <c r="A388" s="100"/>
      <c r="B388" s="197" t="s">
        <v>14</v>
      </c>
      <c r="C388" s="1073">
        <v>119.91</v>
      </c>
      <c r="D388" s="1057">
        <v>99.9</v>
      </c>
      <c r="E388" s="1057">
        <v>94.68</v>
      </c>
      <c r="F388" t="s">
        <v>899</v>
      </c>
      <c r="G388" s="1086"/>
      <c r="I388" s="100"/>
      <c r="J388" s="197" t="s">
        <v>14</v>
      </c>
      <c r="K388" s="1713">
        <v>103.4</v>
      </c>
      <c r="L388" s="1714">
        <v>97.1</v>
      </c>
      <c r="M388" s="1715">
        <v>95.2</v>
      </c>
      <c r="N388" s="1179">
        <v>116.4</v>
      </c>
      <c r="O388" s="1059">
        <v>111.5</v>
      </c>
      <c r="P388" s="1717">
        <v>100.4</v>
      </c>
      <c r="Q388" s="931" t="s">
        <v>883</v>
      </c>
      <c r="R388" s="1089"/>
    </row>
    <row r="389" spans="1:18">
      <c r="A389" s="98" t="s">
        <v>902</v>
      </c>
      <c r="B389" s="196" t="s">
        <v>3</v>
      </c>
      <c r="C389" s="1079">
        <v>121.29</v>
      </c>
      <c r="D389" s="1062">
        <v>102.87</v>
      </c>
      <c r="E389" s="1079">
        <v>96.02</v>
      </c>
      <c r="F389" s="1087" t="s">
        <v>899</v>
      </c>
      <c r="G389" s="1067"/>
      <c r="I389" s="95" t="s">
        <v>902</v>
      </c>
      <c r="J389" s="195" t="s">
        <v>3</v>
      </c>
      <c r="K389" s="1711">
        <v>101.7</v>
      </c>
      <c r="L389" s="1710">
        <v>96.1</v>
      </c>
      <c r="M389" s="1711">
        <v>94.5</v>
      </c>
      <c r="N389" s="1178">
        <v>114.7</v>
      </c>
      <c r="O389" s="1057">
        <v>111.1</v>
      </c>
      <c r="P389" s="1712">
        <v>99.7</v>
      </c>
      <c r="Q389" t="s">
        <v>883</v>
      </c>
      <c r="R389" s="1069"/>
    </row>
    <row r="390" spans="1:18">
      <c r="A390" s="95">
        <v>2022</v>
      </c>
      <c r="B390" s="195" t="s">
        <v>4</v>
      </c>
      <c r="C390" s="1073">
        <v>116.6</v>
      </c>
      <c r="D390" s="1057">
        <v>103.19</v>
      </c>
      <c r="E390" s="1073">
        <v>97.33</v>
      </c>
      <c r="F390" s="1083" t="s">
        <v>899</v>
      </c>
      <c r="G390" s="1065"/>
      <c r="I390" s="95">
        <v>2022</v>
      </c>
      <c r="J390" s="195" t="s">
        <v>4</v>
      </c>
      <c r="K390" s="1711">
        <v>101.1</v>
      </c>
      <c r="L390" s="1710">
        <v>96.3</v>
      </c>
      <c r="M390" s="1711">
        <v>95</v>
      </c>
      <c r="N390" s="1178">
        <v>113.6</v>
      </c>
      <c r="O390" s="1057">
        <v>111.8</v>
      </c>
      <c r="P390" s="1712">
        <v>100.3</v>
      </c>
      <c r="Q390" t="s">
        <v>883</v>
      </c>
      <c r="R390" s="1069"/>
    </row>
    <row r="391" spans="1:18">
      <c r="A391" s="95"/>
      <c r="B391" s="195" t="s">
        <v>5</v>
      </c>
      <c r="C391" s="1073">
        <v>123.72</v>
      </c>
      <c r="D391" s="1057">
        <v>104.16</v>
      </c>
      <c r="E391" s="1073">
        <v>97.91</v>
      </c>
      <c r="F391" s="1083" t="s">
        <v>899</v>
      </c>
      <c r="G391" s="1065"/>
      <c r="I391" s="95"/>
      <c r="J391" s="195" t="s">
        <v>5</v>
      </c>
      <c r="K391" s="1711">
        <v>101.3</v>
      </c>
      <c r="L391" s="1710">
        <v>96.6</v>
      </c>
      <c r="M391" s="1711">
        <v>95.4</v>
      </c>
      <c r="N391" s="1178">
        <v>114</v>
      </c>
      <c r="O391" s="1057">
        <v>112.1</v>
      </c>
      <c r="P391" s="1712">
        <v>100.5</v>
      </c>
      <c r="Q391" t="s">
        <v>882</v>
      </c>
      <c r="R391" s="1069"/>
    </row>
    <row r="392" spans="1:18">
      <c r="A392" s="95"/>
      <c r="B392" s="195" t="s">
        <v>6</v>
      </c>
      <c r="C392" s="1073">
        <v>124.47</v>
      </c>
      <c r="D392" s="1057">
        <v>104.68</v>
      </c>
      <c r="E392" s="1073">
        <v>98.75</v>
      </c>
      <c r="F392" s="1083" t="s">
        <v>899</v>
      </c>
      <c r="G392" s="1065"/>
      <c r="I392" s="95"/>
      <c r="J392" s="195" t="s">
        <v>6</v>
      </c>
      <c r="K392" s="1711">
        <v>102.3</v>
      </c>
      <c r="L392" s="1710">
        <v>96.8</v>
      </c>
      <c r="M392" s="1711">
        <v>96.1</v>
      </c>
      <c r="N392" s="1178">
        <v>114.6</v>
      </c>
      <c r="O392" s="1057">
        <v>112.3</v>
      </c>
      <c r="P392" s="1712">
        <v>101.6</v>
      </c>
      <c r="Q392" t="s">
        <v>882</v>
      </c>
      <c r="R392" s="1069"/>
    </row>
    <row r="393" spans="1:18">
      <c r="A393" s="95"/>
      <c r="B393" s="195" t="s">
        <v>7</v>
      </c>
      <c r="C393" s="1073">
        <v>114.46</v>
      </c>
      <c r="D393" s="1057">
        <v>107.26</v>
      </c>
      <c r="E393" s="1073">
        <v>97.5</v>
      </c>
      <c r="F393" s="1083" t="s">
        <v>899</v>
      </c>
      <c r="G393" s="1065"/>
      <c r="I393" s="95"/>
      <c r="J393" s="195" t="s">
        <v>7</v>
      </c>
      <c r="K393" s="1711">
        <v>100.7</v>
      </c>
      <c r="L393" s="1710">
        <v>96</v>
      </c>
      <c r="M393" s="1711">
        <v>95.9</v>
      </c>
      <c r="N393" s="1178">
        <v>113.4</v>
      </c>
      <c r="O393" s="1057">
        <v>111.8</v>
      </c>
      <c r="P393" s="1712">
        <v>101</v>
      </c>
      <c r="Q393" t="s">
        <v>882</v>
      </c>
      <c r="R393" s="1069"/>
    </row>
    <row r="394" spans="1:18">
      <c r="A394" s="95"/>
      <c r="B394" s="195" t="s">
        <v>8</v>
      </c>
      <c r="C394" s="1073">
        <v>118.14</v>
      </c>
      <c r="D394" s="1057">
        <v>107.65</v>
      </c>
      <c r="E394" s="1073">
        <v>95.89</v>
      </c>
      <c r="F394" s="1083" t="s">
        <v>1202</v>
      </c>
      <c r="G394" s="1065"/>
      <c r="I394" s="95"/>
      <c r="J394" s="195" t="s">
        <v>8</v>
      </c>
      <c r="K394" s="1711">
        <v>100.7</v>
      </c>
      <c r="L394" s="1710">
        <v>98.6</v>
      </c>
      <c r="M394" s="1711">
        <v>97.4</v>
      </c>
      <c r="N394" s="1178">
        <v>113.2</v>
      </c>
      <c r="O394" s="1057">
        <v>113.4</v>
      </c>
      <c r="P394" s="1712">
        <v>102.2</v>
      </c>
      <c r="Q394" t="s">
        <v>882</v>
      </c>
      <c r="R394" s="1069"/>
    </row>
    <row r="395" spans="1:18">
      <c r="A395" s="95"/>
      <c r="B395" s="195" t="s">
        <v>9</v>
      </c>
      <c r="C395" s="1073">
        <v>113.74</v>
      </c>
      <c r="D395" s="1057">
        <v>108.46</v>
      </c>
      <c r="E395" s="1073">
        <v>99.38</v>
      </c>
      <c r="F395" s="1083" t="s">
        <v>1202</v>
      </c>
      <c r="G395" s="1065"/>
      <c r="I395" s="95"/>
      <c r="J395" s="195" t="s">
        <v>9</v>
      </c>
      <c r="K395" s="1711">
        <v>99.5</v>
      </c>
      <c r="L395" s="1710">
        <v>99.2</v>
      </c>
      <c r="M395" s="1711">
        <v>97.3</v>
      </c>
      <c r="N395" s="1178">
        <v>112.4</v>
      </c>
      <c r="O395" s="1057">
        <v>114</v>
      </c>
      <c r="P395" s="1712">
        <v>102.3</v>
      </c>
      <c r="Q395" t="s">
        <v>882</v>
      </c>
      <c r="R395" s="1069"/>
    </row>
    <row r="396" spans="1:18">
      <c r="A396" s="95"/>
      <c r="B396" s="195" t="s">
        <v>10</v>
      </c>
      <c r="C396" s="1073">
        <v>112.55</v>
      </c>
      <c r="D396" s="1057">
        <v>110.38</v>
      </c>
      <c r="E396" s="1073">
        <v>99.63</v>
      </c>
      <c r="F396" s="1083" t="s">
        <v>1202</v>
      </c>
      <c r="G396" s="1065"/>
      <c r="I396" s="95"/>
      <c r="J396" s="195" t="s">
        <v>10</v>
      </c>
      <c r="K396" s="1711">
        <v>101.6</v>
      </c>
      <c r="L396" s="1710">
        <v>100.7</v>
      </c>
      <c r="M396" s="1711">
        <v>98.6</v>
      </c>
      <c r="N396" s="1178">
        <v>113.9</v>
      </c>
      <c r="O396" s="1057">
        <v>115.2</v>
      </c>
      <c r="P396" s="1712">
        <v>103.5</v>
      </c>
      <c r="Q396" t="s">
        <v>882</v>
      </c>
      <c r="R396" s="1069"/>
    </row>
    <row r="397" spans="1:18">
      <c r="A397" s="95"/>
      <c r="B397" s="195" t="s">
        <v>11</v>
      </c>
      <c r="C397" s="1504">
        <v>109.22</v>
      </c>
      <c r="D397" s="1503">
        <v>109.81</v>
      </c>
      <c r="E397" s="1504">
        <v>100.64</v>
      </c>
      <c r="F397" s="1083" t="s">
        <v>1202</v>
      </c>
      <c r="G397" s="1065"/>
      <c r="I397" s="95"/>
      <c r="J397" s="195" t="s">
        <v>11</v>
      </c>
      <c r="K397" s="1711">
        <v>98.8</v>
      </c>
      <c r="L397" s="1710">
        <v>100</v>
      </c>
      <c r="M397" s="1711">
        <v>99.1</v>
      </c>
      <c r="N397" s="1178">
        <v>111.5</v>
      </c>
      <c r="O397" s="1057">
        <v>114.7</v>
      </c>
      <c r="P397" s="1712">
        <v>103.9</v>
      </c>
      <c r="Q397" t="s">
        <v>882</v>
      </c>
      <c r="R397" s="1069"/>
    </row>
    <row r="398" spans="1:18">
      <c r="A398" s="95"/>
      <c r="B398" s="195" t="s">
        <v>12</v>
      </c>
      <c r="C398" s="1073">
        <v>108.71</v>
      </c>
      <c r="D398" s="1057">
        <v>110.27</v>
      </c>
      <c r="E398" s="1073">
        <v>101.31</v>
      </c>
      <c r="F398" s="1083" t="s">
        <v>1202</v>
      </c>
      <c r="G398" s="1065"/>
      <c r="I398" s="95"/>
      <c r="J398" s="195" t="s">
        <v>12</v>
      </c>
      <c r="K398" s="1711">
        <v>99.1</v>
      </c>
      <c r="L398" s="1710">
        <v>99.2</v>
      </c>
      <c r="M398" s="1711">
        <v>99.1</v>
      </c>
      <c r="N398" s="1178">
        <v>111.4</v>
      </c>
      <c r="O398" s="1057">
        <v>114.1</v>
      </c>
      <c r="P398" s="1712">
        <v>104</v>
      </c>
      <c r="Q398" t="s">
        <v>882</v>
      </c>
      <c r="R398" s="1069"/>
    </row>
    <row r="399" spans="1:18">
      <c r="A399" s="95"/>
      <c r="B399" s="195" t="s">
        <v>13</v>
      </c>
      <c r="C399" s="1073">
        <v>109.94</v>
      </c>
      <c r="D399" s="1057">
        <v>112.18</v>
      </c>
      <c r="E399" s="1073">
        <v>100.66</v>
      </c>
      <c r="F399" s="1082" t="s">
        <v>343</v>
      </c>
      <c r="G399" s="1065"/>
      <c r="I399" s="95"/>
      <c r="J399" s="195" t="s">
        <v>13</v>
      </c>
      <c r="K399" s="1711">
        <v>98</v>
      </c>
      <c r="L399" s="1710">
        <v>99.2</v>
      </c>
      <c r="M399" s="1711">
        <v>99.6</v>
      </c>
      <c r="N399" s="1178">
        <v>110.8</v>
      </c>
      <c r="O399" s="1057">
        <v>114</v>
      </c>
      <c r="P399" s="1712">
        <v>104.5</v>
      </c>
      <c r="Q399" t="s">
        <v>882</v>
      </c>
      <c r="R399" s="1069"/>
    </row>
    <row r="400" spans="1:18">
      <c r="A400" s="95"/>
      <c r="B400" s="195" t="s">
        <v>14</v>
      </c>
      <c r="C400" s="1073">
        <v>106.23</v>
      </c>
      <c r="D400" s="1057">
        <v>112.16</v>
      </c>
      <c r="E400" s="1073">
        <v>102.37</v>
      </c>
      <c r="F400" s="1082" t="s">
        <v>343</v>
      </c>
      <c r="G400" s="1065"/>
      <c r="I400" s="95"/>
      <c r="J400" s="195" t="s">
        <v>14</v>
      </c>
      <c r="K400" s="1711">
        <v>97.4</v>
      </c>
      <c r="L400" s="1710">
        <v>99.2</v>
      </c>
      <c r="M400" s="1711">
        <v>99.6</v>
      </c>
      <c r="N400" s="1178">
        <v>109.8</v>
      </c>
      <c r="O400" s="1057">
        <v>113.4</v>
      </c>
      <c r="P400" s="1712">
        <v>104.2</v>
      </c>
      <c r="Q400" s="38" t="s">
        <v>803</v>
      </c>
      <c r="R400" s="1069"/>
    </row>
    <row r="401" spans="1:18">
      <c r="A401" s="98" t="s">
        <v>1218</v>
      </c>
      <c r="B401" s="196" t="s">
        <v>3</v>
      </c>
      <c r="C401" s="1790">
        <v>104.19</v>
      </c>
      <c r="D401" s="1079">
        <v>107.3</v>
      </c>
      <c r="E401" s="1062">
        <v>102.9</v>
      </c>
      <c r="F401" s="1080" t="s">
        <v>343</v>
      </c>
      <c r="G401" s="1067"/>
      <c r="I401" s="98" t="s">
        <v>1218</v>
      </c>
      <c r="J401" s="196" t="s">
        <v>3</v>
      </c>
      <c r="K401" s="1720">
        <v>96.4</v>
      </c>
      <c r="L401" s="1719">
        <v>96.8</v>
      </c>
      <c r="M401" s="1720">
        <v>100.4</v>
      </c>
      <c r="N401" s="1180">
        <v>108.9</v>
      </c>
      <c r="O401" s="1062">
        <v>113</v>
      </c>
      <c r="P401" s="1716">
        <v>105.7</v>
      </c>
      <c r="Q401" s="471" t="s">
        <v>803</v>
      </c>
      <c r="R401" s="1778"/>
    </row>
    <row r="402" spans="1:18">
      <c r="A402" s="95">
        <v>2023</v>
      </c>
      <c r="B402" s="195" t="s">
        <v>4</v>
      </c>
      <c r="C402" s="1789">
        <v>103.06</v>
      </c>
      <c r="D402" s="1073">
        <v>107.97</v>
      </c>
      <c r="E402" s="1057">
        <v>101.57</v>
      </c>
      <c r="F402" s="1082" t="s">
        <v>343</v>
      </c>
      <c r="G402" s="1065"/>
      <c r="I402" s="95">
        <v>2023</v>
      </c>
      <c r="J402" s="195" t="s">
        <v>4</v>
      </c>
      <c r="K402" s="1711">
        <v>97.4</v>
      </c>
      <c r="L402" s="1710">
        <v>99.1</v>
      </c>
      <c r="M402" s="1711">
        <v>100</v>
      </c>
      <c r="N402" s="1178">
        <v>109.3</v>
      </c>
      <c r="O402" s="1057">
        <v>114.6</v>
      </c>
      <c r="P402" s="1712">
        <v>105.5</v>
      </c>
      <c r="Q402" s="38" t="s">
        <v>803</v>
      </c>
      <c r="R402" s="1069"/>
    </row>
    <row r="403" spans="1:18">
      <c r="A403" s="95"/>
      <c r="B403" s="195" t="s">
        <v>5</v>
      </c>
      <c r="C403" s="1789">
        <v>100.95</v>
      </c>
      <c r="D403" s="1073">
        <v>106.77</v>
      </c>
      <c r="E403" s="1057">
        <v>100.8</v>
      </c>
      <c r="F403" s="1082" t="s">
        <v>895</v>
      </c>
      <c r="G403" s="1065"/>
      <c r="I403" s="95"/>
      <c r="J403" s="195" t="s">
        <v>5</v>
      </c>
      <c r="K403" s="1711">
        <v>96.9</v>
      </c>
      <c r="L403" s="1710">
        <v>99.2</v>
      </c>
      <c r="M403" s="1711">
        <v>100.2</v>
      </c>
      <c r="N403" s="1178">
        <v>109.1</v>
      </c>
      <c r="O403" s="1057">
        <v>114.7</v>
      </c>
      <c r="P403" s="1712">
        <v>105.6</v>
      </c>
      <c r="Q403" s="38" t="s">
        <v>803</v>
      </c>
      <c r="R403" s="1069"/>
    </row>
    <row r="404" spans="1:18">
      <c r="A404" s="95"/>
      <c r="B404" s="195" t="s">
        <v>6</v>
      </c>
      <c r="C404" s="1789">
        <v>102.15</v>
      </c>
      <c r="D404" s="1073">
        <v>107.02</v>
      </c>
      <c r="E404" s="1057">
        <v>98.95</v>
      </c>
      <c r="F404" s="1082" t="s">
        <v>895</v>
      </c>
      <c r="G404" s="1065"/>
      <c r="I404" s="95"/>
      <c r="J404" s="195" t="s">
        <v>6</v>
      </c>
      <c r="K404" s="1711">
        <v>97.6</v>
      </c>
      <c r="L404" s="1710">
        <v>99.4</v>
      </c>
      <c r="M404" s="1711">
        <v>101.2</v>
      </c>
      <c r="N404" s="1178">
        <v>108.9</v>
      </c>
      <c r="O404" s="1057">
        <v>114.8</v>
      </c>
      <c r="P404" s="1712">
        <v>105.9</v>
      </c>
      <c r="Q404" s="38" t="s">
        <v>803</v>
      </c>
      <c r="R404" s="1069"/>
    </row>
    <row r="405" spans="1:18">
      <c r="A405" s="95"/>
      <c r="B405" s="195" t="s">
        <v>7</v>
      </c>
      <c r="C405" s="1789">
        <v>100.81</v>
      </c>
      <c r="D405" s="1073">
        <v>106.82</v>
      </c>
      <c r="E405" s="1057">
        <v>99.54</v>
      </c>
      <c r="F405" s="534" t="s">
        <v>896</v>
      </c>
      <c r="G405" s="1065"/>
      <c r="I405" s="95"/>
      <c r="J405" s="195" t="s">
        <v>7</v>
      </c>
      <c r="K405" s="1073"/>
      <c r="L405" s="1057"/>
      <c r="M405" s="1073"/>
      <c r="N405" s="1178">
        <v>109.8</v>
      </c>
      <c r="O405" s="1057">
        <v>115.4</v>
      </c>
      <c r="P405" s="1712">
        <v>106.5</v>
      </c>
      <c r="Q405" s="38" t="s">
        <v>343</v>
      </c>
      <c r="R405" s="1069"/>
    </row>
    <row r="406" spans="1:18">
      <c r="A406" s="95"/>
      <c r="B406" s="195" t="s">
        <v>8</v>
      </c>
      <c r="C406" s="1789">
        <v>98.5</v>
      </c>
      <c r="D406" s="1073">
        <v>108.79</v>
      </c>
      <c r="E406" s="1057">
        <v>99.17</v>
      </c>
      <c r="F406" s="1082" t="s">
        <v>895</v>
      </c>
      <c r="G406" s="1065"/>
      <c r="I406" s="95"/>
      <c r="J406" s="195" t="s">
        <v>8</v>
      </c>
      <c r="K406" s="1073"/>
      <c r="L406" s="1057"/>
      <c r="M406" s="1073"/>
      <c r="N406" s="1178">
        <v>110.2</v>
      </c>
      <c r="O406" s="1057">
        <v>115.3</v>
      </c>
      <c r="P406" s="1712">
        <v>106.7</v>
      </c>
      <c r="Q406" s="38" t="s">
        <v>343</v>
      </c>
      <c r="R406" s="1069"/>
    </row>
    <row r="407" spans="1:18">
      <c r="A407" s="95"/>
      <c r="B407" s="195" t="s">
        <v>9</v>
      </c>
      <c r="C407" s="1789">
        <v>102.95</v>
      </c>
      <c r="D407" s="1073">
        <v>105.94</v>
      </c>
      <c r="E407" s="1057">
        <v>97.94</v>
      </c>
      <c r="F407" s="1082" t="s">
        <v>895</v>
      </c>
      <c r="G407" s="1065"/>
      <c r="I407" s="95"/>
      <c r="J407" s="195" t="s">
        <v>9</v>
      </c>
      <c r="K407" s="1073"/>
      <c r="L407" s="1057"/>
      <c r="M407" s="1073"/>
      <c r="N407" s="1178">
        <v>109.9</v>
      </c>
      <c r="O407" s="1057">
        <v>115.2</v>
      </c>
      <c r="P407" s="1712">
        <v>106.3</v>
      </c>
      <c r="Q407" s="38" t="s">
        <v>343</v>
      </c>
      <c r="R407" s="1069"/>
    </row>
    <row r="408" spans="1:18">
      <c r="A408" s="95"/>
      <c r="B408" s="195" t="s">
        <v>10</v>
      </c>
      <c r="C408" s="1789">
        <v>98.55</v>
      </c>
      <c r="D408" s="1073">
        <v>104.88</v>
      </c>
      <c r="E408" s="1057">
        <v>97.51</v>
      </c>
      <c r="F408" s="1082" t="s">
        <v>893</v>
      </c>
      <c r="G408" s="1065"/>
      <c r="I408" s="95"/>
      <c r="J408" s="195" t="s">
        <v>10</v>
      </c>
      <c r="K408" s="1073"/>
      <c r="L408" s="1057"/>
      <c r="M408" s="1073"/>
      <c r="N408" s="1178">
        <v>110.6</v>
      </c>
      <c r="O408" s="1057">
        <v>115.4</v>
      </c>
      <c r="P408" s="1712">
        <v>106.4</v>
      </c>
      <c r="Q408" s="38" t="s">
        <v>343</v>
      </c>
      <c r="R408" s="1069"/>
    </row>
    <row r="409" spans="1:18">
      <c r="A409" s="95"/>
      <c r="B409" s="195" t="s">
        <v>11</v>
      </c>
      <c r="C409" s="1789">
        <v>99.3</v>
      </c>
      <c r="D409" s="1073">
        <v>106.15</v>
      </c>
      <c r="E409" s="1057">
        <v>95.91</v>
      </c>
      <c r="F409" s="1082" t="s">
        <v>281</v>
      </c>
      <c r="G409" s="1065"/>
      <c r="I409" s="95"/>
      <c r="J409" s="195" t="s">
        <v>11</v>
      </c>
      <c r="K409" s="1073"/>
      <c r="L409" s="1057"/>
      <c r="M409" s="1073"/>
      <c r="N409" s="1178">
        <v>110.5</v>
      </c>
      <c r="O409" s="1057">
        <v>115.9</v>
      </c>
      <c r="P409" s="1712">
        <v>106.8</v>
      </c>
      <c r="Q409" s="38" t="s">
        <v>343</v>
      </c>
      <c r="R409" s="1069"/>
    </row>
    <row r="410" spans="1:18">
      <c r="A410" s="95"/>
      <c r="B410" s="195" t="s">
        <v>12</v>
      </c>
      <c r="C410" s="1789">
        <v>99.89</v>
      </c>
      <c r="D410" s="1073">
        <v>104.39</v>
      </c>
      <c r="E410" s="1057">
        <v>97.19</v>
      </c>
      <c r="F410" s="1082" t="s">
        <v>281</v>
      </c>
      <c r="G410" s="1065"/>
      <c r="I410" s="95"/>
      <c r="J410" s="195" t="s">
        <v>12</v>
      </c>
      <c r="K410" s="1073"/>
      <c r="L410" s="1057"/>
      <c r="M410" s="1073"/>
      <c r="N410" s="1178">
        <v>109.6</v>
      </c>
      <c r="O410" s="1057">
        <v>115.8</v>
      </c>
      <c r="P410" s="1712">
        <v>107.4</v>
      </c>
      <c r="Q410" s="38" t="s">
        <v>343</v>
      </c>
      <c r="R410" s="1069"/>
    </row>
    <row r="411" spans="1:18">
      <c r="A411" s="95"/>
      <c r="B411" s="195" t="s">
        <v>13</v>
      </c>
      <c r="C411" s="1789">
        <v>94.1</v>
      </c>
      <c r="D411" s="1073">
        <v>103.19</v>
      </c>
      <c r="E411" s="1057">
        <v>98.11</v>
      </c>
      <c r="F411" s="1083" t="s">
        <v>880</v>
      </c>
      <c r="G411" s="1065"/>
      <c r="I411" s="95"/>
      <c r="J411" s="195" t="s">
        <v>13</v>
      </c>
      <c r="K411" s="1073"/>
      <c r="L411" s="1057"/>
      <c r="M411" s="1073"/>
      <c r="N411" s="1178">
        <v>109.6</v>
      </c>
      <c r="O411" s="1057">
        <v>114.9</v>
      </c>
      <c r="P411" s="1712">
        <v>107.5</v>
      </c>
      <c r="Q411" s="38" t="s">
        <v>343</v>
      </c>
      <c r="R411" s="1069"/>
    </row>
    <row r="412" spans="1:18">
      <c r="A412" s="95"/>
      <c r="B412" s="195" t="s">
        <v>14</v>
      </c>
      <c r="C412" s="1789">
        <v>96.19</v>
      </c>
      <c r="D412" s="1073">
        <v>105.77</v>
      </c>
      <c r="E412" s="1057">
        <v>98.94</v>
      </c>
      <c r="F412" s="1082" t="s">
        <v>880</v>
      </c>
      <c r="G412" s="1065"/>
      <c r="I412" s="95"/>
      <c r="J412" s="195" t="s">
        <v>14</v>
      </c>
      <c r="K412" s="1073"/>
      <c r="L412" s="1057"/>
      <c r="M412" s="1073"/>
      <c r="N412" s="1178">
        <v>110.6</v>
      </c>
      <c r="O412" s="1057">
        <v>116</v>
      </c>
      <c r="P412" s="1712">
        <v>108.2</v>
      </c>
      <c r="Q412" s="38" t="s">
        <v>1423</v>
      </c>
      <c r="R412" s="1069"/>
    </row>
    <row r="413" spans="1:18">
      <c r="A413" s="763" t="s">
        <v>1421</v>
      </c>
      <c r="B413" s="196" t="s">
        <v>3</v>
      </c>
      <c r="C413" s="1079">
        <v>93.01</v>
      </c>
      <c r="D413" s="1062">
        <v>107.7</v>
      </c>
      <c r="E413" s="1079">
        <v>94.45</v>
      </c>
      <c r="F413" s="1080" t="s">
        <v>880</v>
      </c>
      <c r="G413" s="1169"/>
      <c r="I413" s="763" t="s">
        <v>1421</v>
      </c>
      <c r="J413" s="196" t="s">
        <v>3</v>
      </c>
      <c r="K413" s="1079"/>
      <c r="L413" s="1079"/>
      <c r="M413" s="1079"/>
      <c r="N413" s="1079">
        <v>110.2</v>
      </c>
      <c r="O413" s="1062">
        <v>113</v>
      </c>
      <c r="P413" s="1079">
        <v>106.5</v>
      </c>
      <c r="Q413" s="1080" t="s">
        <v>1422</v>
      </c>
      <c r="R413" s="1169"/>
    </row>
    <row r="414" spans="1:18">
      <c r="A414" s="764">
        <v>2024</v>
      </c>
      <c r="B414" s="195" t="s">
        <v>4</v>
      </c>
      <c r="C414" s="1073">
        <v>91.52</v>
      </c>
      <c r="D414" s="1057">
        <v>109.32</v>
      </c>
      <c r="E414" s="1073">
        <v>97.73</v>
      </c>
      <c r="F414" s="1082" t="s">
        <v>880</v>
      </c>
      <c r="G414" s="1117"/>
      <c r="I414" s="764">
        <v>2024</v>
      </c>
      <c r="J414" s="195" t="s">
        <v>4</v>
      </c>
      <c r="K414" s="1073"/>
      <c r="L414" s="1073"/>
      <c r="M414" s="1073"/>
      <c r="N414" s="1073">
        <v>111.7</v>
      </c>
      <c r="O414" s="1057">
        <v>112.8</v>
      </c>
      <c r="P414" s="1073">
        <v>107.6</v>
      </c>
      <c r="Q414" s="1082" t="s">
        <v>888</v>
      </c>
      <c r="R414" s="1117"/>
    </row>
    <row r="415" spans="1:18">
      <c r="A415" s="764"/>
      <c r="B415" s="195" t="s">
        <v>5</v>
      </c>
      <c r="C415" s="1073">
        <v>93.01</v>
      </c>
      <c r="D415" s="1057">
        <v>109.15</v>
      </c>
      <c r="E415" s="1073">
        <v>98.04</v>
      </c>
      <c r="F415" s="2252" t="s">
        <v>1438</v>
      </c>
      <c r="G415" s="1117"/>
      <c r="I415" s="764"/>
      <c r="J415" s="195" t="s">
        <v>5</v>
      </c>
      <c r="K415" s="1073"/>
      <c r="L415" s="1073"/>
      <c r="M415" s="1073"/>
      <c r="N415" s="1073">
        <v>111.7</v>
      </c>
      <c r="O415" s="1057">
        <v>113.8</v>
      </c>
      <c r="P415" s="1073">
        <v>107.7</v>
      </c>
      <c r="Q415" s="1082" t="s">
        <v>888</v>
      </c>
      <c r="R415" s="1117"/>
    </row>
    <row r="416" spans="1:18">
      <c r="A416" s="764"/>
      <c r="B416" s="195" t="s">
        <v>6</v>
      </c>
      <c r="C416" s="1504">
        <v>94.52</v>
      </c>
      <c r="D416" s="1503">
        <v>104.61</v>
      </c>
      <c r="E416" s="1504">
        <v>95.69</v>
      </c>
      <c r="F416" s="2252" t="s">
        <v>1438</v>
      </c>
      <c r="G416" s="1117"/>
      <c r="I416" s="764"/>
      <c r="J416" s="195" t="s">
        <v>6</v>
      </c>
      <c r="K416" s="1073"/>
      <c r="L416" s="1073"/>
      <c r="M416" s="1073"/>
      <c r="N416" s="1073">
        <v>110.9</v>
      </c>
      <c r="O416" s="1057">
        <v>114.6</v>
      </c>
      <c r="P416" s="1073">
        <v>107.3</v>
      </c>
      <c r="Q416" s="1082" t="s">
        <v>888</v>
      </c>
      <c r="R416" s="1117"/>
    </row>
    <row r="417" spans="1:18">
      <c r="A417" s="764"/>
      <c r="B417" s="195" t="s">
        <v>7</v>
      </c>
      <c r="C417" s="1504">
        <v>100.12</v>
      </c>
      <c r="D417" s="1503">
        <v>107.64</v>
      </c>
      <c r="E417" s="1504">
        <v>94.84</v>
      </c>
      <c r="F417" s="2252" t="s">
        <v>1438</v>
      </c>
      <c r="G417" s="1117"/>
      <c r="I417" s="764"/>
      <c r="J417" s="195" t="s">
        <v>7</v>
      </c>
      <c r="K417" s="1073"/>
      <c r="L417" s="1073"/>
      <c r="M417" s="1073"/>
      <c r="N417" s="1073">
        <v>110.9</v>
      </c>
      <c r="O417" s="1057">
        <v>115.7</v>
      </c>
      <c r="P417" s="1073">
        <v>108.8</v>
      </c>
      <c r="Q417" s="1082" t="s">
        <v>1451</v>
      </c>
      <c r="R417" s="1117"/>
    </row>
    <row r="418" spans="1:18">
      <c r="A418" s="764"/>
      <c r="B418" s="195" t="s">
        <v>8</v>
      </c>
      <c r="C418" s="1073">
        <v>98.47</v>
      </c>
      <c r="D418" s="1057">
        <v>106.85</v>
      </c>
      <c r="E418" s="1073">
        <v>95.69</v>
      </c>
      <c r="F418" s="1082" t="s">
        <v>281</v>
      </c>
      <c r="G418" s="1117"/>
      <c r="I418" s="764"/>
      <c r="J418" s="195" t="s">
        <v>8</v>
      </c>
      <c r="K418" s="1073"/>
      <c r="L418" s="1073"/>
      <c r="M418" s="1073"/>
      <c r="N418" s="1073">
        <v>109.5</v>
      </c>
      <c r="O418" s="1057">
        <v>114.7</v>
      </c>
      <c r="P418" s="1073">
        <v>108.2</v>
      </c>
      <c r="Q418" s="1082" t="s">
        <v>1451</v>
      </c>
      <c r="R418" s="1117"/>
    </row>
    <row r="419" spans="1:18">
      <c r="A419" s="764"/>
      <c r="B419" s="195" t="s">
        <v>9</v>
      </c>
      <c r="C419" s="1073">
        <v>101.23</v>
      </c>
      <c r="D419" s="1057">
        <v>110.75</v>
      </c>
      <c r="E419" s="1073">
        <v>95.14</v>
      </c>
      <c r="F419" s="1082" t="s">
        <v>1451</v>
      </c>
      <c r="G419" s="1117"/>
      <c r="I419" s="764"/>
      <c r="J419" s="195" t="s">
        <v>9</v>
      </c>
      <c r="K419" s="1073"/>
      <c r="L419" s="1073"/>
      <c r="M419" s="1073"/>
      <c r="N419" s="1073">
        <v>109.2</v>
      </c>
      <c r="O419" s="1057">
        <v>115.8</v>
      </c>
      <c r="P419" s="1073">
        <v>108.6</v>
      </c>
      <c r="Q419" s="1082" t="s">
        <v>1451</v>
      </c>
      <c r="R419" s="1117"/>
    </row>
    <row r="420" spans="1:18">
      <c r="A420" s="764"/>
      <c r="B420" s="195" t="s">
        <v>10</v>
      </c>
      <c r="C420" s="1073">
        <v>94.62</v>
      </c>
      <c r="D420" s="1057">
        <v>105.88</v>
      </c>
      <c r="E420" s="1073">
        <v>97.4</v>
      </c>
      <c r="F420" s="1082" t="s">
        <v>1451</v>
      </c>
      <c r="G420" s="1117"/>
      <c r="I420" s="764"/>
      <c r="J420" s="195" t="s">
        <v>10</v>
      </c>
      <c r="K420" s="1073"/>
      <c r="L420" s="1073"/>
      <c r="M420" s="1073"/>
      <c r="N420" s="1073">
        <v>107.3</v>
      </c>
      <c r="O420" s="1057">
        <v>114.1</v>
      </c>
      <c r="P420" s="1073">
        <v>109.1</v>
      </c>
      <c r="Q420" s="1082" t="s">
        <v>1451</v>
      </c>
      <c r="R420" s="1117"/>
    </row>
    <row r="421" spans="1:18">
      <c r="A421" s="764"/>
      <c r="B421" s="195" t="s">
        <v>11</v>
      </c>
      <c r="C421" s="1073">
        <v>99.49</v>
      </c>
      <c r="D421" s="1057">
        <v>108.68</v>
      </c>
      <c r="E421" s="1073">
        <v>97.15</v>
      </c>
      <c r="F421" s="2252" t="s">
        <v>1438</v>
      </c>
      <c r="G421" s="1117"/>
      <c r="I421" s="764"/>
      <c r="J421" s="195" t="s">
        <v>11</v>
      </c>
      <c r="K421" s="1073"/>
      <c r="L421" s="1073"/>
      <c r="M421" s="1073"/>
      <c r="N421" s="1073">
        <v>108.4</v>
      </c>
      <c r="O421" s="1057">
        <v>114.4</v>
      </c>
      <c r="P421" s="1073">
        <v>108.3</v>
      </c>
      <c r="Q421" s="1082" t="s">
        <v>1451</v>
      </c>
      <c r="R421" s="1117"/>
    </row>
    <row r="422" spans="1:18">
      <c r="A422" s="764"/>
      <c r="B422" s="195" t="s">
        <v>12</v>
      </c>
      <c r="C422" s="1073">
        <v>93.83</v>
      </c>
      <c r="D422" s="1057">
        <v>107.19</v>
      </c>
      <c r="E422" s="1073">
        <v>98.35</v>
      </c>
      <c r="F422" s="2252" t="s">
        <v>1438</v>
      </c>
      <c r="G422" s="1117"/>
      <c r="I422" s="764"/>
      <c r="J422" s="195" t="s">
        <v>12</v>
      </c>
      <c r="K422" s="1073"/>
      <c r="L422" s="1073"/>
      <c r="M422" s="1073"/>
      <c r="N422" s="1073">
        <v>108.6</v>
      </c>
      <c r="O422" s="1057">
        <v>115.9</v>
      </c>
      <c r="P422" s="1073">
        <v>108.9</v>
      </c>
      <c r="Q422" s="1082" t="s">
        <v>1451</v>
      </c>
      <c r="R422" s="1117"/>
    </row>
    <row r="423" spans="1:18">
      <c r="A423" s="764"/>
      <c r="B423" s="195" t="s">
        <v>13</v>
      </c>
      <c r="C423" s="1073">
        <v>90.57</v>
      </c>
      <c r="D423" s="1057">
        <v>105.98</v>
      </c>
      <c r="E423" s="1073">
        <v>100.28</v>
      </c>
      <c r="F423" s="2252" t="s">
        <v>1438</v>
      </c>
      <c r="G423" s="1117"/>
      <c r="I423" s="764"/>
      <c r="J423" s="195" t="s">
        <v>13</v>
      </c>
      <c r="K423" s="1073"/>
      <c r="L423" s="1073"/>
      <c r="M423" s="1073"/>
      <c r="N423" s="1073">
        <v>107.7</v>
      </c>
      <c r="O423" s="1057">
        <v>115.3</v>
      </c>
      <c r="P423" s="1073">
        <v>109.4</v>
      </c>
      <c r="Q423" s="1082" t="s">
        <v>1451</v>
      </c>
      <c r="R423" s="1117"/>
    </row>
    <row r="424" spans="1:18">
      <c r="A424" s="778"/>
      <c r="B424" s="197" t="s">
        <v>14</v>
      </c>
      <c r="C424" s="1076">
        <v>91.05</v>
      </c>
      <c r="D424" s="1059">
        <v>106.8</v>
      </c>
      <c r="E424" s="1076">
        <v>102.53</v>
      </c>
      <c r="F424" s="1077" t="s">
        <v>1438</v>
      </c>
      <c r="G424" s="1119"/>
      <c r="I424" s="778"/>
      <c r="J424" s="197" t="s">
        <v>14</v>
      </c>
      <c r="K424" s="1076"/>
      <c r="L424" s="1076"/>
      <c r="M424" s="1076"/>
      <c r="N424" s="1076">
        <v>107.8</v>
      </c>
      <c r="O424" s="1059">
        <v>116.4</v>
      </c>
      <c r="P424" s="1076">
        <v>109.9</v>
      </c>
      <c r="Q424" s="1077" t="s">
        <v>1451</v>
      </c>
      <c r="R424" s="1119"/>
    </row>
    <row r="425" spans="1:18">
      <c r="A425" s="763" t="s">
        <v>1466</v>
      </c>
      <c r="B425" s="196" t="s">
        <v>3</v>
      </c>
      <c r="C425" s="1079">
        <v>94.26</v>
      </c>
      <c r="D425" s="1062">
        <v>104.97</v>
      </c>
      <c r="E425" s="1079">
        <v>101.29</v>
      </c>
      <c r="F425" s="1080" t="s">
        <v>1438</v>
      </c>
      <c r="G425" s="1169"/>
      <c r="I425" s="763" t="s">
        <v>1466</v>
      </c>
      <c r="J425" s="196" t="s">
        <v>3</v>
      </c>
      <c r="K425" s="1079"/>
      <c r="L425" s="1062"/>
      <c r="M425" s="1079"/>
      <c r="N425" s="1381">
        <v>108.1</v>
      </c>
      <c r="O425" s="2650">
        <v>116.4</v>
      </c>
      <c r="P425" s="1079">
        <v>111.4</v>
      </c>
      <c r="Q425" s="1080" t="s">
        <v>1451</v>
      </c>
      <c r="R425" s="1169"/>
    </row>
    <row r="426" spans="1:18">
      <c r="A426" s="764">
        <v>2025</v>
      </c>
      <c r="B426" s="195" t="s">
        <v>4</v>
      </c>
      <c r="C426" s="1073">
        <v>95.23</v>
      </c>
      <c r="D426" s="1057">
        <v>105.29</v>
      </c>
      <c r="E426" s="1073">
        <v>99.46</v>
      </c>
      <c r="F426" s="1082" t="s">
        <v>1438</v>
      </c>
      <c r="G426" s="1117"/>
      <c r="I426" s="764">
        <v>2025</v>
      </c>
      <c r="J426" s="195" t="s">
        <v>4</v>
      </c>
      <c r="K426" s="1073"/>
      <c r="L426" s="1057"/>
      <c r="M426" s="1073"/>
      <c r="N426" s="1386">
        <v>107.7</v>
      </c>
      <c r="O426" s="2651">
        <v>117.1</v>
      </c>
      <c r="P426" s="1073">
        <v>111.2</v>
      </c>
      <c r="Q426" s="1082" t="s">
        <v>1451</v>
      </c>
      <c r="R426" s="1117"/>
    </row>
    <row r="427" spans="1:18">
      <c r="A427" s="764"/>
      <c r="B427" s="195" t="s">
        <v>5</v>
      </c>
      <c r="C427" s="1073">
        <v>91.01</v>
      </c>
      <c r="D427" s="1057">
        <v>99.88</v>
      </c>
      <c r="E427" s="1073">
        <v>98.04</v>
      </c>
      <c r="F427" s="1082" t="s">
        <v>1438</v>
      </c>
      <c r="G427" s="1117"/>
      <c r="I427" s="764"/>
      <c r="J427" s="195" t="s">
        <v>5</v>
      </c>
      <c r="K427" s="1073"/>
      <c r="L427" s="1057"/>
      <c r="M427" s="1073"/>
      <c r="N427" s="1386">
        <v>107.4</v>
      </c>
      <c r="O427" s="2651">
        <v>115.9</v>
      </c>
      <c r="P427" s="1073">
        <v>111.3</v>
      </c>
      <c r="Q427" s="1082" t="s">
        <v>1451</v>
      </c>
      <c r="R427" s="1117"/>
    </row>
    <row r="428" spans="1:18">
      <c r="A428" s="764"/>
      <c r="B428" s="195" t="s">
        <v>6</v>
      </c>
      <c r="C428" s="1073">
        <v>85.91</v>
      </c>
      <c r="D428" s="1057">
        <v>102.12</v>
      </c>
      <c r="E428" s="1073">
        <v>102.5</v>
      </c>
      <c r="F428" s="1082" t="s">
        <v>1438</v>
      </c>
      <c r="G428" s="1117"/>
      <c r="I428" s="764"/>
      <c r="J428" s="195" t="s">
        <v>6</v>
      </c>
      <c r="K428" s="1073"/>
      <c r="L428" s="1057"/>
      <c r="M428" s="1073"/>
      <c r="N428" s="1386">
        <v>104.4</v>
      </c>
      <c r="O428" s="2651">
        <v>115.8</v>
      </c>
      <c r="P428" s="1073">
        <v>112.8</v>
      </c>
      <c r="Q428" s="1082" t="s">
        <v>1451</v>
      </c>
      <c r="R428" s="1117"/>
    </row>
    <row r="429" spans="1:18">
      <c r="A429" s="764"/>
      <c r="B429" s="195" t="s">
        <v>7</v>
      </c>
      <c r="C429" s="1073">
        <v>88.85</v>
      </c>
      <c r="D429" s="1057">
        <v>109.55</v>
      </c>
      <c r="E429" s="1073">
        <v>102.33</v>
      </c>
      <c r="F429" s="1082" t="s">
        <v>281</v>
      </c>
      <c r="G429" s="1117"/>
      <c r="I429" s="764"/>
      <c r="J429" s="195" t="s">
        <v>7</v>
      </c>
      <c r="K429" s="1073"/>
      <c r="L429" s="1057"/>
      <c r="M429" s="1073"/>
      <c r="N429" s="1386">
        <v>104.5</v>
      </c>
      <c r="O429" s="2651">
        <v>115.6</v>
      </c>
      <c r="P429" s="1073">
        <v>113.9</v>
      </c>
      <c r="Q429" s="1082" t="s">
        <v>281</v>
      </c>
      <c r="R429" s="1117"/>
    </row>
    <row r="430" spans="1:18">
      <c r="A430" s="764"/>
      <c r="B430" s="195" t="s">
        <v>8</v>
      </c>
      <c r="C430" s="1073">
        <v>89.92</v>
      </c>
      <c r="D430" s="1057">
        <v>109.53</v>
      </c>
      <c r="E430" s="1073">
        <v>103.01</v>
      </c>
      <c r="F430" s="1082" t="s">
        <v>281</v>
      </c>
      <c r="G430" s="1117"/>
      <c r="I430" s="764"/>
      <c r="J430" s="195" t="s">
        <v>8</v>
      </c>
      <c r="K430" s="1073"/>
      <c r="L430" s="1057"/>
      <c r="M430" s="1073"/>
      <c r="N430" s="1386">
        <v>105</v>
      </c>
      <c r="O430" s="2651">
        <v>115.9</v>
      </c>
      <c r="P430" s="1073">
        <v>113.1</v>
      </c>
      <c r="Q430" s="1082" t="s">
        <v>1451</v>
      </c>
      <c r="R430" s="1117"/>
    </row>
    <row r="431" spans="1:18">
      <c r="A431" s="764"/>
      <c r="B431" s="195" t="s">
        <v>9</v>
      </c>
      <c r="C431" s="1073">
        <v>90.19</v>
      </c>
      <c r="D431" s="1057">
        <v>109.94</v>
      </c>
      <c r="E431" s="1073">
        <v>103.74</v>
      </c>
      <c r="F431" s="1075" t="s">
        <v>894</v>
      </c>
      <c r="G431" s="1117"/>
      <c r="I431" s="764"/>
      <c r="J431" s="195" t="s">
        <v>9</v>
      </c>
      <c r="K431" s="1073"/>
      <c r="L431" s="1057"/>
      <c r="M431" s="1073"/>
      <c r="N431" s="1386">
        <v>106.1</v>
      </c>
      <c r="O431" s="2651">
        <v>114.1</v>
      </c>
      <c r="P431" s="1073">
        <v>113.6</v>
      </c>
      <c r="Q431" s="1082" t="s">
        <v>1451</v>
      </c>
      <c r="R431" s="1117"/>
    </row>
    <row r="432" spans="1:18">
      <c r="A432" s="764"/>
      <c r="B432" s="195" t="s">
        <v>10</v>
      </c>
      <c r="C432" s="1073">
        <v>85.18</v>
      </c>
      <c r="D432" s="1057">
        <v>103.39</v>
      </c>
      <c r="E432" s="1073">
        <v>100.48</v>
      </c>
      <c r="F432" s="1082" t="s">
        <v>1487</v>
      </c>
      <c r="G432" s="1117"/>
      <c r="I432" s="764"/>
      <c r="J432" s="195" t="s">
        <v>10</v>
      </c>
      <c r="K432" s="1073"/>
      <c r="L432" s="1057"/>
      <c r="M432" s="1073"/>
      <c r="N432" s="1386">
        <v>107</v>
      </c>
      <c r="O432" s="2651">
        <v>112.8</v>
      </c>
      <c r="P432" s="1073">
        <v>112.4</v>
      </c>
      <c r="Q432" s="1082" t="s">
        <v>1451</v>
      </c>
      <c r="R432" s="1117"/>
    </row>
    <row r="433" spans="1:18">
      <c r="A433" s="764"/>
      <c r="B433" s="195" t="s">
        <v>11</v>
      </c>
      <c r="C433" s="1073"/>
      <c r="D433" s="1057"/>
      <c r="E433" s="1073"/>
      <c r="F433" s="1082"/>
      <c r="G433" s="1117"/>
      <c r="I433" s="764"/>
      <c r="J433" s="195" t="s">
        <v>11</v>
      </c>
      <c r="K433" s="1073"/>
      <c r="L433" s="1057"/>
      <c r="M433" s="1073"/>
      <c r="N433" s="1386"/>
      <c r="O433" s="2651"/>
      <c r="P433" s="1073"/>
      <c r="Q433" s="1082"/>
      <c r="R433" s="1117"/>
    </row>
    <row r="434" spans="1:18">
      <c r="A434" s="764"/>
      <c r="B434" s="195" t="s">
        <v>12</v>
      </c>
      <c r="C434" s="1073"/>
      <c r="D434" s="1057"/>
      <c r="E434" s="1073"/>
      <c r="F434" s="1082"/>
      <c r="G434" s="1117"/>
      <c r="I434" s="764"/>
      <c r="J434" s="195" t="s">
        <v>12</v>
      </c>
      <c r="K434" s="1073"/>
      <c r="L434" s="1057"/>
      <c r="M434" s="1073"/>
      <c r="N434" s="1386"/>
      <c r="O434" s="2651"/>
      <c r="P434" s="1073"/>
      <c r="Q434" s="1082"/>
      <c r="R434" s="1117"/>
    </row>
    <row r="435" spans="1:18">
      <c r="A435" s="764"/>
      <c r="B435" s="195" t="s">
        <v>13</v>
      </c>
      <c r="C435" s="1073"/>
      <c r="D435" s="1057"/>
      <c r="E435" s="1073"/>
      <c r="F435" s="1082"/>
      <c r="G435" s="1117"/>
      <c r="I435" s="764"/>
      <c r="J435" s="195" t="s">
        <v>13</v>
      </c>
      <c r="K435" s="1073"/>
      <c r="L435" s="1057"/>
      <c r="M435" s="1073"/>
      <c r="N435" s="1386"/>
      <c r="O435" s="2651"/>
      <c r="P435" s="1073"/>
      <c r="Q435" s="1082"/>
      <c r="R435" s="1117"/>
    </row>
    <row r="436" spans="1:18">
      <c r="A436" s="778"/>
      <c r="B436" s="197" t="s">
        <v>14</v>
      </c>
      <c r="C436" s="1076"/>
      <c r="D436" s="1059"/>
      <c r="E436" s="1076"/>
      <c r="F436" s="1077"/>
      <c r="G436" s="1119"/>
      <c r="I436" s="778"/>
      <c r="J436" s="197" t="s">
        <v>14</v>
      </c>
      <c r="K436" s="1076"/>
      <c r="L436" s="1059"/>
      <c r="M436" s="1076"/>
      <c r="N436" s="1393"/>
      <c r="O436" s="2652"/>
      <c r="P436" s="1076"/>
      <c r="Q436" s="1077"/>
      <c r="R436" s="1119"/>
    </row>
    <row r="437" spans="1:18">
      <c r="B437" s="700" t="s">
        <v>900</v>
      </c>
      <c r="C437" s="1073">
        <f>MAX(C52:C424)</f>
        <v>144.02000000000001</v>
      </c>
      <c r="D437" s="1073">
        <f>MAX(D52:D424)</f>
        <v>147.25</v>
      </c>
      <c r="E437" s="1073">
        <f>MAX(E52:E424)</f>
        <v>132.9</v>
      </c>
    </row>
    <row r="438" spans="1:18">
      <c r="B438" s="700" t="s">
        <v>901</v>
      </c>
      <c r="C438" s="1073">
        <f>MIN(C52:C424)</f>
        <v>70.430000000000007</v>
      </c>
      <c r="D438" s="1073">
        <f>MIN(D52:D424)</f>
        <v>90.79</v>
      </c>
      <c r="E438" s="1073">
        <f>MIN(E52:E424)</f>
        <v>61.74</v>
      </c>
    </row>
    <row r="439" spans="1:18">
      <c r="F439" t="s">
        <v>271</v>
      </c>
    </row>
    <row r="451" spans="9:9">
      <c r="I451" t="s">
        <v>271</v>
      </c>
    </row>
  </sheetData>
  <mergeCells count="14">
    <mergeCell ref="Q2:Q3"/>
    <mergeCell ref="N3:N4"/>
    <mergeCell ref="O3:O4"/>
    <mergeCell ref="P3:P4"/>
    <mergeCell ref="L3:L4"/>
    <mergeCell ref="M3:M4"/>
    <mergeCell ref="N2:P2"/>
    <mergeCell ref="K3:K4"/>
    <mergeCell ref="C2:E2"/>
    <mergeCell ref="C3:C4"/>
    <mergeCell ref="D3:D4"/>
    <mergeCell ref="E3:E4"/>
    <mergeCell ref="F2:F3"/>
    <mergeCell ref="K2:M2"/>
  </mergeCells>
  <phoneticPr fontId="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501"/>
  <sheetViews>
    <sheetView workbookViewId="0">
      <pane xSplit="2" ySplit="6" topLeftCell="H437" activePane="bottomRight" state="frozen"/>
      <selection pane="topRight" activeCell="C1" sqref="C1"/>
      <selection pane="bottomLeft" activeCell="A7" sqref="A7"/>
      <selection pane="bottomRight" activeCell="K446" sqref="K439:Q446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1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3" t="s">
        <v>1488</v>
      </c>
      <c r="B1" s="44"/>
      <c r="C1" s="44"/>
      <c r="D1" s="44"/>
      <c r="E1" s="44"/>
      <c r="F1" s="44"/>
      <c r="G1" s="44" t="s">
        <v>663</v>
      </c>
      <c r="H1" s="44"/>
      <c r="I1" s="44"/>
      <c r="K1" s="44" t="s">
        <v>271</v>
      </c>
      <c r="L1" s="44"/>
      <c r="M1" s="44" t="s">
        <v>271</v>
      </c>
      <c r="N1" s="44"/>
      <c r="O1" s="44"/>
      <c r="P1" s="44"/>
      <c r="Q1" s="44"/>
    </row>
    <row r="2" spans="1:18" ht="13.5" thickBot="1">
      <c r="A2" s="45" t="s">
        <v>24</v>
      </c>
      <c r="B2" s="44"/>
      <c r="C2" s="45" t="s">
        <v>458</v>
      </c>
      <c r="D2" s="44"/>
      <c r="E2" s="44"/>
      <c r="F2" s="44"/>
      <c r="G2" s="44"/>
      <c r="H2" s="44"/>
      <c r="I2" s="44"/>
      <c r="K2" s="45" t="s">
        <v>25</v>
      </c>
      <c r="L2" s="44"/>
      <c r="M2" s="44"/>
      <c r="N2" s="44"/>
      <c r="O2" s="44"/>
      <c r="P2" s="44"/>
      <c r="Q2" s="44"/>
    </row>
    <row r="3" spans="1:18" ht="15" customHeight="1">
      <c r="A3" s="81" t="s">
        <v>26</v>
      </c>
      <c r="B3" s="82"/>
      <c r="C3" s="83" t="s">
        <v>27</v>
      </c>
      <c r="D3" s="84" t="s">
        <v>28</v>
      </c>
      <c r="E3" s="83" t="s">
        <v>29</v>
      </c>
      <c r="F3" s="83" t="s">
        <v>30</v>
      </c>
      <c r="G3" s="83" t="s">
        <v>31</v>
      </c>
      <c r="H3" s="83" t="s">
        <v>32</v>
      </c>
      <c r="I3" s="82" t="s">
        <v>33</v>
      </c>
      <c r="K3" s="81" t="s">
        <v>27</v>
      </c>
      <c r="L3" s="84" t="s">
        <v>28</v>
      </c>
      <c r="M3" s="83" t="s">
        <v>29</v>
      </c>
      <c r="N3" s="83" t="s">
        <v>30</v>
      </c>
      <c r="O3" s="83" t="s">
        <v>31</v>
      </c>
      <c r="P3" s="83" t="s">
        <v>32</v>
      </c>
      <c r="Q3" s="994" t="s">
        <v>33</v>
      </c>
    </row>
    <row r="4" spans="1:18" ht="15" customHeight="1">
      <c r="A4" s="85" t="s">
        <v>356</v>
      </c>
      <c r="B4" s="86"/>
      <c r="C4" s="47" t="s">
        <v>34</v>
      </c>
      <c r="D4" s="47" t="s">
        <v>35</v>
      </c>
      <c r="E4" s="47" t="s">
        <v>36</v>
      </c>
      <c r="F4" s="46" t="s">
        <v>37</v>
      </c>
      <c r="G4" s="47" t="s">
        <v>38</v>
      </c>
      <c r="H4" s="48" t="s">
        <v>39</v>
      </c>
      <c r="I4" s="86" t="s">
        <v>468</v>
      </c>
      <c r="K4" s="87" t="s">
        <v>34</v>
      </c>
      <c r="L4" s="47" t="s">
        <v>35</v>
      </c>
      <c r="M4" s="47" t="s">
        <v>36</v>
      </c>
      <c r="N4" s="46" t="s">
        <v>37</v>
      </c>
      <c r="O4" s="47" t="s">
        <v>38</v>
      </c>
      <c r="P4" s="48" t="s">
        <v>39</v>
      </c>
      <c r="Q4" s="86" t="s">
        <v>468</v>
      </c>
    </row>
    <row r="5" spans="1:18" ht="15" customHeight="1">
      <c r="A5" s="87"/>
      <c r="B5" s="86"/>
      <c r="C5" s="2180" t="s">
        <v>1425</v>
      </c>
      <c r="D5" s="2180" t="s">
        <v>1425</v>
      </c>
      <c r="E5" s="49"/>
      <c r="F5" s="49"/>
      <c r="G5" s="49" t="s">
        <v>40</v>
      </c>
      <c r="H5" s="49"/>
      <c r="I5" s="118"/>
      <c r="K5" s="129" t="s">
        <v>41</v>
      </c>
      <c r="L5" s="130" t="s">
        <v>41</v>
      </c>
      <c r="M5" s="130" t="s">
        <v>41</v>
      </c>
      <c r="N5" s="130" t="s">
        <v>41</v>
      </c>
      <c r="O5" s="130" t="s">
        <v>41</v>
      </c>
      <c r="P5" s="130" t="s">
        <v>41</v>
      </c>
      <c r="Q5" s="118" t="s">
        <v>42</v>
      </c>
    </row>
    <row r="6" spans="1:18" ht="15" customHeight="1" thickBot="1">
      <c r="A6" s="90"/>
      <c r="B6" s="91"/>
      <c r="C6" s="92" t="s">
        <v>0</v>
      </c>
      <c r="D6" s="92" t="s">
        <v>1</v>
      </c>
      <c r="E6" s="93" t="s">
        <v>43</v>
      </c>
      <c r="F6" s="93" t="s">
        <v>44</v>
      </c>
      <c r="G6" s="93" t="s">
        <v>45</v>
      </c>
      <c r="H6" s="93" t="s">
        <v>46</v>
      </c>
      <c r="I6" s="94" t="s">
        <v>47</v>
      </c>
      <c r="J6" s="75"/>
      <c r="K6" s="128" t="s">
        <v>0</v>
      </c>
      <c r="L6" s="92" t="s">
        <v>1</v>
      </c>
      <c r="M6" s="93" t="s">
        <v>43</v>
      </c>
      <c r="N6" s="93" t="s">
        <v>44</v>
      </c>
      <c r="O6" s="93" t="s">
        <v>45</v>
      </c>
      <c r="P6" s="93" t="s">
        <v>46</v>
      </c>
      <c r="Q6" s="94" t="s">
        <v>47</v>
      </c>
      <c r="R6" s="24" t="s">
        <v>834</v>
      </c>
    </row>
    <row r="7" spans="1:18" ht="15" customHeight="1">
      <c r="A7" s="112" t="s">
        <v>721</v>
      </c>
      <c r="B7" s="120" t="s">
        <v>3</v>
      </c>
      <c r="C7" s="582">
        <v>111.6</v>
      </c>
      <c r="D7" s="582">
        <v>44.3</v>
      </c>
      <c r="E7" s="576">
        <v>4784</v>
      </c>
      <c r="F7" s="576">
        <v>17957</v>
      </c>
      <c r="G7" s="576">
        <v>9268</v>
      </c>
      <c r="H7" s="576">
        <v>17</v>
      </c>
      <c r="I7" s="584">
        <v>149.096</v>
      </c>
      <c r="J7" s="75"/>
      <c r="K7" s="578">
        <v>111.6</v>
      </c>
      <c r="L7" s="582">
        <v>44.3</v>
      </c>
      <c r="M7" s="576">
        <v>6098</v>
      </c>
      <c r="N7" s="576">
        <v>15397</v>
      </c>
      <c r="O7" s="576">
        <v>14203</v>
      </c>
      <c r="P7" s="579">
        <v>20</v>
      </c>
      <c r="Q7" s="584">
        <v>100.8</v>
      </c>
    </row>
    <row r="8" spans="1:18" ht="15" customHeight="1">
      <c r="A8" s="112">
        <v>1989</v>
      </c>
      <c r="B8" s="120" t="s">
        <v>4</v>
      </c>
      <c r="C8" s="582">
        <v>110.2</v>
      </c>
      <c r="D8" s="582">
        <v>45.3</v>
      </c>
      <c r="E8" s="576">
        <v>5644</v>
      </c>
      <c r="F8" s="576">
        <v>15230</v>
      </c>
      <c r="G8" s="576">
        <v>14134</v>
      </c>
      <c r="H8" s="576">
        <v>15</v>
      </c>
      <c r="I8" s="584">
        <v>149.952</v>
      </c>
      <c r="J8" s="75"/>
      <c r="K8" s="578">
        <v>110.2</v>
      </c>
      <c r="L8" s="582">
        <v>45.3</v>
      </c>
      <c r="M8" s="576">
        <v>5885</v>
      </c>
      <c r="N8" s="576">
        <v>15187</v>
      </c>
      <c r="O8" s="576">
        <v>14340</v>
      </c>
      <c r="P8" s="579">
        <v>17</v>
      </c>
      <c r="Q8" s="584">
        <v>102.2</v>
      </c>
    </row>
    <row r="9" spans="1:18" ht="15" customHeight="1">
      <c r="A9" s="112"/>
      <c r="B9" s="120" t="s">
        <v>5</v>
      </c>
      <c r="C9" s="582">
        <v>109.3</v>
      </c>
      <c r="D9" s="582">
        <v>43.8</v>
      </c>
      <c r="E9" s="576">
        <v>5839</v>
      </c>
      <c r="F9" s="576">
        <v>15551</v>
      </c>
      <c r="G9" s="576">
        <v>25283</v>
      </c>
      <c r="H9" s="576">
        <v>20</v>
      </c>
      <c r="I9" s="584">
        <v>150.70699999999999</v>
      </c>
      <c r="J9" s="75"/>
      <c r="K9" s="578">
        <v>109.3</v>
      </c>
      <c r="L9" s="582">
        <v>43.8</v>
      </c>
      <c r="M9" s="576">
        <v>5986</v>
      </c>
      <c r="N9" s="576">
        <v>15209</v>
      </c>
      <c r="O9" s="576">
        <v>15922</v>
      </c>
      <c r="P9" s="579">
        <v>19</v>
      </c>
      <c r="Q9" s="584">
        <v>101.3</v>
      </c>
    </row>
    <row r="10" spans="1:18" ht="15" customHeight="1">
      <c r="A10" s="112"/>
      <c r="B10" s="120" t="s">
        <v>6</v>
      </c>
      <c r="C10" s="582">
        <v>111.8</v>
      </c>
      <c r="D10" s="582">
        <v>44.8</v>
      </c>
      <c r="E10" s="576">
        <v>5814</v>
      </c>
      <c r="F10" s="576">
        <v>16656</v>
      </c>
      <c r="G10" s="576">
        <v>16212</v>
      </c>
      <c r="H10" s="576">
        <v>22</v>
      </c>
      <c r="I10" s="584">
        <v>152.38999999999999</v>
      </c>
      <c r="J10" s="75"/>
      <c r="K10" s="578">
        <v>111.8</v>
      </c>
      <c r="L10" s="582">
        <v>44.8</v>
      </c>
      <c r="M10" s="576">
        <v>5576</v>
      </c>
      <c r="N10" s="576">
        <v>16601</v>
      </c>
      <c r="O10" s="576">
        <v>17536</v>
      </c>
      <c r="P10" s="579">
        <v>23</v>
      </c>
      <c r="Q10" s="584">
        <v>103.8</v>
      </c>
    </row>
    <row r="11" spans="1:18" ht="15" customHeight="1">
      <c r="A11" s="112"/>
      <c r="B11" s="120" t="s">
        <v>7</v>
      </c>
      <c r="C11" s="582">
        <v>110</v>
      </c>
      <c r="D11" s="582">
        <v>45.7</v>
      </c>
      <c r="E11" s="576">
        <v>5797</v>
      </c>
      <c r="F11" s="576">
        <v>14813</v>
      </c>
      <c r="G11" s="576">
        <v>15859</v>
      </c>
      <c r="H11" s="576">
        <v>21</v>
      </c>
      <c r="I11" s="584">
        <v>153.803</v>
      </c>
      <c r="J11" s="75"/>
      <c r="K11" s="578">
        <v>110</v>
      </c>
      <c r="L11" s="582">
        <v>45.7</v>
      </c>
      <c r="M11" s="576">
        <v>6325</v>
      </c>
      <c r="N11" s="576">
        <v>15885</v>
      </c>
      <c r="O11" s="576">
        <v>17872</v>
      </c>
      <c r="P11" s="579">
        <v>18</v>
      </c>
      <c r="Q11" s="584">
        <v>103.1</v>
      </c>
    </row>
    <row r="12" spans="1:18" ht="15" customHeight="1">
      <c r="A12" s="112"/>
      <c r="B12" s="120" t="s">
        <v>8</v>
      </c>
      <c r="C12" s="582">
        <v>109.5</v>
      </c>
      <c r="D12" s="582">
        <v>45.3</v>
      </c>
      <c r="E12" s="576">
        <v>6124</v>
      </c>
      <c r="F12" s="576">
        <v>16138</v>
      </c>
      <c r="G12" s="576">
        <v>19433</v>
      </c>
      <c r="H12" s="576">
        <v>18</v>
      </c>
      <c r="I12" s="584">
        <v>155.679</v>
      </c>
      <c r="J12" s="75"/>
      <c r="K12" s="578">
        <v>109.5</v>
      </c>
      <c r="L12" s="582">
        <v>45.3</v>
      </c>
      <c r="M12" s="576">
        <v>5667</v>
      </c>
      <c r="N12" s="576">
        <v>16232</v>
      </c>
      <c r="O12" s="576">
        <v>17911</v>
      </c>
      <c r="P12" s="579">
        <v>18</v>
      </c>
      <c r="Q12" s="584">
        <v>104.2</v>
      </c>
    </row>
    <row r="13" spans="1:18" ht="15" customHeight="1">
      <c r="A13" s="112"/>
      <c r="B13" s="120" t="s">
        <v>9</v>
      </c>
      <c r="C13" s="582">
        <v>109.4</v>
      </c>
      <c r="D13" s="582">
        <v>46.9</v>
      </c>
      <c r="E13" s="576">
        <v>6814</v>
      </c>
      <c r="F13" s="576">
        <v>16500</v>
      </c>
      <c r="G13" s="576">
        <v>20945</v>
      </c>
      <c r="H13" s="576">
        <v>16</v>
      </c>
      <c r="I13" s="584">
        <v>155.41900000000001</v>
      </c>
      <c r="J13" s="75"/>
      <c r="K13" s="578">
        <v>109.4</v>
      </c>
      <c r="L13" s="582">
        <v>46.9</v>
      </c>
      <c r="M13" s="576">
        <v>6232</v>
      </c>
      <c r="N13" s="576">
        <v>16472</v>
      </c>
      <c r="O13" s="576">
        <v>17685</v>
      </c>
      <c r="P13" s="579">
        <v>17</v>
      </c>
      <c r="Q13" s="584">
        <v>105.6</v>
      </c>
    </row>
    <row r="14" spans="1:18" ht="15" customHeight="1">
      <c r="A14" s="112"/>
      <c r="B14" s="120" t="s">
        <v>10</v>
      </c>
      <c r="C14" s="582">
        <v>110.4</v>
      </c>
      <c r="D14" s="582">
        <v>45.7</v>
      </c>
      <c r="E14" s="576">
        <v>6532</v>
      </c>
      <c r="F14" s="576">
        <v>17134</v>
      </c>
      <c r="G14" s="576">
        <v>12485</v>
      </c>
      <c r="H14" s="576">
        <v>21</v>
      </c>
      <c r="I14" s="584">
        <v>156.00800000000001</v>
      </c>
      <c r="J14" s="75"/>
      <c r="K14" s="578">
        <v>110.4</v>
      </c>
      <c r="L14" s="582">
        <v>45.7</v>
      </c>
      <c r="M14" s="576">
        <v>5991</v>
      </c>
      <c r="N14" s="576">
        <v>15911</v>
      </c>
      <c r="O14" s="576">
        <v>18708</v>
      </c>
      <c r="P14" s="579">
        <v>20</v>
      </c>
      <c r="Q14" s="584">
        <v>104</v>
      </c>
    </row>
    <row r="15" spans="1:18" ht="15" customHeight="1">
      <c r="A15" s="112"/>
      <c r="B15" s="120" t="s">
        <v>11</v>
      </c>
      <c r="C15" s="582">
        <v>116.4</v>
      </c>
      <c r="D15" s="582">
        <v>45.3</v>
      </c>
      <c r="E15" s="576">
        <v>5331</v>
      </c>
      <c r="F15" s="576">
        <v>17475</v>
      </c>
      <c r="G15" s="576">
        <v>18709</v>
      </c>
      <c r="H15" s="576">
        <v>22</v>
      </c>
      <c r="I15" s="584">
        <v>153.83799999999999</v>
      </c>
      <c r="J15" s="75"/>
      <c r="K15" s="578">
        <v>116.4</v>
      </c>
      <c r="L15" s="582">
        <v>45.3</v>
      </c>
      <c r="M15" s="576">
        <v>4967</v>
      </c>
      <c r="N15" s="576">
        <v>15438</v>
      </c>
      <c r="O15" s="576">
        <v>18115</v>
      </c>
      <c r="P15" s="579">
        <v>23</v>
      </c>
      <c r="Q15" s="584">
        <v>103.6</v>
      </c>
    </row>
    <row r="16" spans="1:18" ht="15" customHeight="1">
      <c r="A16" s="112"/>
      <c r="B16" s="120" t="s">
        <v>12</v>
      </c>
      <c r="C16" s="582">
        <v>109.8</v>
      </c>
      <c r="D16" s="582">
        <v>46.5</v>
      </c>
      <c r="E16" s="576">
        <v>5793</v>
      </c>
      <c r="F16" s="576">
        <v>16771</v>
      </c>
      <c r="G16" s="576">
        <v>19052</v>
      </c>
      <c r="H16" s="576">
        <v>18</v>
      </c>
      <c r="I16" s="584">
        <v>153.53899999999999</v>
      </c>
      <c r="J16" s="75"/>
      <c r="K16" s="578">
        <v>109.8</v>
      </c>
      <c r="L16" s="582">
        <v>46.5</v>
      </c>
      <c r="M16" s="576">
        <v>5759</v>
      </c>
      <c r="N16" s="576">
        <v>16037</v>
      </c>
      <c r="O16" s="576">
        <v>18521</v>
      </c>
      <c r="P16" s="579">
        <v>16</v>
      </c>
      <c r="Q16" s="584">
        <v>104.7</v>
      </c>
    </row>
    <row r="17" spans="1:18" ht="15" customHeight="1">
      <c r="A17" s="112"/>
      <c r="B17" s="120" t="s">
        <v>13</v>
      </c>
      <c r="C17" s="582">
        <v>111.2</v>
      </c>
      <c r="D17" s="582">
        <v>46.6</v>
      </c>
      <c r="E17" s="576">
        <v>5810</v>
      </c>
      <c r="F17" s="576">
        <v>14455</v>
      </c>
      <c r="G17" s="576">
        <v>19772</v>
      </c>
      <c r="H17" s="576">
        <v>15</v>
      </c>
      <c r="I17" s="584">
        <v>152.01499999999999</v>
      </c>
      <c r="J17" s="75"/>
      <c r="K17" s="578">
        <v>111.2</v>
      </c>
      <c r="L17" s="582">
        <v>46.6</v>
      </c>
      <c r="M17" s="576">
        <v>5758</v>
      </c>
      <c r="N17" s="576">
        <v>16644</v>
      </c>
      <c r="O17" s="576">
        <v>19627</v>
      </c>
      <c r="P17" s="579">
        <v>14</v>
      </c>
      <c r="Q17" s="584">
        <v>102.9</v>
      </c>
    </row>
    <row r="18" spans="1:18" ht="15" customHeight="1">
      <c r="A18" s="113"/>
      <c r="B18" s="121" t="s">
        <v>14</v>
      </c>
      <c r="C18" s="583">
        <v>111.8</v>
      </c>
      <c r="D18" s="583">
        <v>46.2</v>
      </c>
      <c r="E18" s="577">
        <v>5099</v>
      </c>
      <c r="F18" s="577">
        <v>11821</v>
      </c>
      <c r="G18" s="577">
        <v>18102</v>
      </c>
      <c r="H18" s="577">
        <v>11</v>
      </c>
      <c r="I18" s="585">
        <v>151.99299999999999</v>
      </c>
      <c r="J18" s="75"/>
      <c r="K18" s="580">
        <v>111.8</v>
      </c>
      <c r="L18" s="583">
        <v>46.2</v>
      </c>
      <c r="M18" s="577">
        <v>5321</v>
      </c>
      <c r="N18" s="577">
        <v>16137</v>
      </c>
      <c r="O18" s="577">
        <v>19337</v>
      </c>
      <c r="P18" s="581">
        <v>11</v>
      </c>
      <c r="Q18" s="585">
        <v>103.2</v>
      </c>
    </row>
    <row r="19" spans="1:18">
      <c r="A19" s="112" t="s">
        <v>19</v>
      </c>
      <c r="B19" s="120" t="s">
        <v>3</v>
      </c>
      <c r="C19" s="594">
        <v>110.8</v>
      </c>
      <c r="D19" s="594">
        <v>47.1</v>
      </c>
      <c r="E19" s="567">
        <v>4718</v>
      </c>
      <c r="F19" s="567">
        <v>19554</v>
      </c>
      <c r="G19" s="567">
        <v>12946</v>
      </c>
      <c r="H19" s="567">
        <v>11</v>
      </c>
      <c r="I19" s="584">
        <v>151.20099999999999</v>
      </c>
      <c r="K19" s="124">
        <v>110.8</v>
      </c>
      <c r="L19" s="27">
        <v>47.1</v>
      </c>
      <c r="M19" s="28">
        <v>5952</v>
      </c>
      <c r="N19" s="28">
        <v>16463</v>
      </c>
      <c r="O19" s="28">
        <v>19167</v>
      </c>
      <c r="P19" s="28">
        <v>13</v>
      </c>
      <c r="Q19" s="125">
        <v>101.4</v>
      </c>
      <c r="R19" s="24" t="s">
        <v>820</v>
      </c>
    </row>
    <row r="20" spans="1:18">
      <c r="A20" s="112">
        <v>1990</v>
      </c>
      <c r="B20" s="120" t="s">
        <v>4</v>
      </c>
      <c r="C20" s="594">
        <v>110.2</v>
      </c>
      <c r="D20" s="594">
        <v>44.7</v>
      </c>
      <c r="E20" s="567">
        <v>4699</v>
      </c>
      <c r="F20" s="567">
        <v>17059</v>
      </c>
      <c r="G20" s="567">
        <v>18733</v>
      </c>
      <c r="H20" s="567">
        <v>13</v>
      </c>
      <c r="I20" s="584">
        <v>152.517</v>
      </c>
      <c r="K20" s="124">
        <v>110.2</v>
      </c>
      <c r="L20" s="27">
        <v>44.7</v>
      </c>
      <c r="M20" s="28">
        <v>5063</v>
      </c>
      <c r="N20" s="28">
        <v>16888</v>
      </c>
      <c r="O20" s="28">
        <v>19087</v>
      </c>
      <c r="P20" s="28">
        <v>15</v>
      </c>
      <c r="Q20" s="125">
        <v>101.7</v>
      </c>
    </row>
    <row r="21" spans="1:18">
      <c r="A21" s="112"/>
      <c r="B21" s="120" t="s">
        <v>5</v>
      </c>
      <c r="C21" s="594">
        <v>112.4</v>
      </c>
      <c r="D21" s="594">
        <v>46.2</v>
      </c>
      <c r="E21" s="567">
        <v>5337</v>
      </c>
      <c r="F21" s="567">
        <v>16493</v>
      </c>
      <c r="G21" s="567">
        <v>27947</v>
      </c>
      <c r="H21" s="567">
        <v>9</v>
      </c>
      <c r="I21" s="584">
        <v>156.16900000000001</v>
      </c>
      <c r="K21" s="124">
        <v>112.4</v>
      </c>
      <c r="L21" s="27">
        <v>46.2</v>
      </c>
      <c r="M21" s="28">
        <v>5449</v>
      </c>
      <c r="N21" s="28">
        <v>16304</v>
      </c>
      <c r="O21" s="28">
        <v>17861</v>
      </c>
      <c r="P21" s="28">
        <v>9</v>
      </c>
      <c r="Q21" s="125">
        <v>103.6</v>
      </c>
    </row>
    <row r="22" spans="1:18">
      <c r="A22" s="112"/>
      <c r="B22" s="120" t="s">
        <v>6</v>
      </c>
      <c r="C22" s="594">
        <v>113.5</v>
      </c>
      <c r="D22" s="594">
        <v>45.3</v>
      </c>
      <c r="E22" s="567">
        <v>5226</v>
      </c>
      <c r="F22" s="567">
        <v>16860</v>
      </c>
      <c r="G22" s="567">
        <v>18085</v>
      </c>
      <c r="H22" s="567">
        <v>15</v>
      </c>
      <c r="I22" s="584">
        <v>156.988</v>
      </c>
      <c r="K22" s="124">
        <v>113.5</v>
      </c>
      <c r="L22" s="27">
        <v>45.3</v>
      </c>
      <c r="M22" s="28">
        <v>4888</v>
      </c>
      <c r="N22" s="28">
        <v>16528</v>
      </c>
      <c r="O22" s="28">
        <v>19149</v>
      </c>
      <c r="P22" s="28">
        <v>15</v>
      </c>
      <c r="Q22" s="125">
        <v>103</v>
      </c>
    </row>
    <row r="23" spans="1:18">
      <c r="A23" s="112"/>
      <c r="B23" s="120" t="s">
        <v>7</v>
      </c>
      <c r="C23" s="594">
        <v>115.1</v>
      </c>
      <c r="D23" s="594">
        <v>42.9</v>
      </c>
      <c r="E23" s="567">
        <v>4923</v>
      </c>
      <c r="F23" s="567">
        <v>16041</v>
      </c>
      <c r="G23" s="567">
        <v>17408</v>
      </c>
      <c r="H23" s="567">
        <v>19</v>
      </c>
      <c r="I23" s="584">
        <v>156.69499999999999</v>
      </c>
      <c r="K23" s="124">
        <v>115.1</v>
      </c>
      <c r="L23" s="27">
        <v>42.9</v>
      </c>
      <c r="M23" s="28">
        <v>5346</v>
      </c>
      <c r="N23" s="28">
        <v>17180</v>
      </c>
      <c r="O23" s="28">
        <v>19772</v>
      </c>
      <c r="P23" s="28">
        <v>16</v>
      </c>
      <c r="Q23" s="125">
        <v>101.9</v>
      </c>
    </row>
    <row r="24" spans="1:18">
      <c r="A24" s="112"/>
      <c r="B24" s="120" t="s">
        <v>8</v>
      </c>
      <c r="C24" s="594">
        <v>112.6</v>
      </c>
      <c r="D24" s="594">
        <v>44.7</v>
      </c>
      <c r="E24" s="567">
        <v>5961</v>
      </c>
      <c r="F24" s="567">
        <v>17388</v>
      </c>
      <c r="G24" s="567">
        <v>20182</v>
      </c>
      <c r="H24" s="567">
        <v>13</v>
      </c>
      <c r="I24" s="584">
        <v>155.95699999999999</v>
      </c>
      <c r="K24" s="124">
        <v>112.6</v>
      </c>
      <c r="L24" s="27">
        <v>44.7</v>
      </c>
      <c r="M24" s="28">
        <v>5530</v>
      </c>
      <c r="N24" s="28">
        <v>17496</v>
      </c>
      <c r="O24" s="28">
        <v>18784</v>
      </c>
      <c r="P24" s="28">
        <v>13</v>
      </c>
      <c r="Q24" s="125">
        <v>100.2</v>
      </c>
    </row>
    <row r="25" spans="1:18">
      <c r="A25" s="112"/>
      <c r="B25" s="120" t="s">
        <v>9</v>
      </c>
      <c r="C25" s="594">
        <v>114.5</v>
      </c>
      <c r="D25" s="594">
        <v>43.3</v>
      </c>
      <c r="E25" s="567">
        <v>5710</v>
      </c>
      <c r="F25" s="567">
        <v>17278</v>
      </c>
      <c r="G25" s="567">
        <v>23188</v>
      </c>
      <c r="H25" s="567">
        <v>12</v>
      </c>
      <c r="I25" s="584">
        <v>155.08199999999999</v>
      </c>
      <c r="K25" s="124">
        <v>114.5</v>
      </c>
      <c r="L25" s="27">
        <v>43.3</v>
      </c>
      <c r="M25" s="28">
        <v>5138</v>
      </c>
      <c r="N25" s="28">
        <v>16868</v>
      </c>
      <c r="O25" s="28">
        <v>19285</v>
      </c>
      <c r="P25" s="28">
        <v>13</v>
      </c>
      <c r="Q25" s="125">
        <v>99.8</v>
      </c>
    </row>
    <row r="26" spans="1:18">
      <c r="A26" s="112"/>
      <c r="B26" s="120" t="s">
        <v>10</v>
      </c>
      <c r="C26" s="594">
        <v>113.9</v>
      </c>
      <c r="D26" s="594">
        <v>43.5</v>
      </c>
      <c r="E26" s="567">
        <v>6284</v>
      </c>
      <c r="F26" s="567">
        <v>18930</v>
      </c>
      <c r="G26" s="567">
        <v>13811</v>
      </c>
      <c r="H26" s="567">
        <v>12</v>
      </c>
      <c r="I26" s="584">
        <v>157.21100000000001</v>
      </c>
      <c r="K26" s="124">
        <v>113.9</v>
      </c>
      <c r="L26" s="27">
        <v>43.5</v>
      </c>
      <c r="M26" s="28">
        <v>5739</v>
      </c>
      <c r="N26" s="28">
        <v>17907</v>
      </c>
      <c r="O26" s="28">
        <v>20208</v>
      </c>
      <c r="P26" s="28">
        <v>12</v>
      </c>
      <c r="Q26" s="125">
        <v>100.8</v>
      </c>
    </row>
    <row r="27" spans="1:18">
      <c r="A27" s="112"/>
      <c r="B27" s="120" t="s">
        <v>11</v>
      </c>
      <c r="C27" s="594">
        <v>111.5</v>
      </c>
      <c r="D27" s="594">
        <v>45.7</v>
      </c>
      <c r="E27" s="567">
        <v>5946</v>
      </c>
      <c r="F27" s="567">
        <v>18931</v>
      </c>
      <c r="G27" s="567">
        <v>18784</v>
      </c>
      <c r="H27" s="567">
        <v>16</v>
      </c>
      <c r="I27" s="584">
        <v>157.78100000000001</v>
      </c>
      <c r="K27" s="124">
        <v>111.5</v>
      </c>
      <c r="L27" s="27">
        <v>45.7</v>
      </c>
      <c r="M27" s="28">
        <v>5480</v>
      </c>
      <c r="N27" s="28">
        <v>17479</v>
      </c>
      <c r="O27" s="28">
        <v>18928</v>
      </c>
      <c r="P27" s="28">
        <v>16</v>
      </c>
      <c r="Q27" s="125">
        <v>102.6</v>
      </c>
    </row>
    <row r="28" spans="1:18">
      <c r="A28" s="112"/>
      <c r="B28" s="120" t="s">
        <v>12</v>
      </c>
      <c r="C28" s="594">
        <v>115</v>
      </c>
      <c r="D28" s="594">
        <v>43.3</v>
      </c>
      <c r="E28" s="567">
        <v>4946</v>
      </c>
      <c r="F28" s="567">
        <v>18329</v>
      </c>
      <c r="G28" s="567">
        <v>19919</v>
      </c>
      <c r="H28" s="567">
        <v>30</v>
      </c>
      <c r="I28" s="584">
        <v>153.83600000000001</v>
      </c>
      <c r="K28" s="124">
        <v>115</v>
      </c>
      <c r="L28" s="27">
        <v>43.3</v>
      </c>
      <c r="M28" s="28">
        <v>5075</v>
      </c>
      <c r="N28" s="28">
        <v>17048</v>
      </c>
      <c r="O28" s="28">
        <v>19111</v>
      </c>
      <c r="P28" s="28">
        <v>28</v>
      </c>
      <c r="Q28" s="125">
        <v>100.2</v>
      </c>
    </row>
    <row r="29" spans="1:18">
      <c r="A29" s="112"/>
      <c r="B29" s="120" t="s">
        <v>13</v>
      </c>
      <c r="C29" s="594">
        <v>114.5</v>
      </c>
      <c r="D29" s="594">
        <v>43.4</v>
      </c>
      <c r="E29" s="567">
        <v>4774</v>
      </c>
      <c r="F29" s="567">
        <v>14570</v>
      </c>
      <c r="G29" s="567">
        <v>18754</v>
      </c>
      <c r="H29" s="567">
        <v>16</v>
      </c>
      <c r="I29" s="584">
        <v>153.839</v>
      </c>
      <c r="K29" s="124">
        <v>114.5</v>
      </c>
      <c r="L29" s="27">
        <v>43.4</v>
      </c>
      <c r="M29" s="28">
        <v>4807</v>
      </c>
      <c r="N29" s="28">
        <v>16727</v>
      </c>
      <c r="O29" s="28">
        <v>18146</v>
      </c>
      <c r="P29" s="28">
        <v>15</v>
      </c>
      <c r="Q29" s="125">
        <v>101.2</v>
      </c>
    </row>
    <row r="30" spans="1:18">
      <c r="A30" s="113"/>
      <c r="B30" s="121" t="s">
        <v>14</v>
      </c>
      <c r="C30" s="595">
        <v>113.5</v>
      </c>
      <c r="D30" s="595">
        <v>44</v>
      </c>
      <c r="E30" s="568">
        <v>6006</v>
      </c>
      <c r="F30" s="568">
        <v>13898</v>
      </c>
      <c r="G30" s="568">
        <v>17850</v>
      </c>
      <c r="H30" s="568">
        <v>12</v>
      </c>
      <c r="I30" s="585">
        <v>153.67099999999999</v>
      </c>
      <c r="K30" s="126">
        <v>113.5</v>
      </c>
      <c r="L30" s="29">
        <v>44</v>
      </c>
      <c r="M30" s="30">
        <v>6174</v>
      </c>
      <c r="N30" s="30">
        <v>18702</v>
      </c>
      <c r="O30" s="30">
        <v>19322</v>
      </c>
      <c r="P30" s="30">
        <v>12</v>
      </c>
      <c r="Q30" s="127">
        <v>101.1</v>
      </c>
    </row>
    <row r="31" spans="1:18">
      <c r="A31" s="111" t="s">
        <v>20</v>
      </c>
      <c r="B31" s="120" t="s">
        <v>3</v>
      </c>
      <c r="C31" s="594">
        <v>115.3</v>
      </c>
      <c r="D31" s="594">
        <v>42.8</v>
      </c>
      <c r="E31" s="567">
        <v>3535</v>
      </c>
      <c r="F31" s="567">
        <v>19462</v>
      </c>
      <c r="G31" s="567">
        <v>12693</v>
      </c>
      <c r="H31" s="567">
        <v>17</v>
      </c>
      <c r="I31" s="584">
        <v>152.316</v>
      </c>
      <c r="K31" s="124">
        <v>115.3</v>
      </c>
      <c r="L31" s="27">
        <v>42.8</v>
      </c>
      <c r="M31" s="28">
        <v>4396</v>
      </c>
      <c r="N31" s="28">
        <v>16521</v>
      </c>
      <c r="O31" s="28">
        <v>18761</v>
      </c>
      <c r="P31" s="28">
        <v>20</v>
      </c>
      <c r="Q31" s="125">
        <v>100.7</v>
      </c>
    </row>
    <row r="32" spans="1:18">
      <c r="A32" s="112">
        <v>1991</v>
      </c>
      <c r="B32" s="120" t="s">
        <v>4</v>
      </c>
      <c r="C32" s="594">
        <v>117.9</v>
      </c>
      <c r="D32" s="594">
        <v>44.6</v>
      </c>
      <c r="E32" s="567">
        <v>4505</v>
      </c>
      <c r="F32" s="567">
        <v>17926</v>
      </c>
      <c r="G32" s="567">
        <v>17969</v>
      </c>
      <c r="H32" s="567">
        <v>16</v>
      </c>
      <c r="I32" s="584">
        <v>152.87700000000001</v>
      </c>
      <c r="K32" s="124">
        <v>117.9</v>
      </c>
      <c r="L32" s="27">
        <v>44.6</v>
      </c>
      <c r="M32" s="28">
        <v>5020</v>
      </c>
      <c r="N32" s="28">
        <v>17625</v>
      </c>
      <c r="O32" s="28">
        <v>18337</v>
      </c>
      <c r="P32" s="28">
        <v>18</v>
      </c>
      <c r="Q32" s="125">
        <v>100.2</v>
      </c>
    </row>
    <row r="33" spans="1:17">
      <c r="A33" s="112"/>
      <c r="B33" s="120" t="s">
        <v>5</v>
      </c>
      <c r="C33" s="594">
        <v>114.9</v>
      </c>
      <c r="D33" s="594">
        <v>46.2</v>
      </c>
      <c r="E33" s="567">
        <v>4752</v>
      </c>
      <c r="F33" s="567">
        <v>16642</v>
      </c>
      <c r="G33" s="567">
        <v>26854</v>
      </c>
      <c r="H33" s="567">
        <v>34</v>
      </c>
      <c r="I33" s="584">
        <v>152.23500000000001</v>
      </c>
      <c r="K33" s="124">
        <v>114.9</v>
      </c>
      <c r="L33" s="27">
        <v>46.2</v>
      </c>
      <c r="M33" s="28">
        <v>4913</v>
      </c>
      <c r="N33" s="28">
        <v>16911</v>
      </c>
      <c r="O33" s="28">
        <v>17651</v>
      </c>
      <c r="P33" s="28">
        <v>33</v>
      </c>
      <c r="Q33" s="125">
        <v>97.5</v>
      </c>
    </row>
    <row r="34" spans="1:17">
      <c r="A34" s="112"/>
      <c r="B34" s="120" t="s">
        <v>6</v>
      </c>
      <c r="C34" s="594">
        <v>116.3</v>
      </c>
      <c r="D34" s="594">
        <v>46.3</v>
      </c>
      <c r="E34" s="567">
        <v>5024</v>
      </c>
      <c r="F34" s="567">
        <v>17646</v>
      </c>
      <c r="G34" s="567">
        <v>17677</v>
      </c>
      <c r="H34" s="567">
        <v>18</v>
      </c>
      <c r="I34" s="584">
        <v>150.339</v>
      </c>
      <c r="K34" s="124">
        <v>116.3</v>
      </c>
      <c r="L34" s="27">
        <v>46.3</v>
      </c>
      <c r="M34" s="28">
        <v>4577</v>
      </c>
      <c r="N34" s="28">
        <v>16564</v>
      </c>
      <c r="O34" s="28">
        <v>18287</v>
      </c>
      <c r="P34" s="28">
        <v>18</v>
      </c>
      <c r="Q34" s="125">
        <v>95.8</v>
      </c>
    </row>
    <row r="35" spans="1:17">
      <c r="A35" s="112"/>
      <c r="B35" s="120" t="s">
        <v>7</v>
      </c>
      <c r="C35" s="594">
        <v>117.9</v>
      </c>
      <c r="D35" s="594">
        <v>46.3</v>
      </c>
      <c r="E35" s="567">
        <v>3830</v>
      </c>
      <c r="F35" s="567">
        <v>15798</v>
      </c>
      <c r="G35" s="567">
        <v>16296</v>
      </c>
      <c r="H35" s="567">
        <v>29</v>
      </c>
      <c r="I35" s="584">
        <v>148.83799999999999</v>
      </c>
      <c r="K35" s="124">
        <v>117.9</v>
      </c>
      <c r="L35" s="27">
        <v>46.3</v>
      </c>
      <c r="M35" s="28">
        <v>4147</v>
      </c>
      <c r="N35" s="28">
        <v>17019</v>
      </c>
      <c r="O35" s="28">
        <v>18464</v>
      </c>
      <c r="P35" s="28">
        <v>25</v>
      </c>
      <c r="Q35" s="125">
        <v>95</v>
      </c>
    </row>
    <row r="36" spans="1:17">
      <c r="A36" s="112"/>
      <c r="B36" s="120" t="s">
        <v>8</v>
      </c>
      <c r="C36" s="594">
        <v>118.2</v>
      </c>
      <c r="D36" s="594">
        <v>47.9</v>
      </c>
      <c r="E36" s="567">
        <v>5087</v>
      </c>
      <c r="F36" s="567">
        <v>17210</v>
      </c>
      <c r="G36" s="567">
        <v>18390</v>
      </c>
      <c r="H36" s="567">
        <v>25</v>
      </c>
      <c r="I36" s="584">
        <v>148.30099999999999</v>
      </c>
      <c r="K36" s="124">
        <v>118.2</v>
      </c>
      <c r="L36" s="27">
        <v>47.9</v>
      </c>
      <c r="M36" s="28">
        <v>4732</v>
      </c>
      <c r="N36" s="28">
        <v>17861</v>
      </c>
      <c r="O36" s="28">
        <v>17785</v>
      </c>
      <c r="P36" s="28">
        <v>25</v>
      </c>
      <c r="Q36" s="125">
        <v>95.1</v>
      </c>
    </row>
    <row r="37" spans="1:17">
      <c r="A37" s="112"/>
      <c r="B37" s="120" t="s">
        <v>9</v>
      </c>
      <c r="C37" s="594">
        <v>118.2</v>
      </c>
      <c r="D37" s="594">
        <v>48.7</v>
      </c>
      <c r="E37" s="567">
        <v>4346</v>
      </c>
      <c r="F37" s="567">
        <v>16813</v>
      </c>
      <c r="G37" s="567">
        <v>22169</v>
      </c>
      <c r="H37" s="567">
        <v>23</v>
      </c>
      <c r="I37" s="584">
        <v>147.29900000000001</v>
      </c>
      <c r="K37" s="124">
        <v>118.2</v>
      </c>
      <c r="L37" s="27">
        <v>48.7</v>
      </c>
      <c r="M37" s="28">
        <v>3846</v>
      </c>
      <c r="N37" s="28">
        <v>15902</v>
      </c>
      <c r="O37" s="28">
        <v>17925</v>
      </c>
      <c r="P37" s="28">
        <v>25</v>
      </c>
      <c r="Q37" s="125">
        <v>95</v>
      </c>
    </row>
    <row r="38" spans="1:17">
      <c r="A38" s="112"/>
      <c r="B38" s="120" t="s">
        <v>10</v>
      </c>
      <c r="C38" s="594">
        <v>115.6</v>
      </c>
      <c r="D38" s="594">
        <v>50.3</v>
      </c>
      <c r="E38" s="567">
        <v>4293</v>
      </c>
      <c r="F38" s="567">
        <v>16300</v>
      </c>
      <c r="G38" s="567">
        <v>13215</v>
      </c>
      <c r="H38" s="567">
        <v>31</v>
      </c>
      <c r="I38" s="584">
        <v>146.34100000000001</v>
      </c>
      <c r="K38" s="124">
        <v>115.6</v>
      </c>
      <c r="L38" s="27">
        <v>50.3</v>
      </c>
      <c r="M38" s="28">
        <v>3915</v>
      </c>
      <c r="N38" s="28">
        <v>15757</v>
      </c>
      <c r="O38" s="28">
        <v>19312</v>
      </c>
      <c r="P38" s="28">
        <v>31</v>
      </c>
      <c r="Q38" s="125">
        <v>93.1</v>
      </c>
    </row>
    <row r="39" spans="1:17">
      <c r="A39" s="112"/>
      <c r="B39" s="120" t="s">
        <v>11</v>
      </c>
      <c r="C39" s="594">
        <v>112.8</v>
      </c>
      <c r="D39" s="594">
        <v>50.7</v>
      </c>
      <c r="E39" s="567">
        <v>4766</v>
      </c>
      <c r="F39" s="567">
        <v>17516</v>
      </c>
      <c r="G39" s="567">
        <v>18162</v>
      </c>
      <c r="H39" s="567">
        <v>31</v>
      </c>
      <c r="I39" s="584">
        <v>144.06299999999999</v>
      </c>
      <c r="K39" s="124">
        <v>112.8</v>
      </c>
      <c r="L39" s="27">
        <v>50.7</v>
      </c>
      <c r="M39" s="28">
        <v>4382</v>
      </c>
      <c r="N39" s="28">
        <v>16122</v>
      </c>
      <c r="O39" s="28">
        <v>17761</v>
      </c>
      <c r="P39" s="28">
        <v>31</v>
      </c>
      <c r="Q39" s="125">
        <v>91.3</v>
      </c>
    </row>
    <row r="40" spans="1:17">
      <c r="A40" s="112"/>
      <c r="B40" s="120" t="s">
        <v>12</v>
      </c>
      <c r="C40" s="594">
        <v>111.8</v>
      </c>
      <c r="D40" s="594">
        <v>53.1</v>
      </c>
      <c r="E40" s="567">
        <v>3631</v>
      </c>
      <c r="F40" s="567">
        <v>16917</v>
      </c>
      <c r="G40" s="567">
        <v>18933</v>
      </c>
      <c r="H40" s="567">
        <v>40</v>
      </c>
      <c r="I40" s="584">
        <v>141.976</v>
      </c>
      <c r="K40" s="124">
        <v>111.8</v>
      </c>
      <c r="L40" s="27">
        <v>53.1</v>
      </c>
      <c r="M40" s="28">
        <v>3858</v>
      </c>
      <c r="N40" s="28">
        <v>15712</v>
      </c>
      <c r="O40" s="28">
        <v>18530</v>
      </c>
      <c r="P40" s="28">
        <v>38</v>
      </c>
      <c r="Q40" s="125">
        <v>92.3</v>
      </c>
    </row>
    <row r="41" spans="1:17">
      <c r="A41" s="112"/>
      <c r="B41" s="120" t="s">
        <v>13</v>
      </c>
      <c r="C41" s="594">
        <v>112.3</v>
      </c>
      <c r="D41" s="594">
        <v>52.8</v>
      </c>
      <c r="E41" s="567">
        <v>4073</v>
      </c>
      <c r="F41" s="567">
        <v>13703</v>
      </c>
      <c r="G41" s="567">
        <v>18757</v>
      </c>
      <c r="H41" s="567">
        <v>45</v>
      </c>
      <c r="I41" s="584">
        <v>141.899</v>
      </c>
      <c r="K41" s="124">
        <v>112.3</v>
      </c>
      <c r="L41" s="27">
        <v>52.8</v>
      </c>
      <c r="M41" s="28">
        <v>4124</v>
      </c>
      <c r="N41" s="28">
        <v>15976</v>
      </c>
      <c r="O41" s="28">
        <v>18366</v>
      </c>
      <c r="P41" s="28">
        <v>41</v>
      </c>
      <c r="Q41" s="125">
        <v>92.2</v>
      </c>
    </row>
    <row r="42" spans="1:17">
      <c r="A42" s="113"/>
      <c r="B42" s="120" t="s">
        <v>14</v>
      </c>
      <c r="C42" s="594">
        <v>112.1</v>
      </c>
      <c r="D42" s="594">
        <v>54.3</v>
      </c>
      <c r="E42" s="567">
        <v>3969</v>
      </c>
      <c r="F42" s="567">
        <v>12398</v>
      </c>
      <c r="G42" s="567">
        <v>16157</v>
      </c>
      <c r="H42" s="567">
        <v>48</v>
      </c>
      <c r="I42" s="584">
        <v>141.24799999999999</v>
      </c>
      <c r="K42" s="124">
        <v>112.1</v>
      </c>
      <c r="L42" s="27">
        <v>54.3</v>
      </c>
      <c r="M42" s="28">
        <v>3965</v>
      </c>
      <c r="N42" s="28">
        <v>16039</v>
      </c>
      <c r="O42" s="28">
        <v>17467</v>
      </c>
      <c r="P42" s="28">
        <v>46</v>
      </c>
      <c r="Q42" s="125">
        <v>91.9</v>
      </c>
    </row>
    <row r="43" spans="1:17">
      <c r="A43" s="112" t="s">
        <v>21</v>
      </c>
      <c r="B43" s="119" t="s">
        <v>3</v>
      </c>
      <c r="C43" s="596">
        <v>112.1</v>
      </c>
      <c r="D43" s="596">
        <v>53.5</v>
      </c>
      <c r="E43" s="569">
        <v>3090</v>
      </c>
      <c r="F43" s="569">
        <v>17533</v>
      </c>
      <c r="G43" s="569">
        <v>12463</v>
      </c>
      <c r="H43" s="569">
        <v>33</v>
      </c>
      <c r="I43" s="604">
        <v>139.85</v>
      </c>
      <c r="K43" s="122">
        <v>112.1</v>
      </c>
      <c r="L43" s="25">
        <v>53.5</v>
      </c>
      <c r="M43" s="26">
        <v>3811</v>
      </c>
      <c r="N43" s="26">
        <v>15046</v>
      </c>
      <c r="O43" s="26">
        <v>18067</v>
      </c>
      <c r="P43" s="26">
        <v>37</v>
      </c>
      <c r="Q43" s="123">
        <v>91.8</v>
      </c>
    </row>
    <row r="44" spans="1:17">
      <c r="A44" s="112">
        <v>1992</v>
      </c>
      <c r="B44" s="120" t="s">
        <v>4</v>
      </c>
      <c r="C44" s="594">
        <v>110.2</v>
      </c>
      <c r="D44" s="594">
        <v>54.4</v>
      </c>
      <c r="E44" s="567">
        <v>3871</v>
      </c>
      <c r="F44" s="567">
        <v>14692</v>
      </c>
      <c r="G44" s="567">
        <v>17550</v>
      </c>
      <c r="H44" s="567">
        <v>37</v>
      </c>
      <c r="I44" s="584">
        <v>139.29900000000001</v>
      </c>
      <c r="K44" s="124">
        <v>110.2</v>
      </c>
      <c r="L44" s="27">
        <v>54.4</v>
      </c>
      <c r="M44" s="28">
        <v>4448</v>
      </c>
      <c r="N44" s="28">
        <v>14457</v>
      </c>
      <c r="O44" s="28">
        <v>17588</v>
      </c>
      <c r="P44" s="28">
        <v>41</v>
      </c>
      <c r="Q44" s="125">
        <v>91.1</v>
      </c>
    </row>
    <row r="45" spans="1:17">
      <c r="A45" s="112"/>
      <c r="B45" s="120" t="s">
        <v>5</v>
      </c>
      <c r="C45" s="594">
        <v>111.5</v>
      </c>
      <c r="D45" s="594">
        <v>53.1</v>
      </c>
      <c r="E45" s="567">
        <v>3476</v>
      </c>
      <c r="F45" s="567">
        <v>14278</v>
      </c>
      <c r="G45" s="567">
        <v>25313</v>
      </c>
      <c r="H45" s="567">
        <v>43</v>
      </c>
      <c r="I45" s="584">
        <v>139.95099999999999</v>
      </c>
      <c r="K45" s="124">
        <v>111.5</v>
      </c>
      <c r="L45" s="27">
        <v>53.1</v>
      </c>
      <c r="M45" s="28">
        <v>3620</v>
      </c>
      <c r="N45" s="28">
        <v>14194</v>
      </c>
      <c r="O45" s="28">
        <v>16326</v>
      </c>
      <c r="P45" s="28">
        <v>41</v>
      </c>
      <c r="Q45" s="125">
        <v>91.9</v>
      </c>
    </row>
    <row r="46" spans="1:17">
      <c r="A46" s="112"/>
      <c r="B46" s="120" t="s">
        <v>6</v>
      </c>
      <c r="C46" s="594">
        <v>108.7</v>
      </c>
      <c r="D46" s="594">
        <v>53.6</v>
      </c>
      <c r="E46" s="567">
        <v>5302</v>
      </c>
      <c r="F46" s="567">
        <v>15001</v>
      </c>
      <c r="G46" s="567">
        <v>16494</v>
      </c>
      <c r="H46" s="567">
        <v>28</v>
      </c>
      <c r="I46" s="584">
        <v>139.55099999999999</v>
      </c>
      <c r="K46" s="124">
        <v>108.7</v>
      </c>
      <c r="L46" s="27">
        <v>53.6</v>
      </c>
      <c r="M46" s="28">
        <v>4678</v>
      </c>
      <c r="N46" s="28">
        <v>14272</v>
      </c>
      <c r="O46" s="28">
        <v>17561</v>
      </c>
      <c r="P46" s="28">
        <v>28</v>
      </c>
      <c r="Q46" s="125">
        <v>92.8</v>
      </c>
    </row>
    <row r="47" spans="1:17">
      <c r="A47" s="112"/>
      <c r="B47" s="120" t="s">
        <v>7</v>
      </c>
      <c r="C47" s="594">
        <v>106.8</v>
      </c>
      <c r="D47" s="594">
        <v>54.7</v>
      </c>
      <c r="E47" s="567">
        <v>4353</v>
      </c>
      <c r="F47" s="567">
        <v>12089</v>
      </c>
      <c r="G47" s="567">
        <v>14304</v>
      </c>
      <c r="H47" s="567">
        <v>42</v>
      </c>
      <c r="I47" s="584">
        <v>138.17099999999999</v>
      </c>
      <c r="K47" s="124">
        <v>106.8</v>
      </c>
      <c r="L47" s="27">
        <v>54.7</v>
      </c>
      <c r="M47" s="28">
        <v>4777</v>
      </c>
      <c r="N47" s="28">
        <v>13579</v>
      </c>
      <c r="O47" s="28">
        <v>17140</v>
      </c>
      <c r="P47" s="28">
        <v>38</v>
      </c>
      <c r="Q47" s="125">
        <v>92.8</v>
      </c>
    </row>
    <row r="48" spans="1:17">
      <c r="A48" s="112"/>
      <c r="B48" s="120" t="s">
        <v>8</v>
      </c>
      <c r="C48" s="594">
        <v>109.5</v>
      </c>
      <c r="D48" s="594">
        <v>52.7</v>
      </c>
      <c r="E48" s="567">
        <v>4192</v>
      </c>
      <c r="F48" s="567">
        <v>13880</v>
      </c>
      <c r="G48" s="567">
        <v>18880</v>
      </c>
      <c r="H48" s="567">
        <v>47</v>
      </c>
      <c r="I48" s="584">
        <v>137.62100000000001</v>
      </c>
      <c r="K48" s="124">
        <v>109.5</v>
      </c>
      <c r="L48" s="27">
        <v>52.7</v>
      </c>
      <c r="M48" s="28">
        <v>3903</v>
      </c>
      <c r="N48" s="28">
        <v>13719</v>
      </c>
      <c r="O48" s="28">
        <v>17230</v>
      </c>
      <c r="P48" s="28">
        <v>48</v>
      </c>
      <c r="Q48" s="125">
        <v>92.8</v>
      </c>
    </row>
    <row r="49" spans="1:17">
      <c r="A49" s="112"/>
      <c r="B49" s="120" t="s">
        <v>9</v>
      </c>
      <c r="C49" s="594">
        <v>107.5</v>
      </c>
      <c r="D49" s="594">
        <v>54.2</v>
      </c>
      <c r="E49" s="567">
        <v>5690</v>
      </c>
      <c r="F49" s="567">
        <v>14123</v>
      </c>
      <c r="G49" s="567">
        <v>20882</v>
      </c>
      <c r="H49" s="567">
        <v>57</v>
      </c>
      <c r="I49" s="584">
        <v>137.40199999999999</v>
      </c>
      <c r="K49" s="124">
        <v>107.5</v>
      </c>
      <c r="L49" s="27">
        <v>54.2</v>
      </c>
      <c r="M49" s="28">
        <v>5028</v>
      </c>
      <c r="N49" s="28">
        <v>13381</v>
      </c>
      <c r="O49" s="28">
        <v>16707</v>
      </c>
      <c r="P49" s="28">
        <v>62</v>
      </c>
      <c r="Q49" s="125">
        <v>93.3</v>
      </c>
    </row>
    <row r="50" spans="1:17">
      <c r="A50" s="112"/>
      <c r="B50" s="120" t="s">
        <v>10</v>
      </c>
      <c r="C50" s="594">
        <v>107.4</v>
      </c>
      <c r="D50" s="594">
        <v>54.2</v>
      </c>
      <c r="E50" s="567">
        <v>4941</v>
      </c>
      <c r="F50" s="567">
        <v>12508</v>
      </c>
      <c r="G50" s="567">
        <v>10799</v>
      </c>
      <c r="H50" s="567">
        <v>40</v>
      </c>
      <c r="I50" s="584">
        <v>135.76900000000001</v>
      </c>
      <c r="K50" s="124">
        <v>107.4</v>
      </c>
      <c r="L50" s="27">
        <v>54.2</v>
      </c>
      <c r="M50" s="28">
        <v>4583</v>
      </c>
      <c r="N50" s="28">
        <v>12640</v>
      </c>
      <c r="O50" s="28">
        <v>16262</v>
      </c>
      <c r="P50" s="28">
        <v>41</v>
      </c>
      <c r="Q50" s="125">
        <v>92.8</v>
      </c>
    </row>
    <row r="51" spans="1:17">
      <c r="A51" s="112"/>
      <c r="B51" s="120" t="s">
        <v>11</v>
      </c>
      <c r="C51" s="594">
        <v>110</v>
      </c>
      <c r="D51" s="594">
        <v>53</v>
      </c>
      <c r="E51" s="567">
        <v>4542</v>
      </c>
      <c r="F51" s="567">
        <v>14673</v>
      </c>
      <c r="G51" s="567">
        <v>17254</v>
      </c>
      <c r="H51" s="567">
        <v>42</v>
      </c>
      <c r="I51" s="584">
        <v>134.64500000000001</v>
      </c>
      <c r="K51" s="124">
        <v>110</v>
      </c>
      <c r="L51" s="27">
        <v>53</v>
      </c>
      <c r="M51" s="28">
        <v>4175</v>
      </c>
      <c r="N51" s="28">
        <v>13060</v>
      </c>
      <c r="O51" s="28">
        <v>16460</v>
      </c>
      <c r="P51" s="28">
        <v>42</v>
      </c>
      <c r="Q51" s="125">
        <v>93.5</v>
      </c>
    </row>
    <row r="52" spans="1:17">
      <c r="A52" s="112"/>
      <c r="B52" s="120" t="s">
        <v>12</v>
      </c>
      <c r="C52" s="594">
        <v>108.9</v>
      </c>
      <c r="D52" s="594">
        <v>52.8</v>
      </c>
      <c r="E52" s="567">
        <v>3826</v>
      </c>
      <c r="F52" s="567">
        <v>13471</v>
      </c>
      <c r="G52" s="567">
        <v>16387</v>
      </c>
      <c r="H52" s="567">
        <v>40</v>
      </c>
      <c r="I52" s="584">
        <v>133.17500000000001</v>
      </c>
      <c r="K52" s="124">
        <v>108.9</v>
      </c>
      <c r="L52" s="27">
        <v>52.8</v>
      </c>
      <c r="M52" s="28">
        <v>4122</v>
      </c>
      <c r="N52" s="28">
        <v>12642</v>
      </c>
      <c r="O52" s="28">
        <v>16120</v>
      </c>
      <c r="P52" s="28">
        <v>38</v>
      </c>
      <c r="Q52" s="125">
        <v>93.8</v>
      </c>
    </row>
    <row r="53" spans="1:17">
      <c r="A53" s="112"/>
      <c r="B53" s="120" t="s">
        <v>13</v>
      </c>
      <c r="C53" s="594">
        <v>105.7</v>
      </c>
      <c r="D53" s="594">
        <v>54.7</v>
      </c>
      <c r="E53" s="567">
        <v>4474</v>
      </c>
      <c r="F53" s="567">
        <v>9984</v>
      </c>
      <c r="G53" s="567">
        <v>16240</v>
      </c>
      <c r="H53" s="567">
        <v>52</v>
      </c>
      <c r="I53" s="584">
        <v>133.767</v>
      </c>
      <c r="K53" s="124">
        <v>105.7</v>
      </c>
      <c r="L53" s="27">
        <v>54.7</v>
      </c>
      <c r="M53" s="28">
        <v>4456</v>
      </c>
      <c r="N53" s="28">
        <v>11919</v>
      </c>
      <c r="O53" s="28">
        <v>16203</v>
      </c>
      <c r="P53" s="28">
        <v>48</v>
      </c>
      <c r="Q53" s="125">
        <v>94.3</v>
      </c>
    </row>
    <row r="54" spans="1:17">
      <c r="A54" s="112"/>
      <c r="B54" s="121" t="s">
        <v>14</v>
      </c>
      <c r="C54" s="595">
        <v>105.9</v>
      </c>
      <c r="D54" s="595">
        <v>53.6</v>
      </c>
      <c r="E54" s="568">
        <v>4463</v>
      </c>
      <c r="F54" s="568">
        <v>9982</v>
      </c>
      <c r="G54" s="568">
        <v>15290</v>
      </c>
      <c r="H54" s="568">
        <v>50</v>
      </c>
      <c r="I54" s="585">
        <v>133.60499999999999</v>
      </c>
      <c r="K54" s="126">
        <v>105.9</v>
      </c>
      <c r="L54" s="29">
        <v>53.6</v>
      </c>
      <c r="M54" s="30">
        <v>4322</v>
      </c>
      <c r="N54" s="30">
        <v>12380</v>
      </c>
      <c r="O54" s="30">
        <v>16542</v>
      </c>
      <c r="P54" s="30">
        <v>47</v>
      </c>
      <c r="Q54" s="127">
        <v>94.6</v>
      </c>
    </row>
    <row r="55" spans="1:17">
      <c r="A55" s="111" t="s">
        <v>22</v>
      </c>
      <c r="B55" s="120" t="s">
        <v>3</v>
      </c>
      <c r="C55" s="594">
        <v>107.4</v>
      </c>
      <c r="D55" s="594">
        <v>55.2</v>
      </c>
      <c r="E55" s="567">
        <v>3897</v>
      </c>
      <c r="F55" s="567">
        <v>13594</v>
      </c>
      <c r="G55" s="567">
        <v>10848</v>
      </c>
      <c r="H55" s="567">
        <v>43</v>
      </c>
      <c r="I55" s="584">
        <v>133.048</v>
      </c>
      <c r="K55" s="124">
        <v>107.4</v>
      </c>
      <c r="L55" s="27">
        <v>55.2</v>
      </c>
      <c r="M55" s="28">
        <v>4791</v>
      </c>
      <c r="N55" s="28">
        <v>12221</v>
      </c>
      <c r="O55" s="28">
        <v>16266</v>
      </c>
      <c r="P55" s="28">
        <v>49</v>
      </c>
      <c r="Q55" s="125">
        <v>95.1</v>
      </c>
    </row>
    <row r="56" spans="1:17">
      <c r="A56" s="112">
        <v>1993</v>
      </c>
      <c r="B56" s="120" t="s">
        <v>4</v>
      </c>
      <c r="C56" s="594">
        <v>106.5</v>
      </c>
      <c r="D56" s="594">
        <v>55.3</v>
      </c>
      <c r="E56" s="567">
        <v>3427</v>
      </c>
      <c r="F56" s="567">
        <v>12104</v>
      </c>
      <c r="G56" s="567">
        <v>16313</v>
      </c>
      <c r="H56" s="567">
        <v>41</v>
      </c>
      <c r="I56" s="584">
        <v>131.773</v>
      </c>
      <c r="K56" s="124">
        <v>106.5</v>
      </c>
      <c r="L56" s="27">
        <v>55.3</v>
      </c>
      <c r="M56" s="28">
        <v>4010</v>
      </c>
      <c r="N56" s="28">
        <v>11790</v>
      </c>
      <c r="O56" s="28">
        <v>16473</v>
      </c>
      <c r="P56" s="28">
        <v>44</v>
      </c>
      <c r="Q56" s="125">
        <v>94.6</v>
      </c>
    </row>
    <row r="57" spans="1:17">
      <c r="A57" s="112"/>
      <c r="B57" s="120" t="s">
        <v>5</v>
      </c>
      <c r="C57" s="594">
        <v>102.7</v>
      </c>
      <c r="D57" s="594">
        <v>55.1</v>
      </c>
      <c r="E57" s="567">
        <v>4757</v>
      </c>
      <c r="F57" s="567">
        <v>12688</v>
      </c>
      <c r="G57" s="567">
        <v>26335</v>
      </c>
      <c r="H57" s="567">
        <v>48</v>
      </c>
      <c r="I57" s="584">
        <v>129.85</v>
      </c>
      <c r="K57" s="124">
        <v>102.7</v>
      </c>
      <c r="L57" s="27">
        <v>55.1</v>
      </c>
      <c r="M57" s="28">
        <v>5004</v>
      </c>
      <c r="N57" s="28">
        <v>12135</v>
      </c>
      <c r="O57" s="28">
        <v>16342</v>
      </c>
      <c r="P57" s="28">
        <v>46</v>
      </c>
      <c r="Q57" s="125">
        <v>92.8</v>
      </c>
    </row>
    <row r="58" spans="1:17">
      <c r="A58" s="112"/>
      <c r="B58" s="120" t="s">
        <v>6</v>
      </c>
      <c r="C58" s="594">
        <v>107</v>
      </c>
      <c r="D58" s="594">
        <v>53.6</v>
      </c>
      <c r="E58" s="567">
        <v>5747</v>
      </c>
      <c r="F58" s="567">
        <v>12510</v>
      </c>
      <c r="G58" s="567">
        <v>15144</v>
      </c>
      <c r="H58" s="567">
        <v>53</v>
      </c>
      <c r="I58" s="584">
        <v>127.45399999999999</v>
      </c>
      <c r="K58" s="124">
        <v>107</v>
      </c>
      <c r="L58" s="27">
        <v>53.6</v>
      </c>
      <c r="M58" s="28">
        <v>5029</v>
      </c>
      <c r="N58" s="28">
        <v>11858</v>
      </c>
      <c r="O58" s="28">
        <v>16057</v>
      </c>
      <c r="P58" s="28">
        <v>53</v>
      </c>
      <c r="Q58" s="125">
        <v>91.3</v>
      </c>
    </row>
    <row r="59" spans="1:17">
      <c r="A59" s="112"/>
      <c r="B59" s="120" t="s">
        <v>7</v>
      </c>
      <c r="C59" s="594">
        <v>102.1</v>
      </c>
      <c r="D59" s="594">
        <v>53.7</v>
      </c>
      <c r="E59" s="567">
        <v>4156</v>
      </c>
      <c r="F59" s="567">
        <v>10001</v>
      </c>
      <c r="G59" s="567">
        <v>12575</v>
      </c>
      <c r="H59" s="567">
        <v>53</v>
      </c>
      <c r="I59" s="584">
        <v>125.953</v>
      </c>
      <c r="K59" s="124">
        <v>102.1</v>
      </c>
      <c r="L59" s="27">
        <v>53.7</v>
      </c>
      <c r="M59" s="28">
        <v>4633</v>
      </c>
      <c r="N59" s="28">
        <v>11372</v>
      </c>
      <c r="O59" s="28">
        <v>15493</v>
      </c>
      <c r="P59" s="28">
        <v>50</v>
      </c>
      <c r="Q59" s="125">
        <v>91.2</v>
      </c>
    </row>
    <row r="60" spans="1:17">
      <c r="A60" s="112"/>
      <c r="B60" s="120" t="s">
        <v>8</v>
      </c>
      <c r="C60" s="594">
        <v>103.5</v>
      </c>
      <c r="D60" s="594">
        <v>57.1</v>
      </c>
      <c r="E60" s="567">
        <v>5115</v>
      </c>
      <c r="F60" s="567">
        <v>11243</v>
      </c>
      <c r="G60" s="567">
        <v>16982</v>
      </c>
      <c r="H60" s="567">
        <v>46</v>
      </c>
      <c r="I60" s="584">
        <v>125.121</v>
      </c>
      <c r="K60" s="124">
        <v>103.5</v>
      </c>
      <c r="L60" s="27">
        <v>57.1</v>
      </c>
      <c r="M60" s="28">
        <v>4801</v>
      </c>
      <c r="N60" s="28">
        <v>11157</v>
      </c>
      <c r="O60" s="28">
        <v>15665</v>
      </c>
      <c r="P60" s="28">
        <v>47</v>
      </c>
      <c r="Q60" s="125">
        <v>90.9</v>
      </c>
    </row>
    <row r="61" spans="1:17">
      <c r="A61" s="112"/>
      <c r="B61" s="120" t="s">
        <v>9</v>
      </c>
      <c r="C61" s="594">
        <v>107</v>
      </c>
      <c r="D61" s="594">
        <v>53.2</v>
      </c>
      <c r="E61" s="567">
        <v>5772</v>
      </c>
      <c r="F61" s="567">
        <v>11891</v>
      </c>
      <c r="G61" s="567">
        <v>19134</v>
      </c>
      <c r="H61" s="567">
        <v>53</v>
      </c>
      <c r="I61" s="584">
        <v>123.621</v>
      </c>
      <c r="K61" s="124">
        <v>107</v>
      </c>
      <c r="L61" s="27">
        <v>53.2</v>
      </c>
      <c r="M61" s="28">
        <v>5060</v>
      </c>
      <c r="N61" s="28">
        <v>11310</v>
      </c>
      <c r="O61" s="28">
        <v>15356</v>
      </c>
      <c r="P61" s="28">
        <v>57</v>
      </c>
      <c r="Q61" s="125">
        <v>90</v>
      </c>
    </row>
    <row r="62" spans="1:17">
      <c r="A62" s="112"/>
      <c r="B62" s="120" t="s">
        <v>10</v>
      </c>
      <c r="C62" s="594">
        <v>102.3</v>
      </c>
      <c r="D62" s="594">
        <v>55.5</v>
      </c>
      <c r="E62" s="567">
        <v>4847</v>
      </c>
      <c r="F62" s="567">
        <v>10993</v>
      </c>
      <c r="G62" s="567">
        <v>10112</v>
      </c>
      <c r="H62" s="567">
        <v>54</v>
      </c>
      <c r="I62" s="584">
        <v>121.102</v>
      </c>
      <c r="K62" s="124">
        <v>102.3</v>
      </c>
      <c r="L62" s="27">
        <v>55.5</v>
      </c>
      <c r="M62" s="28">
        <v>4556</v>
      </c>
      <c r="N62" s="28">
        <v>10951</v>
      </c>
      <c r="O62" s="28">
        <v>15047</v>
      </c>
      <c r="P62" s="28">
        <v>54</v>
      </c>
      <c r="Q62" s="125">
        <v>89.2</v>
      </c>
    </row>
    <row r="63" spans="1:17">
      <c r="A63" s="112"/>
      <c r="B63" s="120" t="s">
        <v>11</v>
      </c>
      <c r="C63" s="594">
        <v>103.4</v>
      </c>
      <c r="D63" s="594">
        <v>54.1</v>
      </c>
      <c r="E63" s="567">
        <v>5337</v>
      </c>
      <c r="F63" s="567">
        <v>11802</v>
      </c>
      <c r="G63" s="567">
        <v>16695</v>
      </c>
      <c r="H63" s="567">
        <v>53</v>
      </c>
      <c r="I63" s="584">
        <v>118.438</v>
      </c>
      <c r="K63" s="124">
        <v>103.4</v>
      </c>
      <c r="L63" s="27">
        <v>54.1</v>
      </c>
      <c r="M63" s="28">
        <v>4913</v>
      </c>
      <c r="N63" s="28">
        <v>10687</v>
      </c>
      <c r="O63" s="28">
        <v>15748</v>
      </c>
      <c r="P63" s="28">
        <v>51</v>
      </c>
      <c r="Q63" s="125">
        <v>88</v>
      </c>
    </row>
    <row r="64" spans="1:17">
      <c r="A64" s="112"/>
      <c r="B64" s="120" t="s">
        <v>12</v>
      </c>
      <c r="C64" s="594">
        <v>100.4</v>
      </c>
      <c r="D64" s="594">
        <v>54.9</v>
      </c>
      <c r="E64" s="567">
        <v>5038</v>
      </c>
      <c r="F64" s="567">
        <v>11409</v>
      </c>
      <c r="G64" s="567">
        <v>14499</v>
      </c>
      <c r="H64" s="567">
        <v>64</v>
      </c>
      <c r="I64" s="584">
        <v>117.16500000000001</v>
      </c>
      <c r="K64" s="124">
        <v>100.4</v>
      </c>
      <c r="L64" s="27">
        <v>54.9</v>
      </c>
      <c r="M64" s="28">
        <v>5396</v>
      </c>
      <c r="N64" s="28">
        <v>11004</v>
      </c>
      <c r="O64" s="28">
        <v>14841</v>
      </c>
      <c r="P64" s="28">
        <v>63</v>
      </c>
      <c r="Q64" s="125">
        <v>88</v>
      </c>
    </row>
    <row r="65" spans="1:17">
      <c r="A65" s="112"/>
      <c r="B65" s="120" t="s">
        <v>13</v>
      </c>
      <c r="C65" s="594">
        <v>101.8</v>
      </c>
      <c r="D65" s="594">
        <v>54.9</v>
      </c>
      <c r="E65" s="567">
        <v>5085</v>
      </c>
      <c r="F65" s="567">
        <v>9184</v>
      </c>
      <c r="G65" s="567">
        <v>15633</v>
      </c>
      <c r="H65" s="567">
        <v>63</v>
      </c>
      <c r="I65" s="584">
        <v>116.85899999999999</v>
      </c>
      <c r="K65" s="124">
        <v>101.8</v>
      </c>
      <c r="L65" s="27">
        <v>54.9</v>
      </c>
      <c r="M65" s="28">
        <v>5011</v>
      </c>
      <c r="N65" s="28">
        <v>10431</v>
      </c>
      <c r="O65" s="28">
        <v>15086</v>
      </c>
      <c r="P65" s="28">
        <v>59</v>
      </c>
      <c r="Q65" s="125">
        <v>87.4</v>
      </c>
    </row>
    <row r="66" spans="1:17">
      <c r="A66" s="113"/>
      <c r="B66" s="120" t="s">
        <v>14</v>
      </c>
      <c r="C66" s="594">
        <v>101.1</v>
      </c>
      <c r="D66" s="594">
        <v>54.7</v>
      </c>
      <c r="E66" s="567">
        <v>5987</v>
      </c>
      <c r="F66" s="567">
        <v>8484</v>
      </c>
      <c r="G66" s="567">
        <v>13596</v>
      </c>
      <c r="H66" s="567">
        <v>60</v>
      </c>
      <c r="I66" s="584">
        <v>117.774</v>
      </c>
      <c r="K66" s="124">
        <v>101.1</v>
      </c>
      <c r="L66" s="27">
        <v>54.7</v>
      </c>
      <c r="M66" s="28">
        <v>5658</v>
      </c>
      <c r="N66" s="28">
        <v>10486</v>
      </c>
      <c r="O66" s="28">
        <v>14697</v>
      </c>
      <c r="P66" s="28">
        <v>56</v>
      </c>
      <c r="Q66" s="125">
        <v>88.2</v>
      </c>
    </row>
    <row r="67" spans="1:17">
      <c r="A67" s="112" t="s">
        <v>23</v>
      </c>
      <c r="B67" s="119" t="s">
        <v>3</v>
      </c>
      <c r="C67" s="596">
        <v>101.6</v>
      </c>
      <c r="D67" s="596">
        <v>58.7</v>
      </c>
      <c r="E67" s="569">
        <v>4699</v>
      </c>
      <c r="F67" s="569">
        <v>12023</v>
      </c>
      <c r="G67" s="569">
        <v>10161</v>
      </c>
      <c r="H67" s="569">
        <v>58</v>
      </c>
      <c r="I67" s="604">
        <v>117.899</v>
      </c>
      <c r="K67" s="122">
        <v>101.6</v>
      </c>
      <c r="L67" s="25">
        <v>58.7</v>
      </c>
      <c r="M67" s="26">
        <v>5749</v>
      </c>
      <c r="N67" s="26">
        <v>10988</v>
      </c>
      <c r="O67" s="26">
        <v>15292</v>
      </c>
      <c r="P67" s="26">
        <v>67</v>
      </c>
      <c r="Q67" s="123">
        <v>88.6</v>
      </c>
    </row>
    <row r="68" spans="1:17">
      <c r="A68" s="112">
        <v>1994</v>
      </c>
      <c r="B68" s="120" t="s">
        <v>4</v>
      </c>
      <c r="C68" s="594">
        <v>97.8</v>
      </c>
      <c r="D68" s="594">
        <v>57.6</v>
      </c>
      <c r="E68" s="567">
        <v>4853</v>
      </c>
      <c r="F68" s="567">
        <v>10265</v>
      </c>
      <c r="G68" s="567">
        <v>14883</v>
      </c>
      <c r="H68" s="567">
        <v>56</v>
      </c>
      <c r="I68" s="584">
        <v>117.759</v>
      </c>
      <c r="K68" s="124">
        <v>97.8</v>
      </c>
      <c r="L68" s="27">
        <v>57.6</v>
      </c>
      <c r="M68" s="28">
        <v>5793</v>
      </c>
      <c r="N68" s="28">
        <v>9952</v>
      </c>
      <c r="O68" s="28">
        <v>14816</v>
      </c>
      <c r="P68" s="28">
        <v>58</v>
      </c>
      <c r="Q68" s="125">
        <v>89.4</v>
      </c>
    </row>
    <row r="69" spans="1:17">
      <c r="A69" s="112"/>
      <c r="B69" s="120" t="s">
        <v>5</v>
      </c>
      <c r="C69" s="594">
        <v>129.4</v>
      </c>
      <c r="D69" s="594">
        <v>50.3</v>
      </c>
      <c r="E69" s="567">
        <v>4645</v>
      </c>
      <c r="F69" s="567">
        <v>11344</v>
      </c>
      <c r="G69" s="567">
        <v>25588</v>
      </c>
      <c r="H69" s="567">
        <v>61</v>
      </c>
      <c r="I69" s="584">
        <v>117.17</v>
      </c>
      <c r="K69" s="124">
        <v>129.4</v>
      </c>
      <c r="L69" s="27">
        <v>50.3</v>
      </c>
      <c r="M69" s="28">
        <v>4820</v>
      </c>
      <c r="N69" s="28">
        <v>10740</v>
      </c>
      <c r="O69" s="28">
        <v>15786</v>
      </c>
      <c r="P69" s="28">
        <v>60</v>
      </c>
      <c r="Q69" s="125">
        <v>90.2</v>
      </c>
    </row>
    <row r="70" spans="1:17">
      <c r="A70" s="112"/>
      <c r="B70" s="120" t="s">
        <v>6</v>
      </c>
      <c r="C70" s="594">
        <v>101.2</v>
      </c>
      <c r="D70" s="594">
        <v>53.8</v>
      </c>
      <c r="E70" s="567">
        <v>5050</v>
      </c>
      <c r="F70" s="567">
        <v>11454</v>
      </c>
      <c r="G70" s="567">
        <v>14130</v>
      </c>
      <c r="H70" s="567">
        <v>62</v>
      </c>
      <c r="I70" s="584">
        <v>116.32899999999999</v>
      </c>
      <c r="K70" s="124">
        <v>101.2</v>
      </c>
      <c r="L70" s="27">
        <v>53.8</v>
      </c>
      <c r="M70" s="28">
        <v>4479</v>
      </c>
      <c r="N70" s="28">
        <v>11030</v>
      </c>
      <c r="O70" s="28">
        <v>15425</v>
      </c>
      <c r="P70" s="28">
        <v>62</v>
      </c>
      <c r="Q70" s="125">
        <v>91.3</v>
      </c>
    </row>
    <row r="71" spans="1:17">
      <c r="A71" s="112"/>
      <c r="B71" s="120" t="s">
        <v>7</v>
      </c>
      <c r="C71" s="594">
        <v>100.6</v>
      </c>
      <c r="D71" s="594">
        <v>54.6</v>
      </c>
      <c r="E71" s="567">
        <v>6221</v>
      </c>
      <c r="F71" s="567">
        <v>9642</v>
      </c>
      <c r="G71" s="567">
        <v>12649</v>
      </c>
      <c r="H71" s="567">
        <v>53</v>
      </c>
      <c r="I71" s="584">
        <v>116.35899999999999</v>
      </c>
      <c r="K71" s="124">
        <v>100.6</v>
      </c>
      <c r="L71" s="27">
        <v>54.6</v>
      </c>
      <c r="M71" s="28">
        <v>7003</v>
      </c>
      <c r="N71" s="28">
        <v>10778</v>
      </c>
      <c r="O71" s="28">
        <v>15704</v>
      </c>
      <c r="P71" s="28">
        <v>52</v>
      </c>
      <c r="Q71" s="125">
        <v>92.4</v>
      </c>
    </row>
    <row r="72" spans="1:17">
      <c r="A72" s="112"/>
      <c r="B72" s="120" t="s">
        <v>8</v>
      </c>
      <c r="C72" s="594">
        <v>103.4</v>
      </c>
      <c r="D72" s="594">
        <v>56.6</v>
      </c>
      <c r="E72" s="567">
        <v>6497</v>
      </c>
      <c r="F72" s="567">
        <v>10668</v>
      </c>
      <c r="G72" s="567">
        <v>17629</v>
      </c>
      <c r="H72" s="567">
        <v>55</v>
      </c>
      <c r="I72" s="584">
        <v>116.154</v>
      </c>
      <c r="K72" s="124">
        <v>103.4</v>
      </c>
      <c r="L72" s="27">
        <v>56.6</v>
      </c>
      <c r="M72" s="28">
        <v>6120</v>
      </c>
      <c r="N72" s="28">
        <v>10716</v>
      </c>
      <c r="O72" s="28">
        <v>16286</v>
      </c>
      <c r="P72" s="28">
        <v>57</v>
      </c>
      <c r="Q72" s="125">
        <v>92.8</v>
      </c>
    </row>
    <row r="73" spans="1:17">
      <c r="A73" s="112"/>
      <c r="B73" s="120" t="s">
        <v>9</v>
      </c>
      <c r="C73" s="594">
        <v>100.2</v>
      </c>
      <c r="D73" s="594">
        <v>51.8</v>
      </c>
      <c r="E73" s="567">
        <v>6266</v>
      </c>
      <c r="F73" s="567">
        <v>11158</v>
      </c>
      <c r="G73" s="567">
        <v>20177</v>
      </c>
      <c r="H73" s="570">
        <v>48</v>
      </c>
      <c r="I73" s="584">
        <v>116.30200000000001</v>
      </c>
      <c r="K73" s="124">
        <v>100.2</v>
      </c>
      <c r="L73" s="27">
        <v>51.8</v>
      </c>
      <c r="M73" s="28">
        <v>5482</v>
      </c>
      <c r="N73" s="28">
        <v>10899</v>
      </c>
      <c r="O73" s="28">
        <v>16758</v>
      </c>
      <c r="P73" s="28">
        <v>50</v>
      </c>
      <c r="Q73" s="125">
        <v>94.1</v>
      </c>
    </row>
    <row r="74" spans="1:17">
      <c r="A74" s="112"/>
      <c r="B74" s="120" t="s">
        <v>10</v>
      </c>
      <c r="C74" s="594">
        <v>107</v>
      </c>
      <c r="D74" s="594">
        <v>49.6</v>
      </c>
      <c r="E74" s="567">
        <v>6500</v>
      </c>
      <c r="F74" s="567">
        <v>11809</v>
      </c>
      <c r="G74" s="567">
        <v>11639</v>
      </c>
      <c r="H74" s="570">
        <v>49</v>
      </c>
      <c r="I74" s="584">
        <v>115.95</v>
      </c>
      <c r="K74" s="124">
        <v>107</v>
      </c>
      <c r="L74" s="27">
        <v>49.6</v>
      </c>
      <c r="M74" s="28">
        <v>6274</v>
      </c>
      <c r="N74" s="28">
        <v>11499</v>
      </c>
      <c r="O74" s="28">
        <v>16995</v>
      </c>
      <c r="P74" s="28">
        <v>47</v>
      </c>
      <c r="Q74" s="125">
        <v>95.7</v>
      </c>
    </row>
    <row r="75" spans="1:17">
      <c r="A75" s="112"/>
      <c r="B75" s="120" t="s">
        <v>11</v>
      </c>
      <c r="C75" s="582">
        <v>106.8</v>
      </c>
      <c r="D75" s="582">
        <v>51.4</v>
      </c>
      <c r="E75" s="567">
        <v>6475</v>
      </c>
      <c r="F75" s="567">
        <v>11819</v>
      </c>
      <c r="G75" s="567">
        <v>18024</v>
      </c>
      <c r="H75" s="570">
        <v>56</v>
      </c>
      <c r="I75" s="584">
        <v>116.73</v>
      </c>
      <c r="K75" s="124">
        <v>106.8</v>
      </c>
      <c r="L75" s="27">
        <v>51.4</v>
      </c>
      <c r="M75" s="28">
        <v>5995</v>
      </c>
      <c r="N75" s="28">
        <v>10726</v>
      </c>
      <c r="O75" s="28">
        <v>16466</v>
      </c>
      <c r="P75" s="28">
        <v>52</v>
      </c>
      <c r="Q75" s="125">
        <v>98.6</v>
      </c>
    </row>
    <row r="76" spans="1:17">
      <c r="A76" s="112"/>
      <c r="B76" s="120" t="s">
        <v>12</v>
      </c>
      <c r="C76" s="582">
        <v>103.3</v>
      </c>
      <c r="D76" s="582">
        <v>50.3</v>
      </c>
      <c r="E76" s="567">
        <v>5212</v>
      </c>
      <c r="F76" s="567">
        <v>10879</v>
      </c>
      <c r="G76" s="567">
        <v>15702</v>
      </c>
      <c r="H76" s="570">
        <v>44</v>
      </c>
      <c r="I76" s="584">
        <v>116.464</v>
      </c>
      <c r="K76" s="124">
        <v>103.3</v>
      </c>
      <c r="L76" s="27">
        <v>50.3</v>
      </c>
      <c r="M76" s="28">
        <v>5453</v>
      </c>
      <c r="N76" s="28">
        <v>10522</v>
      </c>
      <c r="O76" s="28">
        <v>16237</v>
      </c>
      <c r="P76" s="28">
        <v>43</v>
      </c>
      <c r="Q76" s="125">
        <v>99.4</v>
      </c>
    </row>
    <row r="77" spans="1:17">
      <c r="A77" s="112"/>
      <c r="B77" s="120" t="s">
        <v>13</v>
      </c>
      <c r="C77" s="582">
        <v>110.6</v>
      </c>
      <c r="D77" s="582">
        <v>47.7</v>
      </c>
      <c r="E77" s="567">
        <v>6893</v>
      </c>
      <c r="F77" s="567">
        <v>9520</v>
      </c>
      <c r="G77" s="567">
        <v>16571</v>
      </c>
      <c r="H77" s="570">
        <v>50</v>
      </c>
      <c r="I77" s="584">
        <v>117.852</v>
      </c>
      <c r="K77" s="124">
        <v>110.6</v>
      </c>
      <c r="L77" s="27">
        <v>47.7</v>
      </c>
      <c r="M77" s="28">
        <v>6699</v>
      </c>
      <c r="N77" s="28">
        <v>10648</v>
      </c>
      <c r="O77" s="28">
        <v>16179</v>
      </c>
      <c r="P77" s="28">
        <v>49</v>
      </c>
      <c r="Q77" s="125">
        <v>100.8</v>
      </c>
    </row>
    <row r="78" spans="1:17">
      <c r="A78" s="112"/>
      <c r="B78" s="121" t="s">
        <v>14</v>
      </c>
      <c r="C78" s="595">
        <v>103.1</v>
      </c>
      <c r="D78" s="597">
        <v>51.2</v>
      </c>
      <c r="E78" s="568">
        <v>6203</v>
      </c>
      <c r="F78" s="568">
        <v>8537</v>
      </c>
      <c r="G78" s="568">
        <v>14265</v>
      </c>
      <c r="H78" s="571">
        <v>71</v>
      </c>
      <c r="I78" s="585">
        <v>118.937</v>
      </c>
      <c r="K78" s="126">
        <v>103.1</v>
      </c>
      <c r="L78" s="29">
        <v>51.2</v>
      </c>
      <c r="M78" s="30">
        <v>5791</v>
      </c>
      <c r="N78" s="30">
        <v>10604</v>
      </c>
      <c r="O78" s="30">
        <v>15622</v>
      </c>
      <c r="P78" s="30">
        <v>67</v>
      </c>
      <c r="Q78" s="127">
        <v>101</v>
      </c>
    </row>
    <row r="79" spans="1:17">
      <c r="A79" s="111" t="s">
        <v>2</v>
      </c>
      <c r="B79" s="120" t="s">
        <v>3</v>
      </c>
      <c r="C79" s="594">
        <v>98.2</v>
      </c>
      <c r="D79" s="598">
        <v>58</v>
      </c>
      <c r="E79" s="567">
        <v>3632</v>
      </c>
      <c r="F79" s="567">
        <v>10360</v>
      </c>
      <c r="G79" s="567">
        <v>3706</v>
      </c>
      <c r="H79" s="570">
        <v>40</v>
      </c>
      <c r="I79" s="584">
        <v>120.19</v>
      </c>
      <c r="K79" s="124">
        <v>98.2</v>
      </c>
      <c r="L79" s="27">
        <v>58</v>
      </c>
      <c r="M79" s="28">
        <v>4363</v>
      </c>
      <c r="N79" s="28">
        <v>9361</v>
      </c>
      <c r="O79" s="28">
        <v>5494</v>
      </c>
      <c r="P79" s="28">
        <v>47</v>
      </c>
      <c r="Q79" s="125">
        <v>101.9</v>
      </c>
    </row>
    <row r="80" spans="1:17">
      <c r="A80" s="112">
        <v>1995</v>
      </c>
      <c r="B80" s="120" t="s">
        <v>4</v>
      </c>
      <c r="C80" s="594">
        <v>100.6</v>
      </c>
      <c r="D80" s="598">
        <v>52.2</v>
      </c>
      <c r="E80" s="567">
        <v>3766</v>
      </c>
      <c r="F80" s="567">
        <v>18460</v>
      </c>
      <c r="G80" s="567">
        <v>16199</v>
      </c>
      <c r="H80" s="570">
        <v>53</v>
      </c>
      <c r="I80" s="584">
        <v>118.672</v>
      </c>
      <c r="K80" s="124">
        <v>100.6</v>
      </c>
      <c r="L80" s="27">
        <v>52.2</v>
      </c>
      <c r="M80" s="28">
        <v>4495</v>
      </c>
      <c r="N80" s="28">
        <v>17825</v>
      </c>
      <c r="O80" s="28">
        <v>15871</v>
      </c>
      <c r="P80" s="28">
        <v>53</v>
      </c>
      <c r="Q80" s="125">
        <v>100.8</v>
      </c>
    </row>
    <row r="81" spans="1:17">
      <c r="A81" s="112"/>
      <c r="B81" s="120" t="s">
        <v>5</v>
      </c>
      <c r="C81" s="594">
        <v>108.6</v>
      </c>
      <c r="D81" s="598">
        <v>50.2</v>
      </c>
      <c r="E81" s="567">
        <v>5411</v>
      </c>
      <c r="F81" s="567">
        <v>15765</v>
      </c>
      <c r="G81" s="567">
        <v>24951</v>
      </c>
      <c r="H81" s="570">
        <v>57</v>
      </c>
      <c r="I81" s="584">
        <v>117.499</v>
      </c>
      <c r="K81" s="124">
        <v>108.6</v>
      </c>
      <c r="L81" s="27">
        <v>50.2</v>
      </c>
      <c r="M81" s="28">
        <v>5554</v>
      </c>
      <c r="N81" s="28">
        <v>14896</v>
      </c>
      <c r="O81" s="28">
        <v>14978</v>
      </c>
      <c r="P81" s="28">
        <v>57</v>
      </c>
      <c r="Q81" s="125">
        <v>100.3</v>
      </c>
    </row>
    <row r="82" spans="1:17">
      <c r="A82" s="112"/>
      <c r="B82" s="120" t="s">
        <v>6</v>
      </c>
      <c r="C82" s="594">
        <v>106.8</v>
      </c>
      <c r="D82" s="598">
        <v>51.9</v>
      </c>
      <c r="E82" s="567">
        <v>6455</v>
      </c>
      <c r="F82" s="567">
        <v>12447</v>
      </c>
      <c r="G82" s="567">
        <v>15891</v>
      </c>
      <c r="H82" s="570">
        <v>49</v>
      </c>
      <c r="I82" s="584">
        <v>116.134</v>
      </c>
      <c r="K82" s="124">
        <v>106.8</v>
      </c>
      <c r="L82" s="27">
        <v>51.9</v>
      </c>
      <c r="M82" s="28">
        <v>5956</v>
      </c>
      <c r="N82" s="28">
        <v>12506</v>
      </c>
      <c r="O82" s="28">
        <v>18467</v>
      </c>
      <c r="P82" s="28">
        <v>48</v>
      </c>
      <c r="Q82" s="125">
        <v>99.8</v>
      </c>
    </row>
    <row r="83" spans="1:17">
      <c r="A83" s="112"/>
      <c r="B83" s="120" t="s">
        <v>7</v>
      </c>
      <c r="C83" s="594">
        <v>113.5</v>
      </c>
      <c r="D83" s="598">
        <v>50.7</v>
      </c>
      <c r="E83" s="567">
        <v>7263</v>
      </c>
      <c r="F83" s="567">
        <v>12793</v>
      </c>
      <c r="G83" s="567">
        <v>13872</v>
      </c>
      <c r="H83" s="570">
        <v>26</v>
      </c>
      <c r="I83" s="584">
        <v>114.395</v>
      </c>
      <c r="K83" s="124">
        <v>113.5</v>
      </c>
      <c r="L83" s="27">
        <v>50.7</v>
      </c>
      <c r="M83" s="28">
        <v>8182</v>
      </c>
      <c r="N83" s="28">
        <v>13912</v>
      </c>
      <c r="O83" s="28">
        <v>17085</v>
      </c>
      <c r="P83" s="28">
        <v>26</v>
      </c>
      <c r="Q83" s="125">
        <v>98.3</v>
      </c>
    </row>
    <row r="84" spans="1:17">
      <c r="A84" s="112"/>
      <c r="B84" s="120" t="s">
        <v>8</v>
      </c>
      <c r="C84" s="594">
        <v>111.1</v>
      </c>
      <c r="D84" s="598">
        <v>49.9</v>
      </c>
      <c r="E84" s="567">
        <v>8964</v>
      </c>
      <c r="F84" s="567">
        <v>13541</v>
      </c>
      <c r="G84" s="567">
        <v>19435</v>
      </c>
      <c r="H84" s="570">
        <v>30</v>
      </c>
      <c r="I84" s="584">
        <v>113.035</v>
      </c>
      <c r="K84" s="124">
        <v>111.1</v>
      </c>
      <c r="L84" s="27">
        <v>49.9</v>
      </c>
      <c r="M84" s="28">
        <v>8412</v>
      </c>
      <c r="N84" s="28">
        <v>13481</v>
      </c>
      <c r="O84" s="28">
        <v>17712</v>
      </c>
      <c r="P84" s="28">
        <v>31</v>
      </c>
      <c r="Q84" s="125">
        <v>97.3</v>
      </c>
    </row>
    <row r="85" spans="1:17">
      <c r="A85" s="112"/>
      <c r="B85" s="120" t="s">
        <v>9</v>
      </c>
      <c r="C85" s="594">
        <v>105.1</v>
      </c>
      <c r="D85" s="598">
        <v>52.4</v>
      </c>
      <c r="E85" s="567">
        <v>10324</v>
      </c>
      <c r="F85" s="567">
        <v>13079</v>
      </c>
      <c r="G85" s="567">
        <v>21651</v>
      </c>
      <c r="H85" s="570">
        <v>28</v>
      </c>
      <c r="I85" s="584">
        <v>112.116</v>
      </c>
      <c r="K85" s="124">
        <v>105.1</v>
      </c>
      <c r="L85" s="27">
        <v>52.4</v>
      </c>
      <c r="M85" s="28">
        <v>9052</v>
      </c>
      <c r="N85" s="28">
        <v>12864</v>
      </c>
      <c r="O85" s="28">
        <v>18212</v>
      </c>
      <c r="P85" s="28">
        <v>28</v>
      </c>
      <c r="Q85" s="125">
        <v>96.4</v>
      </c>
    </row>
    <row r="86" spans="1:17">
      <c r="A86" s="112"/>
      <c r="B86" s="120" t="s">
        <v>10</v>
      </c>
      <c r="C86" s="594">
        <v>106.8</v>
      </c>
      <c r="D86" s="598">
        <v>51</v>
      </c>
      <c r="E86" s="567">
        <v>10001</v>
      </c>
      <c r="F86" s="567">
        <v>13833</v>
      </c>
      <c r="G86" s="567">
        <v>12694</v>
      </c>
      <c r="H86" s="570">
        <v>43</v>
      </c>
      <c r="I86" s="584">
        <v>114.45399999999999</v>
      </c>
      <c r="K86" s="124">
        <v>106.8</v>
      </c>
      <c r="L86" s="27">
        <v>51</v>
      </c>
      <c r="M86" s="28">
        <v>9822</v>
      </c>
      <c r="N86" s="28">
        <v>13549</v>
      </c>
      <c r="O86" s="28">
        <v>18810</v>
      </c>
      <c r="P86" s="28">
        <v>41</v>
      </c>
      <c r="Q86" s="125">
        <v>98.7</v>
      </c>
    </row>
    <row r="87" spans="1:17">
      <c r="A87" s="112"/>
      <c r="B87" s="120" t="s">
        <v>11</v>
      </c>
      <c r="C87" s="594">
        <v>106.9</v>
      </c>
      <c r="D87" s="598">
        <v>50.8</v>
      </c>
      <c r="E87" s="567">
        <v>10401</v>
      </c>
      <c r="F87" s="567">
        <v>14125</v>
      </c>
      <c r="G87" s="567">
        <v>18932</v>
      </c>
      <c r="H87" s="570">
        <v>48</v>
      </c>
      <c r="I87" s="584">
        <v>115.26</v>
      </c>
      <c r="K87" s="124">
        <v>106.9</v>
      </c>
      <c r="L87" s="27">
        <v>50.8</v>
      </c>
      <c r="M87" s="28">
        <v>9663</v>
      </c>
      <c r="N87" s="28">
        <v>13102</v>
      </c>
      <c r="O87" s="28">
        <v>17307</v>
      </c>
      <c r="P87" s="28">
        <v>44</v>
      </c>
      <c r="Q87" s="125">
        <v>98.7</v>
      </c>
    </row>
    <row r="88" spans="1:17">
      <c r="A88" s="112"/>
      <c r="B88" s="120" t="s">
        <v>12</v>
      </c>
      <c r="C88" s="594">
        <v>105.1</v>
      </c>
      <c r="D88" s="598">
        <v>49.9</v>
      </c>
      <c r="E88" s="567">
        <v>9791</v>
      </c>
      <c r="F88" s="567">
        <v>13703</v>
      </c>
      <c r="G88" s="567">
        <v>17264</v>
      </c>
      <c r="H88" s="570">
        <v>41</v>
      </c>
      <c r="I88" s="584">
        <v>116.875</v>
      </c>
      <c r="K88" s="124">
        <v>105.1</v>
      </c>
      <c r="L88" s="27">
        <v>49.9</v>
      </c>
      <c r="M88" s="28">
        <v>10048</v>
      </c>
      <c r="N88" s="28">
        <v>12900</v>
      </c>
      <c r="O88" s="28">
        <v>17672</v>
      </c>
      <c r="P88" s="28">
        <v>40</v>
      </c>
      <c r="Q88" s="125">
        <v>100.4</v>
      </c>
    </row>
    <row r="89" spans="1:17">
      <c r="A89" s="112"/>
      <c r="B89" s="120" t="s">
        <v>13</v>
      </c>
      <c r="C89" s="594">
        <v>103.9</v>
      </c>
      <c r="D89" s="598">
        <v>49.8</v>
      </c>
      <c r="E89" s="567">
        <v>11745</v>
      </c>
      <c r="F89" s="567">
        <v>11747</v>
      </c>
      <c r="G89" s="567">
        <v>17947</v>
      </c>
      <c r="H89" s="570">
        <v>34</v>
      </c>
      <c r="I89" s="584">
        <v>117.367</v>
      </c>
      <c r="K89" s="124">
        <v>103.9</v>
      </c>
      <c r="L89" s="27">
        <v>49.8</v>
      </c>
      <c r="M89" s="28">
        <v>11433</v>
      </c>
      <c r="N89" s="28">
        <v>13045</v>
      </c>
      <c r="O89" s="28">
        <v>17554</v>
      </c>
      <c r="P89" s="28">
        <v>35</v>
      </c>
      <c r="Q89" s="125">
        <v>99.6</v>
      </c>
    </row>
    <row r="90" spans="1:17">
      <c r="A90" s="113"/>
      <c r="B90" s="120" t="s">
        <v>14</v>
      </c>
      <c r="C90" s="594">
        <v>107.5</v>
      </c>
      <c r="D90" s="598">
        <v>46.4</v>
      </c>
      <c r="E90" s="567">
        <v>11542</v>
      </c>
      <c r="F90" s="567">
        <v>9358</v>
      </c>
      <c r="G90" s="567">
        <v>15907</v>
      </c>
      <c r="H90" s="570">
        <v>29</v>
      </c>
      <c r="I90" s="584">
        <v>117.95099999999999</v>
      </c>
      <c r="K90" s="124">
        <v>107.5</v>
      </c>
      <c r="L90" s="27">
        <v>46.4</v>
      </c>
      <c r="M90" s="28">
        <v>10742</v>
      </c>
      <c r="N90" s="28">
        <v>11948</v>
      </c>
      <c r="O90" s="28">
        <v>17977</v>
      </c>
      <c r="P90" s="28">
        <v>28</v>
      </c>
      <c r="Q90" s="125">
        <v>99.2</v>
      </c>
    </row>
    <row r="91" spans="1:17">
      <c r="A91" s="112" t="s">
        <v>15</v>
      </c>
      <c r="B91" s="119" t="s">
        <v>3</v>
      </c>
      <c r="C91" s="596">
        <v>104</v>
      </c>
      <c r="D91" s="599">
        <v>43.9</v>
      </c>
      <c r="E91" s="569">
        <v>8678</v>
      </c>
      <c r="F91" s="569">
        <v>14660</v>
      </c>
      <c r="G91" s="569">
        <v>11788</v>
      </c>
      <c r="H91" s="572">
        <v>23</v>
      </c>
      <c r="I91" s="604">
        <v>119.265</v>
      </c>
      <c r="K91" s="122">
        <v>104</v>
      </c>
      <c r="L91" s="25">
        <v>43.9</v>
      </c>
      <c r="M91" s="26">
        <v>10202</v>
      </c>
      <c r="N91" s="26">
        <v>12935</v>
      </c>
      <c r="O91" s="26">
        <v>16965</v>
      </c>
      <c r="P91" s="26">
        <v>28</v>
      </c>
      <c r="Q91" s="123">
        <v>99.2</v>
      </c>
    </row>
    <row r="92" spans="1:17">
      <c r="A92" s="112">
        <v>1996</v>
      </c>
      <c r="B92" s="120" t="s">
        <v>4</v>
      </c>
      <c r="C92" s="594">
        <v>109.1</v>
      </c>
      <c r="D92" s="598">
        <v>44.9</v>
      </c>
      <c r="E92" s="567">
        <v>9789</v>
      </c>
      <c r="F92" s="567">
        <v>14426</v>
      </c>
      <c r="G92" s="567">
        <v>18697</v>
      </c>
      <c r="H92" s="570">
        <v>37</v>
      </c>
      <c r="I92" s="584">
        <v>119.76900000000001</v>
      </c>
      <c r="K92" s="124">
        <v>109.1</v>
      </c>
      <c r="L92" s="27">
        <v>44.9</v>
      </c>
      <c r="M92" s="28">
        <v>11553</v>
      </c>
      <c r="N92" s="28">
        <v>13831</v>
      </c>
      <c r="O92" s="28">
        <v>17496</v>
      </c>
      <c r="P92" s="28">
        <v>37</v>
      </c>
      <c r="Q92" s="125">
        <v>100.9</v>
      </c>
    </row>
    <row r="93" spans="1:17">
      <c r="A93" s="112"/>
      <c r="B93" s="120" t="s">
        <v>5</v>
      </c>
      <c r="C93" s="594">
        <v>97</v>
      </c>
      <c r="D93" s="598">
        <v>46.7</v>
      </c>
      <c r="E93" s="567">
        <v>11274</v>
      </c>
      <c r="F93" s="567">
        <v>14030</v>
      </c>
      <c r="G93" s="567">
        <v>27847</v>
      </c>
      <c r="H93" s="570">
        <v>33</v>
      </c>
      <c r="I93" s="584">
        <v>120.50700000000001</v>
      </c>
      <c r="K93" s="124">
        <v>97</v>
      </c>
      <c r="L93" s="27">
        <v>46.7</v>
      </c>
      <c r="M93" s="28">
        <v>11316</v>
      </c>
      <c r="N93" s="28">
        <v>13733</v>
      </c>
      <c r="O93" s="28">
        <v>17125</v>
      </c>
      <c r="P93" s="28">
        <v>33</v>
      </c>
      <c r="Q93" s="125">
        <v>102.6</v>
      </c>
    </row>
    <row r="94" spans="1:17">
      <c r="A94" s="112"/>
      <c r="B94" s="120" t="s">
        <v>6</v>
      </c>
      <c r="C94" s="594">
        <v>104</v>
      </c>
      <c r="D94" s="598">
        <v>47.7</v>
      </c>
      <c r="E94" s="567">
        <v>10831</v>
      </c>
      <c r="F94" s="567">
        <v>14184</v>
      </c>
      <c r="G94" s="567">
        <v>15733</v>
      </c>
      <c r="H94" s="570">
        <v>48</v>
      </c>
      <c r="I94" s="584">
        <v>120.53400000000001</v>
      </c>
      <c r="K94" s="124">
        <v>104</v>
      </c>
      <c r="L94" s="27">
        <v>47.7</v>
      </c>
      <c r="M94" s="28">
        <v>10399</v>
      </c>
      <c r="N94" s="28">
        <v>13675</v>
      </c>
      <c r="O94" s="28">
        <v>17679</v>
      </c>
      <c r="P94" s="28">
        <v>48</v>
      </c>
      <c r="Q94" s="125">
        <v>103.8</v>
      </c>
    </row>
    <row r="95" spans="1:17">
      <c r="A95" s="112"/>
      <c r="B95" s="120" t="s">
        <v>7</v>
      </c>
      <c r="C95" s="582">
        <v>107.1</v>
      </c>
      <c r="D95" s="594">
        <v>46</v>
      </c>
      <c r="E95" s="567">
        <v>9782</v>
      </c>
      <c r="F95" s="567">
        <v>13784</v>
      </c>
      <c r="G95" s="567">
        <v>14171</v>
      </c>
      <c r="H95" s="570">
        <v>38</v>
      </c>
      <c r="I95" s="584">
        <v>120.197</v>
      </c>
      <c r="K95" s="124">
        <v>107.1</v>
      </c>
      <c r="L95" s="27">
        <v>46</v>
      </c>
      <c r="M95" s="28">
        <v>10904</v>
      </c>
      <c r="N95" s="28">
        <v>15028</v>
      </c>
      <c r="O95" s="28">
        <v>17511</v>
      </c>
      <c r="P95" s="28">
        <v>38</v>
      </c>
      <c r="Q95" s="125">
        <v>105.1</v>
      </c>
    </row>
    <row r="96" spans="1:17">
      <c r="A96" s="112"/>
      <c r="B96" s="120" t="s">
        <v>8</v>
      </c>
      <c r="C96" s="582">
        <v>103.4</v>
      </c>
      <c r="D96" s="594">
        <v>47</v>
      </c>
      <c r="E96" s="567">
        <v>12511</v>
      </c>
      <c r="F96" s="567">
        <v>13217</v>
      </c>
      <c r="G96" s="567">
        <v>18168</v>
      </c>
      <c r="H96" s="570">
        <v>30</v>
      </c>
      <c r="I96" s="584">
        <v>118.941</v>
      </c>
      <c r="K96" s="124">
        <v>103.4</v>
      </c>
      <c r="L96" s="27">
        <v>47</v>
      </c>
      <c r="M96" s="28">
        <v>11635</v>
      </c>
      <c r="N96" s="28">
        <v>13758</v>
      </c>
      <c r="O96" s="28">
        <v>17709</v>
      </c>
      <c r="P96" s="28">
        <v>32</v>
      </c>
      <c r="Q96" s="125">
        <v>105.2</v>
      </c>
    </row>
    <row r="97" spans="1:17">
      <c r="A97" s="112"/>
      <c r="B97" s="120" t="s">
        <v>9</v>
      </c>
      <c r="C97" s="582">
        <v>110.9</v>
      </c>
      <c r="D97" s="594">
        <v>45</v>
      </c>
      <c r="E97" s="567">
        <v>13672</v>
      </c>
      <c r="F97" s="567">
        <v>15364</v>
      </c>
      <c r="G97" s="567">
        <v>21071</v>
      </c>
      <c r="H97" s="570">
        <v>35</v>
      </c>
      <c r="I97" s="584">
        <v>119.447</v>
      </c>
      <c r="K97" s="124">
        <v>110.9</v>
      </c>
      <c r="L97" s="27">
        <v>45</v>
      </c>
      <c r="M97" s="28">
        <v>12202</v>
      </c>
      <c r="N97" s="28">
        <v>14428</v>
      </c>
      <c r="O97" s="28">
        <v>17284</v>
      </c>
      <c r="P97" s="28">
        <v>33</v>
      </c>
      <c r="Q97" s="125">
        <v>106.5</v>
      </c>
    </row>
    <row r="98" spans="1:17">
      <c r="A98" s="112"/>
      <c r="B98" s="120" t="s">
        <v>10</v>
      </c>
      <c r="C98" s="582">
        <v>104.6</v>
      </c>
      <c r="D98" s="594">
        <v>46.3</v>
      </c>
      <c r="E98" s="567">
        <v>10757</v>
      </c>
      <c r="F98" s="567">
        <v>14053</v>
      </c>
      <c r="G98" s="567">
        <v>11782</v>
      </c>
      <c r="H98" s="570">
        <v>47</v>
      </c>
      <c r="I98" s="584">
        <v>120.83499999999999</v>
      </c>
      <c r="K98" s="124">
        <v>104.6</v>
      </c>
      <c r="L98" s="27">
        <v>46.3</v>
      </c>
      <c r="M98" s="28">
        <v>10836</v>
      </c>
      <c r="N98" s="28">
        <v>14069</v>
      </c>
      <c r="O98" s="28">
        <v>17437</v>
      </c>
      <c r="P98" s="28">
        <v>43</v>
      </c>
      <c r="Q98" s="125">
        <v>105.6</v>
      </c>
    </row>
    <row r="99" spans="1:17">
      <c r="A99" s="112"/>
      <c r="B99" s="120" t="s">
        <v>11</v>
      </c>
      <c r="C99" s="582">
        <v>108.5</v>
      </c>
      <c r="D99" s="594">
        <v>45.7</v>
      </c>
      <c r="E99" s="567">
        <v>12069</v>
      </c>
      <c r="F99" s="567">
        <v>14322</v>
      </c>
      <c r="G99" s="567">
        <v>20050</v>
      </c>
      <c r="H99" s="570">
        <v>47</v>
      </c>
      <c r="I99" s="584">
        <v>120.142</v>
      </c>
      <c r="K99" s="124">
        <v>108.5</v>
      </c>
      <c r="L99" s="27">
        <v>45.7</v>
      </c>
      <c r="M99" s="28">
        <v>11244</v>
      </c>
      <c r="N99" s="28">
        <v>13821</v>
      </c>
      <c r="O99" s="28">
        <v>18477</v>
      </c>
      <c r="P99" s="28">
        <v>44</v>
      </c>
      <c r="Q99" s="125">
        <v>104.2</v>
      </c>
    </row>
    <row r="100" spans="1:17">
      <c r="A100" s="112"/>
      <c r="B100" s="120" t="s">
        <v>12</v>
      </c>
      <c r="C100" s="582">
        <v>112.3</v>
      </c>
      <c r="D100" s="594">
        <v>44.7</v>
      </c>
      <c r="E100" s="567">
        <v>11935</v>
      </c>
      <c r="F100" s="567">
        <v>15095</v>
      </c>
      <c r="G100" s="567">
        <v>18731</v>
      </c>
      <c r="H100" s="570">
        <v>49</v>
      </c>
      <c r="I100" s="584">
        <v>122.43600000000001</v>
      </c>
      <c r="K100" s="124">
        <v>112.3</v>
      </c>
      <c r="L100" s="27">
        <v>44.7</v>
      </c>
      <c r="M100" s="28">
        <v>12121</v>
      </c>
      <c r="N100" s="28">
        <v>13627</v>
      </c>
      <c r="O100" s="28">
        <v>18972</v>
      </c>
      <c r="P100" s="28">
        <v>48</v>
      </c>
      <c r="Q100" s="125">
        <v>104.8</v>
      </c>
    </row>
    <row r="101" spans="1:17">
      <c r="A101" s="112"/>
      <c r="B101" s="120" t="s">
        <v>13</v>
      </c>
      <c r="C101" s="582">
        <v>114.6</v>
      </c>
      <c r="D101" s="594">
        <v>44.4</v>
      </c>
      <c r="E101" s="567">
        <v>9696</v>
      </c>
      <c r="F101" s="567">
        <v>13249</v>
      </c>
      <c r="G101" s="567">
        <v>20034</v>
      </c>
      <c r="H101" s="570">
        <v>44</v>
      </c>
      <c r="I101" s="584">
        <v>123.685</v>
      </c>
      <c r="K101" s="124">
        <v>114.6</v>
      </c>
      <c r="L101" s="27">
        <v>44.4</v>
      </c>
      <c r="M101" s="28">
        <v>9393</v>
      </c>
      <c r="N101" s="28">
        <v>14523</v>
      </c>
      <c r="O101" s="28">
        <v>19558</v>
      </c>
      <c r="P101" s="28">
        <v>47</v>
      </c>
      <c r="Q101" s="125">
        <v>105.4</v>
      </c>
    </row>
    <row r="102" spans="1:17">
      <c r="A102" s="112"/>
      <c r="B102" s="121" t="s">
        <v>14</v>
      </c>
      <c r="C102" s="583">
        <v>109.1</v>
      </c>
      <c r="D102" s="595">
        <v>45</v>
      </c>
      <c r="E102" s="568">
        <v>10471</v>
      </c>
      <c r="F102" s="568">
        <v>11003</v>
      </c>
      <c r="G102" s="568">
        <v>16906</v>
      </c>
      <c r="H102" s="571">
        <v>51</v>
      </c>
      <c r="I102" s="585">
        <v>124.267</v>
      </c>
      <c r="K102" s="126">
        <v>109.1</v>
      </c>
      <c r="L102" s="29">
        <v>45</v>
      </c>
      <c r="M102" s="30">
        <v>9837</v>
      </c>
      <c r="N102" s="30">
        <v>13830</v>
      </c>
      <c r="O102" s="30">
        <v>18918</v>
      </c>
      <c r="P102" s="30">
        <v>49</v>
      </c>
      <c r="Q102" s="127">
        <v>105.4</v>
      </c>
    </row>
    <row r="103" spans="1:17">
      <c r="A103" s="111" t="s">
        <v>16</v>
      </c>
      <c r="B103" s="120" t="s">
        <v>3</v>
      </c>
      <c r="C103" s="582">
        <v>118</v>
      </c>
      <c r="D103" s="594">
        <v>44.1</v>
      </c>
      <c r="E103" s="567">
        <v>7755</v>
      </c>
      <c r="F103" s="567">
        <v>15604</v>
      </c>
      <c r="G103" s="567">
        <v>13479</v>
      </c>
      <c r="H103" s="570">
        <v>46</v>
      </c>
      <c r="I103" s="584">
        <v>125.351</v>
      </c>
      <c r="K103" s="124">
        <v>118</v>
      </c>
      <c r="L103" s="27">
        <v>44.1</v>
      </c>
      <c r="M103" s="28">
        <v>8886</v>
      </c>
      <c r="N103" s="28">
        <v>13808</v>
      </c>
      <c r="O103" s="28">
        <v>19086</v>
      </c>
      <c r="P103" s="28">
        <v>55</v>
      </c>
      <c r="Q103" s="125">
        <v>105.1</v>
      </c>
    </row>
    <row r="104" spans="1:17">
      <c r="A104" s="112">
        <v>1997</v>
      </c>
      <c r="B104" s="120" t="s">
        <v>4</v>
      </c>
      <c r="C104" s="582">
        <v>115.8</v>
      </c>
      <c r="D104" s="594">
        <v>43.9</v>
      </c>
      <c r="E104" s="567">
        <v>7340</v>
      </c>
      <c r="F104" s="567">
        <v>14880</v>
      </c>
      <c r="G104" s="567">
        <v>20411</v>
      </c>
      <c r="H104" s="570">
        <v>53</v>
      </c>
      <c r="I104" s="584">
        <v>125.51300000000001</v>
      </c>
      <c r="K104" s="124">
        <v>115.8</v>
      </c>
      <c r="L104" s="27">
        <v>43.9</v>
      </c>
      <c r="M104" s="28">
        <v>8412</v>
      </c>
      <c r="N104" s="28">
        <v>14316</v>
      </c>
      <c r="O104" s="28">
        <v>19341</v>
      </c>
      <c r="P104" s="28">
        <v>54</v>
      </c>
      <c r="Q104" s="125">
        <v>104.8</v>
      </c>
    </row>
    <row r="105" spans="1:17">
      <c r="A105" s="112"/>
      <c r="B105" s="120" t="s">
        <v>5</v>
      </c>
      <c r="C105" s="582">
        <v>113.5</v>
      </c>
      <c r="D105" s="594">
        <v>41.7</v>
      </c>
      <c r="E105" s="567">
        <v>8804</v>
      </c>
      <c r="F105" s="567">
        <v>14318</v>
      </c>
      <c r="G105" s="567">
        <v>31671</v>
      </c>
      <c r="H105" s="570">
        <v>44</v>
      </c>
      <c r="I105" s="584">
        <v>126.202</v>
      </c>
      <c r="K105" s="124">
        <v>113.5</v>
      </c>
      <c r="L105" s="27">
        <v>41.7</v>
      </c>
      <c r="M105" s="28">
        <v>8820</v>
      </c>
      <c r="N105" s="28">
        <v>14106</v>
      </c>
      <c r="O105" s="28">
        <v>19396</v>
      </c>
      <c r="P105" s="28">
        <v>44</v>
      </c>
      <c r="Q105" s="125">
        <v>104.7</v>
      </c>
    </row>
    <row r="106" spans="1:17">
      <c r="A106" s="95"/>
      <c r="B106" s="120" t="s">
        <v>6</v>
      </c>
      <c r="C106" s="582">
        <v>114.7</v>
      </c>
      <c r="D106" s="594">
        <v>46.4</v>
      </c>
      <c r="E106" s="567">
        <v>7564</v>
      </c>
      <c r="F106" s="567">
        <v>14613</v>
      </c>
      <c r="G106" s="567">
        <v>13465</v>
      </c>
      <c r="H106" s="570">
        <v>51</v>
      </c>
      <c r="I106" s="584">
        <v>125.227</v>
      </c>
      <c r="K106" s="124">
        <v>114.7</v>
      </c>
      <c r="L106" s="27">
        <v>46.4</v>
      </c>
      <c r="M106" s="28">
        <v>7462</v>
      </c>
      <c r="N106" s="28">
        <v>14169</v>
      </c>
      <c r="O106" s="28">
        <v>15625</v>
      </c>
      <c r="P106" s="28">
        <v>51</v>
      </c>
      <c r="Q106" s="125">
        <v>103.9</v>
      </c>
    </row>
    <row r="107" spans="1:17">
      <c r="A107" s="112"/>
      <c r="B107" s="120" t="s">
        <v>7</v>
      </c>
      <c r="C107" s="582">
        <v>113.5</v>
      </c>
      <c r="D107" s="594">
        <v>44.6</v>
      </c>
      <c r="E107" s="567">
        <v>7550</v>
      </c>
      <c r="F107" s="567">
        <v>12875</v>
      </c>
      <c r="G107" s="567">
        <v>12701</v>
      </c>
      <c r="H107" s="570">
        <v>46</v>
      </c>
      <c r="I107" s="584">
        <v>124.15</v>
      </c>
      <c r="K107" s="124">
        <v>113.5</v>
      </c>
      <c r="L107" s="27">
        <v>44.6</v>
      </c>
      <c r="M107" s="28">
        <v>8188</v>
      </c>
      <c r="N107" s="28">
        <v>14180</v>
      </c>
      <c r="O107" s="28">
        <v>15755</v>
      </c>
      <c r="P107" s="28">
        <v>45</v>
      </c>
      <c r="Q107" s="125">
        <v>103.3</v>
      </c>
    </row>
    <row r="108" spans="1:17">
      <c r="A108" s="112"/>
      <c r="B108" s="120" t="s">
        <v>8</v>
      </c>
      <c r="C108" s="582">
        <v>110.6</v>
      </c>
      <c r="D108" s="594">
        <v>44.5</v>
      </c>
      <c r="E108" s="567">
        <v>9695</v>
      </c>
      <c r="F108" s="567">
        <v>13590</v>
      </c>
      <c r="G108" s="567">
        <v>16346</v>
      </c>
      <c r="H108" s="570">
        <v>50</v>
      </c>
      <c r="I108" s="584">
        <v>122.015</v>
      </c>
      <c r="K108" s="124">
        <v>110.6</v>
      </c>
      <c r="L108" s="27">
        <v>44.5</v>
      </c>
      <c r="M108" s="28">
        <v>8979</v>
      </c>
      <c r="N108" s="28">
        <v>14031</v>
      </c>
      <c r="O108" s="28">
        <v>15690</v>
      </c>
      <c r="P108" s="28">
        <v>53</v>
      </c>
      <c r="Q108" s="125">
        <v>102.6</v>
      </c>
    </row>
    <row r="109" spans="1:17">
      <c r="A109" s="112"/>
      <c r="B109" s="120" t="s">
        <v>9</v>
      </c>
      <c r="C109" s="582">
        <v>113.7</v>
      </c>
      <c r="D109" s="594">
        <v>46.4</v>
      </c>
      <c r="E109" s="567">
        <v>7552</v>
      </c>
      <c r="F109" s="567">
        <v>13950</v>
      </c>
      <c r="G109" s="567">
        <v>18567</v>
      </c>
      <c r="H109" s="570">
        <v>57</v>
      </c>
      <c r="I109" s="584">
        <v>122.05</v>
      </c>
      <c r="K109" s="124">
        <v>113.7</v>
      </c>
      <c r="L109" s="27">
        <v>46.4</v>
      </c>
      <c r="M109" s="28">
        <v>6802</v>
      </c>
      <c r="N109" s="28">
        <v>13093</v>
      </c>
      <c r="O109" s="28">
        <v>15615</v>
      </c>
      <c r="P109" s="28">
        <v>53</v>
      </c>
      <c r="Q109" s="125">
        <v>102.2</v>
      </c>
    </row>
    <row r="110" spans="1:17">
      <c r="A110" s="112"/>
      <c r="B110" s="120" t="s">
        <v>10</v>
      </c>
      <c r="C110" s="582">
        <v>112.9</v>
      </c>
      <c r="D110" s="594">
        <v>46.4</v>
      </c>
      <c r="E110" s="567">
        <v>6262</v>
      </c>
      <c r="F110" s="567">
        <v>12297</v>
      </c>
      <c r="G110" s="567">
        <v>10155</v>
      </c>
      <c r="H110" s="570">
        <v>50</v>
      </c>
      <c r="I110" s="584">
        <v>121.453</v>
      </c>
      <c r="K110" s="124">
        <v>112.9</v>
      </c>
      <c r="L110" s="27">
        <v>46.4</v>
      </c>
      <c r="M110" s="28">
        <v>6464</v>
      </c>
      <c r="N110" s="28">
        <v>12819</v>
      </c>
      <c r="O110" s="28">
        <v>15531</v>
      </c>
      <c r="P110" s="28">
        <v>46</v>
      </c>
      <c r="Q110" s="125">
        <v>100.5</v>
      </c>
    </row>
    <row r="111" spans="1:17">
      <c r="A111" s="112"/>
      <c r="B111" s="120" t="s">
        <v>11</v>
      </c>
      <c r="C111" s="582">
        <v>110.5</v>
      </c>
      <c r="D111" s="594">
        <v>42.7</v>
      </c>
      <c r="E111" s="567">
        <v>7135</v>
      </c>
      <c r="F111" s="567">
        <v>14248</v>
      </c>
      <c r="G111" s="567">
        <v>17809</v>
      </c>
      <c r="H111" s="570">
        <v>51</v>
      </c>
      <c r="I111" s="584">
        <v>121.895</v>
      </c>
      <c r="K111" s="124">
        <v>110.5</v>
      </c>
      <c r="L111" s="27">
        <v>42.7</v>
      </c>
      <c r="M111" s="28">
        <v>6735</v>
      </c>
      <c r="N111" s="28">
        <v>13384</v>
      </c>
      <c r="O111" s="28">
        <v>15715</v>
      </c>
      <c r="P111" s="28">
        <v>48</v>
      </c>
      <c r="Q111" s="125">
        <v>101.5</v>
      </c>
    </row>
    <row r="112" spans="1:17">
      <c r="A112" s="112"/>
      <c r="B112" s="120" t="s">
        <v>12</v>
      </c>
      <c r="C112" s="582">
        <v>113.5</v>
      </c>
      <c r="D112" s="594">
        <v>47.4</v>
      </c>
      <c r="E112" s="567">
        <v>6313</v>
      </c>
      <c r="F112" s="567">
        <v>14032</v>
      </c>
      <c r="G112" s="567">
        <v>15900</v>
      </c>
      <c r="H112" s="570">
        <v>50</v>
      </c>
      <c r="I112" s="584">
        <v>118.91200000000001</v>
      </c>
      <c r="K112" s="124">
        <v>113.5</v>
      </c>
      <c r="L112" s="27">
        <v>47.4</v>
      </c>
      <c r="M112" s="28">
        <v>6367</v>
      </c>
      <c r="N112" s="28">
        <v>12521</v>
      </c>
      <c r="O112" s="28">
        <v>16062</v>
      </c>
      <c r="P112" s="28">
        <v>48</v>
      </c>
      <c r="Q112" s="125">
        <v>97.1</v>
      </c>
    </row>
    <row r="113" spans="1:17">
      <c r="A113" s="112"/>
      <c r="B113" s="120" t="s">
        <v>13</v>
      </c>
      <c r="C113" s="582">
        <v>110.8</v>
      </c>
      <c r="D113" s="594">
        <v>49.5</v>
      </c>
      <c r="E113" s="567">
        <v>6481</v>
      </c>
      <c r="F113" s="567">
        <v>10868</v>
      </c>
      <c r="G113" s="567">
        <v>14965</v>
      </c>
      <c r="H113" s="570">
        <v>45</v>
      </c>
      <c r="I113" s="584">
        <v>118.923</v>
      </c>
      <c r="K113" s="124">
        <v>110.8</v>
      </c>
      <c r="L113" s="27">
        <v>49.5</v>
      </c>
      <c r="M113" s="28">
        <v>6317</v>
      </c>
      <c r="N113" s="28">
        <v>12203</v>
      </c>
      <c r="O113" s="28">
        <v>15392</v>
      </c>
      <c r="P113" s="28">
        <v>49</v>
      </c>
      <c r="Q113" s="125">
        <v>96.1</v>
      </c>
    </row>
    <row r="114" spans="1:17">
      <c r="A114" s="113"/>
      <c r="B114" s="120" t="s">
        <v>14</v>
      </c>
      <c r="C114" s="582">
        <v>118.6</v>
      </c>
      <c r="D114" s="594">
        <v>50.3</v>
      </c>
      <c r="E114" s="567">
        <v>5392</v>
      </c>
      <c r="F114" s="567">
        <v>10249</v>
      </c>
      <c r="G114" s="567">
        <v>14694</v>
      </c>
      <c r="H114" s="570">
        <v>76</v>
      </c>
      <c r="I114" s="584">
        <v>117.694</v>
      </c>
      <c r="K114" s="124">
        <v>118.6</v>
      </c>
      <c r="L114" s="27">
        <v>50.3</v>
      </c>
      <c r="M114" s="28">
        <v>5117</v>
      </c>
      <c r="N114" s="28">
        <v>12498</v>
      </c>
      <c r="O114" s="28">
        <v>16040</v>
      </c>
      <c r="P114" s="28">
        <v>72</v>
      </c>
      <c r="Q114" s="125">
        <v>94.7</v>
      </c>
    </row>
    <row r="115" spans="1:17">
      <c r="A115" s="112" t="s">
        <v>17</v>
      </c>
      <c r="B115" s="119" t="s">
        <v>3</v>
      </c>
      <c r="C115" s="600">
        <v>112.4</v>
      </c>
      <c r="D115" s="596">
        <v>48.6</v>
      </c>
      <c r="E115" s="569">
        <v>5514</v>
      </c>
      <c r="F115" s="569">
        <v>13244</v>
      </c>
      <c r="G115" s="569">
        <v>10113</v>
      </c>
      <c r="H115" s="572">
        <v>48</v>
      </c>
      <c r="I115" s="604">
        <v>117.056</v>
      </c>
      <c r="K115" s="122">
        <v>112.4</v>
      </c>
      <c r="L115" s="25">
        <v>48.6</v>
      </c>
      <c r="M115" s="26">
        <v>6145</v>
      </c>
      <c r="N115" s="26">
        <v>11770</v>
      </c>
      <c r="O115" s="26">
        <v>14145</v>
      </c>
      <c r="P115" s="26">
        <v>57</v>
      </c>
      <c r="Q115" s="123">
        <v>93.4</v>
      </c>
    </row>
    <row r="116" spans="1:17">
      <c r="A116" s="112">
        <v>1998</v>
      </c>
      <c r="B116" s="120" t="s">
        <v>4</v>
      </c>
      <c r="C116" s="582">
        <v>108.9</v>
      </c>
      <c r="D116" s="594">
        <v>49.8</v>
      </c>
      <c r="E116" s="567">
        <v>4998</v>
      </c>
      <c r="F116" s="567">
        <v>11618</v>
      </c>
      <c r="G116" s="567">
        <v>15635</v>
      </c>
      <c r="H116" s="570">
        <v>63</v>
      </c>
      <c r="I116" s="584">
        <v>114.40600000000001</v>
      </c>
      <c r="K116" s="124">
        <v>108.9</v>
      </c>
      <c r="L116" s="27">
        <v>49.8</v>
      </c>
      <c r="M116" s="28">
        <v>5634</v>
      </c>
      <c r="N116" s="28">
        <v>11198</v>
      </c>
      <c r="O116" s="28">
        <v>14572</v>
      </c>
      <c r="P116" s="28">
        <v>67</v>
      </c>
      <c r="Q116" s="125">
        <v>91.2</v>
      </c>
    </row>
    <row r="117" spans="1:17">
      <c r="A117" s="112"/>
      <c r="B117" s="120" t="s">
        <v>5</v>
      </c>
      <c r="C117" s="582">
        <v>108.1</v>
      </c>
      <c r="D117" s="594">
        <v>49.4</v>
      </c>
      <c r="E117" s="567">
        <v>5467</v>
      </c>
      <c r="F117" s="567">
        <v>12795</v>
      </c>
      <c r="G117" s="567">
        <v>24963</v>
      </c>
      <c r="H117" s="570">
        <v>65</v>
      </c>
      <c r="I117" s="584">
        <v>113.884</v>
      </c>
      <c r="K117" s="124">
        <v>108.1</v>
      </c>
      <c r="L117" s="27">
        <v>49.4</v>
      </c>
      <c r="M117" s="28">
        <v>5465</v>
      </c>
      <c r="N117" s="28">
        <v>12358</v>
      </c>
      <c r="O117" s="28">
        <v>15004</v>
      </c>
      <c r="P117" s="28">
        <v>65</v>
      </c>
      <c r="Q117" s="125">
        <v>90.2</v>
      </c>
    </row>
    <row r="118" spans="1:17">
      <c r="A118" s="112"/>
      <c r="B118" s="120" t="s">
        <v>6</v>
      </c>
      <c r="C118" s="582">
        <v>104.6</v>
      </c>
      <c r="D118" s="594">
        <v>51</v>
      </c>
      <c r="E118" s="567">
        <v>5234</v>
      </c>
      <c r="F118" s="567">
        <v>11412</v>
      </c>
      <c r="G118" s="567">
        <v>12090</v>
      </c>
      <c r="H118" s="570">
        <v>69</v>
      </c>
      <c r="I118" s="584">
        <v>112.482</v>
      </c>
      <c r="K118" s="124">
        <v>104.6</v>
      </c>
      <c r="L118" s="27">
        <v>51</v>
      </c>
      <c r="M118" s="28">
        <v>5209</v>
      </c>
      <c r="N118" s="28">
        <v>11214</v>
      </c>
      <c r="O118" s="28">
        <v>14274</v>
      </c>
      <c r="P118" s="28">
        <v>69</v>
      </c>
      <c r="Q118" s="125">
        <v>89.8</v>
      </c>
    </row>
    <row r="119" spans="1:17">
      <c r="A119" s="112"/>
      <c r="B119" s="120" t="s">
        <v>7</v>
      </c>
      <c r="C119" s="582">
        <v>106.5</v>
      </c>
      <c r="D119" s="594">
        <v>49.2</v>
      </c>
      <c r="E119" s="567">
        <v>4374</v>
      </c>
      <c r="F119" s="567">
        <v>9552</v>
      </c>
      <c r="G119" s="567">
        <v>11296</v>
      </c>
      <c r="H119" s="570">
        <v>71</v>
      </c>
      <c r="I119" s="584">
        <v>111.96599999999999</v>
      </c>
      <c r="K119" s="124">
        <v>106.5</v>
      </c>
      <c r="L119" s="27">
        <v>49.2</v>
      </c>
      <c r="M119" s="28">
        <v>4578</v>
      </c>
      <c r="N119" s="28">
        <v>10870</v>
      </c>
      <c r="O119" s="28">
        <v>14348</v>
      </c>
      <c r="P119" s="28">
        <v>69</v>
      </c>
      <c r="Q119" s="125">
        <v>90.2</v>
      </c>
    </row>
    <row r="120" spans="1:17">
      <c r="A120" s="112"/>
      <c r="B120" s="120" t="s">
        <v>8</v>
      </c>
      <c r="C120" s="582">
        <v>109.4</v>
      </c>
      <c r="D120" s="594">
        <v>48.8</v>
      </c>
      <c r="E120" s="567">
        <v>4942</v>
      </c>
      <c r="F120" s="567">
        <v>11274</v>
      </c>
      <c r="G120" s="567">
        <v>15223</v>
      </c>
      <c r="H120" s="570">
        <v>71</v>
      </c>
      <c r="I120" s="584">
        <v>111.029</v>
      </c>
      <c r="K120" s="124">
        <v>109.4</v>
      </c>
      <c r="L120" s="27">
        <v>48.8</v>
      </c>
      <c r="M120" s="28">
        <v>4550</v>
      </c>
      <c r="N120" s="28">
        <v>11230</v>
      </c>
      <c r="O120" s="28">
        <v>14218</v>
      </c>
      <c r="P120" s="28">
        <v>75</v>
      </c>
      <c r="Q120" s="125">
        <v>91</v>
      </c>
    </row>
    <row r="121" spans="1:17">
      <c r="A121" s="112"/>
      <c r="B121" s="120" t="s">
        <v>9</v>
      </c>
      <c r="C121" s="582">
        <v>104.2</v>
      </c>
      <c r="D121" s="594">
        <v>50.2</v>
      </c>
      <c r="E121" s="567">
        <v>5215</v>
      </c>
      <c r="F121" s="567">
        <v>11348</v>
      </c>
      <c r="G121" s="567">
        <v>17153</v>
      </c>
      <c r="H121" s="570">
        <v>88</v>
      </c>
      <c r="I121" s="584">
        <v>110.97</v>
      </c>
      <c r="K121" s="124">
        <v>104.2</v>
      </c>
      <c r="L121" s="27">
        <v>50.2</v>
      </c>
      <c r="M121" s="28">
        <v>4774</v>
      </c>
      <c r="N121" s="28">
        <v>10719</v>
      </c>
      <c r="O121" s="28">
        <v>14472</v>
      </c>
      <c r="P121" s="28">
        <v>80</v>
      </c>
      <c r="Q121" s="125">
        <v>90.9</v>
      </c>
    </row>
    <row r="122" spans="1:17">
      <c r="A122" s="112"/>
      <c r="B122" s="120" t="s">
        <v>10</v>
      </c>
      <c r="C122" s="582">
        <v>104.6</v>
      </c>
      <c r="D122" s="594">
        <v>51.6</v>
      </c>
      <c r="E122" s="567">
        <v>4337</v>
      </c>
      <c r="F122" s="567">
        <v>10031</v>
      </c>
      <c r="G122" s="567">
        <v>8877</v>
      </c>
      <c r="H122" s="570">
        <v>77</v>
      </c>
      <c r="I122" s="584">
        <v>109.825</v>
      </c>
      <c r="K122" s="124">
        <v>104.6</v>
      </c>
      <c r="L122" s="27">
        <v>51.6</v>
      </c>
      <c r="M122" s="28">
        <v>4629</v>
      </c>
      <c r="N122" s="28">
        <v>10609</v>
      </c>
      <c r="O122" s="28">
        <v>13550</v>
      </c>
      <c r="P122" s="28">
        <v>70</v>
      </c>
      <c r="Q122" s="125">
        <v>90.4</v>
      </c>
    </row>
    <row r="123" spans="1:17">
      <c r="A123" s="112"/>
      <c r="B123" s="120" t="s">
        <v>11</v>
      </c>
      <c r="C123" s="582">
        <v>103.9</v>
      </c>
      <c r="D123" s="594">
        <v>48.4</v>
      </c>
      <c r="E123" s="567">
        <v>4403</v>
      </c>
      <c r="F123" s="567">
        <v>10821</v>
      </c>
      <c r="G123" s="567">
        <v>16626</v>
      </c>
      <c r="H123" s="570">
        <v>67</v>
      </c>
      <c r="I123" s="584">
        <v>107.895</v>
      </c>
      <c r="K123" s="124">
        <v>103.9</v>
      </c>
      <c r="L123" s="27">
        <v>48.4</v>
      </c>
      <c r="M123" s="28">
        <v>4229</v>
      </c>
      <c r="N123" s="28">
        <v>10231</v>
      </c>
      <c r="O123" s="28">
        <v>14745</v>
      </c>
      <c r="P123" s="28">
        <v>66</v>
      </c>
      <c r="Q123" s="125">
        <v>88.5</v>
      </c>
    </row>
    <row r="124" spans="1:17">
      <c r="A124" s="112"/>
      <c r="B124" s="120" t="s">
        <v>12</v>
      </c>
      <c r="C124" s="582">
        <v>100.4</v>
      </c>
      <c r="D124" s="594">
        <v>51.1</v>
      </c>
      <c r="E124" s="567">
        <v>4142</v>
      </c>
      <c r="F124" s="567">
        <v>12375</v>
      </c>
      <c r="G124" s="567">
        <v>12827</v>
      </c>
      <c r="H124" s="570">
        <v>60</v>
      </c>
      <c r="I124" s="584">
        <v>103.93300000000001</v>
      </c>
      <c r="K124" s="124">
        <v>100.4</v>
      </c>
      <c r="L124" s="27">
        <v>51.1</v>
      </c>
      <c r="M124" s="28">
        <v>4175</v>
      </c>
      <c r="N124" s="28">
        <v>11014</v>
      </c>
      <c r="O124" s="28">
        <v>13221</v>
      </c>
      <c r="P124" s="28">
        <v>57</v>
      </c>
      <c r="Q124" s="125">
        <v>87.4</v>
      </c>
    </row>
    <row r="125" spans="1:17">
      <c r="A125" s="112"/>
      <c r="B125" s="120" t="s">
        <v>13</v>
      </c>
      <c r="C125" s="582">
        <v>100.7</v>
      </c>
      <c r="D125" s="594">
        <v>49.9</v>
      </c>
      <c r="E125" s="567">
        <v>4162</v>
      </c>
      <c r="F125" s="567">
        <v>9471</v>
      </c>
      <c r="G125" s="567">
        <v>12787</v>
      </c>
      <c r="H125" s="570">
        <v>65</v>
      </c>
      <c r="I125" s="584">
        <v>103.693</v>
      </c>
      <c r="K125" s="124">
        <v>100.7</v>
      </c>
      <c r="L125" s="27">
        <v>49.9</v>
      </c>
      <c r="M125" s="28">
        <v>4048</v>
      </c>
      <c r="N125" s="28">
        <v>10455</v>
      </c>
      <c r="O125" s="28">
        <v>13056</v>
      </c>
      <c r="P125" s="28">
        <v>71</v>
      </c>
      <c r="Q125" s="125">
        <v>87.2</v>
      </c>
    </row>
    <row r="126" spans="1:17">
      <c r="A126" s="112"/>
      <c r="B126" s="121" t="s">
        <v>14</v>
      </c>
      <c r="C126" s="583">
        <v>100.6</v>
      </c>
      <c r="D126" s="595">
        <v>49.8</v>
      </c>
      <c r="E126" s="568">
        <v>4784</v>
      </c>
      <c r="F126" s="568">
        <v>8381</v>
      </c>
      <c r="G126" s="568">
        <v>11838</v>
      </c>
      <c r="H126" s="571">
        <v>41</v>
      </c>
      <c r="I126" s="585">
        <v>101.971</v>
      </c>
      <c r="K126" s="126">
        <v>100.6</v>
      </c>
      <c r="L126" s="29">
        <v>49.8</v>
      </c>
      <c r="M126" s="30">
        <v>4551</v>
      </c>
      <c r="N126" s="30">
        <v>10174</v>
      </c>
      <c r="O126" s="30">
        <v>12999</v>
      </c>
      <c r="P126" s="30">
        <v>38</v>
      </c>
      <c r="Q126" s="127">
        <v>86.6</v>
      </c>
    </row>
    <row r="127" spans="1:17">
      <c r="A127" s="111" t="s">
        <v>18</v>
      </c>
      <c r="B127" s="120" t="s">
        <v>3</v>
      </c>
      <c r="C127" s="582">
        <v>101.3</v>
      </c>
      <c r="D127" s="594">
        <v>48.4</v>
      </c>
      <c r="E127" s="567">
        <v>4183</v>
      </c>
      <c r="F127" s="567">
        <v>11850</v>
      </c>
      <c r="G127" s="567">
        <v>9187</v>
      </c>
      <c r="H127" s="570">
        <v>43</v>
      </c>
      <c r="I127" s="584">
        <v>101.202</v>
      </c>
      <c r="K127" s="124">
        <v>101.3</v>
      </c>
      <c r="L127" s="27">
        <v>48.4</v>
      </c>
      <c r="M127" s="28">
        <v>4517</v>
      </c>
      <c r="N127" s="28">
        <v>10783</v>
      </c>
      <c r="O127" s="28">
        <v>12944</v>
      </c>
      <c r="P127" s="28">
        <v>50</v>
      </c>
      <c r="Q127" s="125">
        <v>86.5</v>
      </c>
    </row>
    <row r="128" spans="1:17">
      <c r="A128" s="112">
        <v>1999</v>
      </c>
      <c r="B128" s="120" t="s">
        <v>4</v>
      </c>
      <c r="C128" s="582">
        <v>101.1</v>
      </c>
      <c r="D128" s="594">
        <v>49.4</v>
      </c>
      <c r="E128" s="567">
        <v>4484</v>
      </c>
      <c r="F128" s="567">
        <v>9761</v>
      </c>
      <c r="G128" s="567">
        <v>13968</v>
      </c>
      <c r="H128" s="570">
        <v>37</v>
      </c>
      <c r="I128" s="584">
        <v>100.378</v>
      </c>
      <c r="K128" s="124">
        <v>101.1</v>
      </c>
      <c r="L128" s="27">
        <v>49.4</v>
      </c>
      <c r="M128" s="28">
        <v>4954</v>
      </c>
      <c r="N128" s="28">
        <v>9428</v>
      </c>
      <c r="O128" s="28">
        <v>12870</v>
      </c>
      <c r="P128" s="28">
        <v>42</v>
      </c>
      <c r="Q128" s="125">
        <v>87.7</v>
      </c>
    </row>
    <row r="129" spans="1:17">
      <c r="A129" s="112"/>
      <c r="B129" s="120" t="s">
        <v>5</v>
      </c>
      <c r="C129" s="582">
        <v>111.5</v>
      </c>
      <c r="D129" s="594">
        <v>49.5</v>
      </c>
      <c r="E129" s="567">
        <v>4327</v>
      </c>
      <c r="F129" s="567">
        <v>10694</v>
      </c>
      <c r="G129" s="567">
        <v>22408</v>
      </c>
      <c r="H129" s="570">
        <v>47</v>
      </c>
      <c r="I129" s="584">
        <v>99.902000000000001</v>
      </c>
      <c r="K129" s="124">
        <v>111.5</v>
      </c>
      <c r="L129" s="27">
        <v>49.5</v>
      </c>
      <c r="M129" s="28">
        <v>4412</v>
      </c>
      <c r="N129" s="28">
        <v>10058</v>
      </c>
      <c r="O129" s="28">
        <v>13144</v>
      </c>
      <c r="P129" s="28">
        <v>46</v>
      </c>
      <c r="Q129" s="125">
        <v>87.7</v>
      </c>
    </row>
    <row r="130" spans="1:17">
      <c r="A130" s="112"/>
      <c r="B130" s="120" t="s">
        <v>6</v>
      </c>
      <c r="C130" s="582">
        <v>103.4</v>
      </c>
      <c r="D130" s="594">
        <v>48.2</v>
      </c>
      <c r="E130" s="567">
        <v>4035</v>
      </c>
      <c r="F130" s="567">
        <v>11722</v>
      </c>
      <c r="G130" s="567">
        <v>10873</v>
      </c>
      <c r="H130" s="570">
        <v>45</v>
      </c>
      <c r="I130" s="584">
        <v>100.306</v>
      </c>
      <c r="K130" s="124">
        <v>103.4</v>
      </c>
      <c r="L130" s="27">
        <v>48.2</v>
      </c>
      <c r="M130" s="28">
        <v>3980</v>
      </c>
      <c r="N130" s="28">
        <v>11489</v>
      </c>
      <c r="O130" s="28">
        <v>12791</v>
      </c>
      <c r="P130" s="28">
        <v>45</v>
      </c>
      <c r="Q130" s="125">
        <v>89.2</v>
      </c>
    </row>
    <row r="131" spans="1:17">
      <c r="A131" s="95"/>
      <c r="B131" s="120" t="s">
        <v>7</v>
      </c>
      <c r="C131" s="582">
        <v>103.3</v>
      </c>
      <c r="D131" s="594">
        <v>49.7</v>
      </c>
      <c r="E131" s="567">
        <v>4513</v>
      </c>
      <c r="F131" s="567">
        <v>7659</v>
      </c>
      <c r="G131" s="567">
        <v>10155</v>
      </c>
      <c r="H131" s="570">
        <v>58</v>
      </c>
      <c r="I131" s="584">
        <v>101.14</v>
      </c>
      <c r="K131" s="124">
        <v>103.3</v>
      </c>
      <c r="L131" s="27">
        <v>49.7</v>
      </c>
      <c r="M131" s="28">
        <v>4655</v>
      </c>
      <c r="N131" s="28">
        <v>8786</v>
      </c>
      <c r="O131" s="28">
        <v>12794</v>
      </c>
      <c r="P131" s="28">
        <v>57</v>
      </c>
      <c r="Q131" s="125">
        <v>90.3</v>
      </c>
    </row>
    <row r="132" spans="1:17">
      <c r="A132" s="112"/>
      <c r="B132" s="120" t="s">
        <v>8</v>
      </c>
      <c r="C132" s="582">
        <v>100.7</v>
      </c>
      <c r="D132" s="594">
        <v>49</v>
      </c>
      <c r="E132" s="567">
        <v>5001</v>
      </c>
      <c r="F132" s="567">
        <v>9816</v>
      </c>
      <c r="G132" s="570">
        <v>13289</v>
      </c>
      <c r="H132" s="570">
        <v>43</v>
      </c>
      <c r="I132" s="584">
        <v>102.37</v>
      </c>
      <c r="K132" s="124">
        <v>100.7</v>
      </c>
      <c r="L132" s="27">
        <v>49</v>
      </c>
      <c r="M132" s="28">
        <v>4571</v>
      </c>
      <c r="N132" s="28">
        <v>9836</v>
      </c>
      <c r="O132" s="28">
        <v>12587</v>
      </c>
      <c r="P132" s="28">
        <v>45</v>
      </c>
      <c r="Q132" s="125">
        <v>92.2</v>
      </c>
    </row>
    <row r="133" spans="1:17">
      <c r="A133" s="112"/>
      <c r="B133" s="120" t="s">
        <v>9</v>
      </c>
      <c r="C133" s="582">
        <v>104.1</v>
      </c>
      <c r="D133" s="594">
        <v>48.1</v>
      </c>
      <c r="E133" s="570">
        <v>4422</v>
      </c>
      <c r="F133" s="570">
        <v>11148</v>
      </c>
      <c r="G133" s="570">
        <v>14824</v>
      </c>
      <c r="H133" s="570">
        <v>58</v>
      </c>
      <c r="I133" s="584">
        <v>102.062</v>
      </c>
      <c r="K133" s="124">
        <v>104.1</v>
      </c>
      <c r="L133" s="27">
        <v>48.1</v>
      </c>
      <c r="M133" s="28">
        <v>4117</v>
      </c>
      <c r="N133" s="28">
        <v>10672</v>
      </c>
      <c r="O133" s="28">
        <v>12752</v>
      </c>
      <c r="P133" s="28">
        <v>52</v>
      </c>
      <c r="Q133" s="125">
        <v>92</v>
      </c>
    </row>
    <row r="134" spans="1:17">
      <c r="A134" s="112"/>
      <c r="B134" s="120" t="s">
        <v>10</v>
      </c>
      <c r="C134" s="582">
        <v>105.8</v>
      </c>
      <c r="D134" s="594">
        <v>48.5</v>
      </c>
      <c r="E134" s="570">
        <v>4188</v>
      </c>
      <c r="F134" s="570">
        <v>9825</v>
      </c>
      <c r="G134" s="570">
        <v>8615</v>
      </c>
      <c r="H134" s="570">
        <v>60</v>
      </c>
      <c r="I134" s="584">
        <v>102.05800000000001</v>
      </c>
      <c r="K134" s="124">
        <v>105.8</v>
      </c>
      <c r="L134" s="27">
        <v>48.5</v>
      </c>
      <c r="M134" s="28">
        <v>4540</v>
      </c>
      <c r="N134" s="28">
        <v>10183</v>
      </c>
      <c r="O134" s="28">
        <v>12795</v>
      </c>
      <c r="P134" s="28">
        <v>55</v>
      </c>
      <c r="Q134" s="125">
        <v>92.9</v>
      </c>
    </row>
    <row r="135" spans="1:17">
      <c r="A135" s="112"/>
      <c r="B135" s="120" t="s">
        <v>11</v>
      </c>
      <c r="C135" s="582">
        <v>113.3</v>
      </c>
      <c r="D135" s="594">
        <v>48</v>
      </c>
      <c r="E135" s="570">
        <v>4776</v>
      </c>
      <c r="F135" s="570">
        <v>10653</v>
      </c>
      <c r="G135" s="570">
        <v>15138</v>
      </c>
      <c r="H135" s="570">
        <v>47</v>
      </c>
      <c r="I135" s="584">
        <v>102.3</v>
      </c>
      <c r="K135" s="124">
        <v>113.3</v>
      </c>
      <c r="L135" s="27">
        <v>48</v>
      </c>
      <c r="M135" s="28">
        <v>4666</v>
      </c>
      <c r="N135" s="28">
        <v>10203</v>
      </c>
      <c r="O135" s="28">
        <v>13347</v>
      </c>
      <c r="P135" s="28">
        <v>48</v>
      </c>
      <c r="Q135" s="125">
        <v>94.8</v>
      </c>
    </row>
    <row r="136" spans="1:17">
      <c r="A136" s="112"/>
      <c r="B136" s="120" t="s">
        <v>12</v>
      </c>
      <c r="C136" s="582">
        <v>107.1</v>
      </c>
      <c r="D136" s="594">
        <v>51.3</v>
      </c>
      <c r="E136" s="570">
        <v>4281</v>
      </c>
      <c r="F136" s="570">
        <v>12053</v>
      </c>
      <c r="G136" s="570">
        <v>11702</v>
      </c>
      <c r="H136" s="570">
        <v>64</v>
      </c>
      <c r="I136" s="584">
        <v>102.87</v>
      </c>
      <c r="K136" s="124">
        <v>107.1</v>
      </c>
      <c r="L136" s="27">
        <v>51.3</v>
      </c>
      <c r="M136" s="28">
        <v>4326</v>
      </c>
      <c r="N136" s="28">
        <v>10999</v>
      </c>
      <c r="O136" s="28">
        <v>12655</v>
      </c>
      <c r="P136" s="28">
        <v>61</v>
      </c>
      <c r="Q136" s="125">
        <v>99</v>
      </c>
    </row>
    <row r="137" spans="1:17">
      <c r="A137" s="112"/>
      <c r="B137" s="120" t="s">
        <v>13</v>
      </c>
      <c r="C137" s="582">
        <v>108</v>
      </c>
      <c r="D137" s="594">
        <v>45.8</v>
      </c>
      <c r="E137" s="570">
        <v>4918</v>
      </c>
      <c r="F137" s="570">
        <v>10361</v>
      </c>
      <c r="G137" s="570">
        <v>12732</v>
      </c>
      <c r="H137" s="570">
        <v>54</v>
      </c>
      <c r="I137" s="584">
        <v>102.65</v>
      </c>
      <c r="K137" s="124">
        <v>108</v>
      </c>
      <c r="L137" s="27">
        <v>45.8</v>
      </c>
      <c r="M137" s="28">
        <v>4799</v>
      </c>
      <c r="N137" s="28">
        <v>10899</v>
      </c>
      <c r="O137" s="28">
        <v>12798</v>
      </c>
      <c r="P137" s="28">
        <v>57</v>
      </c>
      <c r="Q137" s="125">
        <v>99</v>
      </c>
    </row>
    <row r="138" spans="1:17">
      <c r="A138" s="113"/>
      <c r="B138" s="120" t="s">
        <v>14</v>
      </c>
      <c r="C138" s="582">
        <v>105.9</v>
      </c>
      <c r="D138" s="594">
        <v>46.8</v>
      </c>
      <c r="E138" s="570">
        <v>4537</v>
      </c>
      <c r="F138" s="570">
        <v>9033</v>
      </c>
      <c r="G138" s="570">
        <v>11525</v>
      </c>
      <c r="H138" s="570">
        <v>76</v>
      </c>
      <c r="I138" s="584">
        <v>103.233</v>
      </c>
      <c r="K138" s="124">
        <v>105.9</v>
      </c>
      <c r="L138" s="27">
        <v>46.8</v>
      </c>
      <c r="M138" s="28">
        <v>4272</v>
      </c>
      <c r="N138" s="28">
        <v>10982</v>
      </c>
      <c r="O138" s="28">
        <v>12501</v>
      </c>
      <c r="P138" s="28">
        <v>71</v>
      </c>
      <c r="Q138" s="125">
        <v>101.2</v>
      </c>
    </row>
    <row r="139" spans="1:17">
      <c r="A139" s="112" t="s">
        <v>48</v>
      </c>
      <c r="B139" s="119" t="s">
        <v>3</v>
      </c>
      <c r="C139" s="600">
        <v>108.6</v>
      </c>
      <c r="D139" s="596">
        <v>47.6</v>
      </c>
      <c r="E139" s="572">
        <v>5051</v>
      </c>
      <c r="F139" s="572">
        <v>12424</v>
      </c>
      <c r="G139" s="572">
        <v>9710</v>
      </c>
      <c r="H139" s="572">
        <v>61</v>
      </c>
      <c r="I139" s="604">
        <v>104.70099999999999</v>
      </c>
      <c r="K139" s="122">
        <v>108.6</v>
      </c>
      <c r="L139" s="25">
        <v>47.6</v>
      </c>
      <c r="M139" s="26">
        <v>5358</v>
      </c>
      <c r="N139" s="26">
        <v>11328</v>
      </c>
      <c r="O139" s="26">
        <v>13432</v>
      </c>
      <c r="P139" s="26">
        <v>69</v>
      </c>
      <c r="Q139" s="123">
        <v>103.5</v>
      </c>
    </row>
    <row r="140" spans="1:17">
      <c r="A140" s="112">
        <v>2000</v>
      </c>
      <c r="B140" s="120" t="s">
        <v>4</v>
      </c>
      <c r="C140" s="582">
        <v>109.8</v>
      </c>
      <c r="D140" s="594">
        <v>45.9</v>
      </c>
      <c r="E140" s="570">
        <v>3539</v>
      </c>
      <c r="F140" s="570">
        <v>11930</v>
      </c>
      <c r="G140" s="570">
        <v>14287</v>
      </c>
      <c r="H140" s="570">
        <v>48</v>
      </c>
      <c r="I140" s="584">
        <v>105.21899999999999</v>
      </c>
      <c r="K140" s="124">
        <v>109.8</v>
      </c>
      <c r="L140" s="27">
        <v>45.9</v>
      </c>
      <c r="M140" s="28">
        <v>3839</v>
      </c>
      <c r="N140" s="28">
        <v>11330</v>
      </c>
      <c r="O140" s="28">
        <v>12636</v>
      </c>
      <c r="P140" s="28">
        <v>55</v>
      </c>
      <c r="Q140" s="125">
        <v>104.8</v>
      </c>
    </row>
    <row r="141" spans="1:17">
      <c r="A141" s="112"/>
      <c r="B141" s="120" t="s">
        <v>5</v>
      </c>
      <c r="C141" s="582">
        <v>106.8</v>
      </c>
      <c r="D141" s="594">
        <v>45.8</v>
      </c>
      <c r="E141" s="570">
        <v>4042</v>
      </c>
      <c r="F141" s="570">
        <v>12301</v>
      </c>
      <c r="G141" s="570">
        <v>21971</v>
      </c>
      <c r="H141" s="570">
        <v>73</v>
      </c>
      <c r="I141" s="584">
        <v>103.76900000000001</v>
      </c>
      <c r="K141" s="124">
        <v>106.8</v>
      </c>
      <c r="L141" s="27">
        <v>45.8</v>
      </c>
      <c r="M141" s="28">
        <v>4213</v>
      </c>
      <c r="N141" s="28">
        <v>11653</v>
      </c>
      <c r="O141" s="28">
        <v>12844</v>
      </c>
      <c r="P141" s="28">
        <v>70</v>
      </c>
      <c r="Q141" s="125">
        <v>103.9</v>
      </c>
    </row>
    <row r="142" spans="1:17">
      <c r="A142" s="112"/>
      <c r="B142" s="120" t="s">
        <v>6</v>
      </c>
      <c r="C142" s="582">
        <v>111.6</v>
      </c>
      <c r="D142" s="594">
        <v>45.1</v>
      </c>
      <c r="E142" s="570">
        <v>5017</v>
      </c>
      <c r="F142" s="570">
        <v>11263</v>
      </c>
      <c r="G142" s="570">
        <v>10529</v>
      </c>
      <c r="H142" s="570">
        <v>60</v>
      </c>
      <c r="I142" s="584">
        <v>103.919</v>
      </c>
      <c r="K142" s="124">
        <v>111.6</v>
      </c>
      <c r="L142" s="27">
        <v>45.1</v>
      </c>
      <c r="M142" s="28">
        <v>4893</v>
      </c>
      <c r="N142" s="28">
        <v>11662</v>
      </c>
      <c r="O142" s="28">
        <v>13316</v>
      </c>
      <c r="P142" s="28">
        <v>59</v>
      </c>
      <c r="Q142" s="125">
        <v>103.6</v>
      </c>
    </row>
    <row r="143" spans="1:17">
      <c r="A143" s="112"/>
      <c r="B143" s="120" t="s">
        <v>7</v>
      </c>
      <c r="C143" s="582">
        <v>112.2</v>
      </c>
      <c r="D143" s="594">
        <v>45.3</v>
      </c>
      <c r="E143" s="570">
        <v>4581</v>
      </c>
      <c r="F143" s="570">
        <v>10864</v>
      </c>
      <c r="G143" s="570">
        <v>11023</v>
      </c>
      <c r="H143" s="570">
        <v>60</v>
      </c>
      <c r="I143" s="584">
        <v>104.31100000000001</v>
      </c>
      <c r="K143" s="124">
        <v>112.2</v>
      </c>
      <c r="L143" s="27">
        <v>45.3</v>
      </c>
      <c r="M143" s="28">
        <v>4730</v>
      </c>
      <c r="N143" s="28">
        <v>11829</v>
      </c>
      <c r="O143" s="28">
        <v>13201</v>
      </c>
      <c r="P143" s="28">
        <v>58</v>
      </c>
      <c r="Q143" s="125">
        <v>103.1</v>
      </c>
    </row>
    <row r="144" spans="1:17">
      <c r="A144" s="112"/>
      <c r="B144" s="120" t="s">
        <v>8</v>
      </c>
      <c r="C144" s="582">
        <v>112</v>
      </c>
      <c r="D144" s="594">
        <v>43.8</v>
      </c>
      <c r="E144" s="570">
        <v>4606</v>
      </c>
      <c r="F144" s="570">
        <v>11950</v>
      </c>
      <c r="G144" s="570">
        <v>14545</v>
      </c>
      <c r="H144" s="570">
        <v>68</v>
      </c>
      <c r="I144" s="584">
        <v>104.572</v>
      </c>
      <c r="K144" s="124">
        <v>112</v>
      </c>
      <c r="L144" s="27">
        <v>43.8</v>
      </c>
      <c r="M144" s="28">
        <v>4166</v>
      </c>
      <c r="N144" s="28">
        <v>12110</v>
      </c>
      <c r="O144" s="28">
        <v>13508</v>
      </c>
      <c r="P144" s="28">
        <v>72</v>
      </c>
      <c r="Q144" s="125">
        <v>102.2</v>
      </c>
    </row>
    <row r="145" spans="1:17">
      <c r="A145" s="95"/>
      <c r="B145" s="120" t="s">
        <v>9</v>
      </c>
      <c r="C145" s="582">
        <v>113.4</v>
      </c>
      <c r="D145" s="594">
        <v>45.7</v>
      </c>
      <c r="E145" s="570">
        <v>5177</v>
      </c>
      <c r="F145" s="570">
        <v>12314</v>
      </c>
      <c r="G145" s="570">
        <v>14096</v>
      </c>
      <c r="H145" s="570">
        <v>59</v>
      </c>
      <c r="I145" s="584">
        <v>105.646</v>
      </c>
      <c r="K145" s="124">
        <v>113.4</v>
      </c>
      <c r="L145" s="27">
        <v>45.7</v>
      </c>
      <c r="M145" s="28">
        <v>4909</v>
      </c>
      <c r="N145" s="28">
        <v>12295</v>
      </c>
      <c r="O145" s="28">
        <v>12691</v>
      </c>
      <c r="P145" s="28">
        <v>53</v>
      </c>
      <c r="Q145" s="125">
        <v>103.5</v>
      </c>
    </row>
    <row r="146" spans="1:17">
      <c r="A146" s="112"/>
      <c r="B146" s="120" t="s">
        <v>10</v>
      </c>
      <c r="C146" s="582">
        <v>113.8</v>
      </c>
      <c r="D146" s="594">
        <v>45.3</v>
      </c>
      <c r="E146" s="570">
        <v>3615</v>
      </c>
      <c r="F146" s="570">
        <v>12534</v>
      </c>
      <c r="G146" s="570">
        <v>9136</v>
      </c>
      <c r="H146" s="570">
        <v>63</v>
      </c>
      <c r="I146" s="584">
        <v>105.929</v>
      </c>
      <c r="K146" s="124">
        <v>113.8</v>
      </c>
      <c r="L146" s="27">
        <v>45.3</v>
      </c>
      <c r="M146" s="28">
        <v>3928</v>
      </c>
      <c r="N146" s="28">
        <v>12536</v>
      </c>
      <c r="O146" s="28">
        <v>13142</v>
      </c>
      <c r="P146" s="28">
        <v>59</v>
      </c>
      <c r="Q146" s="125">
        <v>103.8</v>
      </c>
    </row>
    <row r="147" spans="1:17">
      <c r="A147" s="112"/>
      <c r="B147" s="120" t="s">
        <v>11</v>
      </c>
      <c r="C147" s="582">
        <v>113.5</v>
      </c>
      <c r="D147" s="594">
        <v>47.1</v>
      </c>
      <c r="E147" s="570">
        <v>3820</v>
      </c>
      <c r="F147" s="570">
        <v>13237</v>
      </c>
      <c r="G147" s="570">
        <v>14672</v>
      </c>
      <c r="H147" s="570">
        <v>62</v>
      </c>
      <c r="I147" s="584">
        <v>107.467</v>
      </c>
      <c r="K147" s="124">
        <v>113.5</v>
      </c>
      <c r="L147" s="27">
        <v>47.1</v>
      </c>
      <c r="M147" s="28">
        <v>3766</v>
      </c>
      <c r="N147" s="28">
        <v>12685</v>
      </c>
      <c r="O147" s="28">
        <v>12795</v>
      </c>
      <c r="P147" s="28">
        <v>64</v>
      </c>
      <c r="Q147" s="125">
        <v>105.1</v>
      </c>
    </row>
    <row r="148" spans="1:17">
      <c r="A148" s="112"/>
      <c r="B148" s="120" t="s">
        <v>12</v>
      </c>
      <c r="C148" s="582">
        <v>114.6</v>
      </c>
      <c r="D148" s="594">
        <v>45.7</v>
      </c>
      <c r="E148" s="570">
        <v>4169</v>
      </c>
      <c r="F148" s="570">
        <v>14380</v>
      </c>
      <c r="G148" s="570">
        <v>12121</v>
      </c>
      <c r="H148" s="570">
        <v>70</v>
      </c>
      <c r="I148" s="584">
        <v>107.015</v>
      </c>
      <c r="K148" s="124">
        <v>114.6</v>
      </c>
      <c r="L148" s="27">
        <v>45.7</v>
      </c>
      <c r="M148" s="28">
        <v>4227</v>
      </c>
      <c r="N148" s="28">
        <v>13009</v>
      </c>
      <c r="O148" s="28">
        <v>13221</v>
      </c>
      <c r="P148" s="28">
        <v>67</v>
      </c>
      <c r="Q148" s="125">
        <v>104</v>
      </c>
    </row>
    <row r="149" spans="1:17">
      <c r="A149" s="112"/>
      <c r="B149" s="120" t="s">
        <v>13</v>
      </c>
      <c r="C149" s="582">
        <v>114.5</v>
      </c>
      <c r="D149" s="594">
        <v>47.3</v>
      </c>
      <c r="E149" s="570">
        <v>3937</v>
      </c>
      <c r="F149" s="570">
        <v>11947</v>
      </c>
      <c r="G149" s="570">
        <v>12848</v>
      </c>
      <c r="H149" s="570">
        <v>70</v>
      </c>
      <c r="I149" s="584">
        <v>107.155</v>
      </c>
      <c r="K149" s="124">
        <v>114.5</v>
      </c>
      <c r="L149" s="27">
        <v>47.3</v>
      </c>
      <c r="M149" s="28">
        <v>3814</v>
      </c>
      <c r="N149" s="28">
        <v>12548</v>
      </c>
      <c r="O149" s="28">
        <v>13329</v>
      </c>
      <c r="P149" s="28">
        <v>74</v>
      </c>
      <c r="Q149" s="125">
        <v>104.4</v>
      </c>
    </row>
    <row r="150" spans="1:17">
      <c r="A150" s="112"/>
      <c r="B150" s="121" t="s">
        <v>14</v>
      </c>
      <c r="C150" s="583">
        <v>117.8</v>
      </c>
      <c r="D150" s="595">
        <v>50.7</v>
      </c>
      <c r="E150" s="571">
        <v>4081</v>
      </c>
      <c r="F150" s="571">
        <v>11131</v>
      </c>
      <c r="G150" s="571">
        <v>12576</v>
      </c>
      <c r="H150" s="571">
        <v>61</v>
      </c>
      <c r="I150" s="585">
        <v>106.77800000000001</v>
      </c>
      <c r="K150" s="126">
        <v>117.8</v>
      </c>
      <c r="L150" s="29">
        <v>50.7</v>
      </c>
      <c r="M150" s="30">
        <v>3828</v>
      </c>
      <c r="N150" s="30">
        <v>14058</v>
      </c>
      <c r="O150" s="30">
        <v>14153</v>
      </c>
      <c r="P150" s="30">
        <v>58</v>
      </c>
      <c r="Q150" s="127">
        <v>103.4</v>
      </c>
    </row>
    <row r="151" spans="1:17">
      <c r="A151" s="114" t="s">
        <v>49</v>
      </c>
      <c r="B151" s="120" t="s">
        <v>3</v>
      </c>
      <c r="C151" s="582">
        <v>114.3</v>
      </c>
      <c r="D151" s="594">
        <v>50.2</v>
      </c>
      <c r="E151" s="570">
        <v>3549</v>
      </c>
      <c r="F151" s="570">
        <v>14682</v>
      </c>
      <c r="G151" s="570">
        <v>10222</v>
      </c>
      <c r="H151" s="570">
        <v>52</v>
      </c>
      <c r="I151" s="584">
        <v>105.809</v>
      </c>
      <c r="K151" s="124">
        <v>114.3</v>
      </c>
      <c r="L151" s="27">
        <v>50.2</v>
      </c>
      <c r="M151" s="28">
        <v>3726</v>
      </c>
      <c r="N151" s="28">
        <v>12740</v>
      </c>
      <c r="O151" s="28">
        <v>13297</v>
      </c>
      <c r="P151" s="28">
        <v>58</v>
      </c>
      <c r="Q151" s="125">
        <v>101.1</v>
      </c>
    </row>
    <row r="152" spans="1:17">
      <c r="A152" s="112">
        <v>2001</v>
      </c>
      <c r="B152" s="120" t="s">
        <v>4</v>
      </c>
      <c r="C152" s="582">
        <v>112.4</v>
      </c>
      <c r="D152" s="594">
        <v>48.7</v>
      </c>
      <c r="E152" s="570">
        <v>3260</v>
      </c>
      <c r="F152" s="570">
        <v>13382</v>
      </c>
      <c r="G152" s="570">
        <v>15273</v>
      </c>
      <c r="H152" s="570">
        <v>51</v>
      </c>
      <c r="I152" s="584">
        <v>105.453</v>
      </c>
      <c r="K152" s="124">
        <v>112.4</v>
      </c>
      <c r="L152" s="27">
        <v>48.7</v>
      </c>
      <c r="M152" s="28">
        <v>3484</v>
      </c>
      <c r="N152" s="28">
        <v>12799</v>
      </c>
      <c r="O152" s="28">
        <v>13735</v>
      </c>
      <c r="P152" s="28">
        <v>58</v>
      </c>
      <c r="Q152" s="125">
        <v>100.2</v>
      </c>
    </row>
    <row r="153" spans="1:17">
      <c r="A153" s="112"/>
      <c r="B153" s="120" t="s">
        <v>5</v>
      </c>
      <c r="C153" s="582">
        <v>106.4</v>
      </c>
      <c r="D153" s="594">
        <v>49.7</v>
      </c>
      <c r="E153" s="570">
        <v>3759</v>
      </c>
      <c r="F153" s="570">
        <v>13685</v>
      </c>
      <c r="G153" s="570">
        <v>22434</v>
      </c>
      <c r="H153" s="570">
        <v>87</v>
      </c>
      <c r="I153" s="584">
        <v>106.399</v>
      </c>
      <c r="K153" s="124">
        <v>106.4</v>
      </c>
      <c r="L153" s="27">
        <v>49.7</v>
      </c>
      <c r="M153" s="28">
        <v>4029</v>
      </c>
      <c r="N153" s="28">
        <v>13155</v>
      </c>
      <c r="O153" s="28">
        <v>13209</v>
      </c>
      <c r="P153" s="28">
        <v>83</v>
      </c>
      <c r="Q153" s="125">
        <v>102.5</v>
      </c>
    </row>
    <row r="154" spans="1:17">
      <c r="A154" s="112"/>
      <c r="B154" s="120" t="s">
        <v>6</v>
      </c>
      <c r="C154" s="582">
        <v>109.7</v>
      </c>
      <c r="D154" s="594">
        <v>51.9</v>
      </c>
      <c r="E154" s="570">
        <v>3927</v>
      </c>
      <c r="F154" s="570">
        <v>12661</v>
      </c>
      <c r="G154" s="570">
        <v>10513</v>
      </c>
      <c r="H154" s="570">
        <v>75</v>
      </c>
      <c r="I154" s="584">
        <v>106.495</v>
      </c>
      <c r="K154" s="124">
        <v>109.7</v>
      </c>
      <c r="L154" s="27">
        <v>51.9</v>
      </c>
      <c r="M154" s="28">
        <v>3815</v>
      </c>
      <c r="N154" s="28">
        <v>13117</v>
      </c>
      <c r="O154" s="28">
        <v>13181</v>
      </c>
      <c r="P154" s="28">
        <v>74</v>
      </c>
      <c r="Q154" s="125">
        <v>102.5</v>
      </c>
    </row>
    <row r="155" spans="1:17">
      <c r="A155" s="112"/>
      <c r="B155" s="120" t="s">
        <v>7</v>
      </c>
      <c r="C155" s="582">
        <v>106.4</v>
      </c>
      <c r="D155" s="594">
        <v>54.3</v>
      </c>
      <c r="E155" s="570">
        <v>3870</v>
      </c>
      <c r="F155" s="570">
        <v>11475</v>
      </c>
      <c r="G155" s="570">
        <v>11074</v>
      </c>
      <c r="H155" s="570">
        <v>65</v>
      </c>
      <c r="I155" s="584">
        <v>105.592</v>
      </c>
      <c r="K155" s="124">
        <v>106.4</v>
      </c>
      <c r="L155" s="27">
        <v>54.3</v>
      </c>
      <c r="M155" s="28">
        <v>4067</v>
      </c>
      <c r="N155" s="28">
        <v>12386</v>
      </c>
      <c r="O155" s="28">
        <v>13218</v>
      </c>
      <c r="P155" s="28">
        <v>64</v>
      </c>
      <c r="Q155" s="125">
        <v>101.2</v>
      </c>
    </row>
    <row r="156" spans="1:17">
      <c r="A156" s="112"/>
      <c r="B156" s="120" t="s">
        <v>8</v>
      </c>
      <c r="C156" s="582">
        <v>105.8</v>
      </c>
      <c r="D156" s="594">
        <v>54.9</v>
      </c>
      <c r="E156" s="570">
        <v>4444</v>
      </c>
      <c r="F156" s="570">
        <v>12301</v>
      </c>
      <c r="G156" s="570">
        <v>14300</v>
      </c>
      <c r="H156" s="570">
        <v>54</v>
      </c>
      <c r="I156" s="584">
        <v>105.062</v>
      </c>
      <c r="K156" s="124">
        <v>105.8</v>
      </c>
      <c r="L156" s="27">
        <v>54.9</v>
      </c>
      <c r="M156" s="28">
        <v>3985</v>
      </c>
      <c r="N156" s="28">
        <v>12655</v>
      </c>
      <c r="O156" s="28">
        <v>13472</v>
      </c>
      <c r="P156" s="28">
        <v>57</v>
      </c>
      <c r="Q156" s="125">
        <v>100.5</v>
      </c>
    </row>
    <row r="157" spans="1:17">
      <c r="A157" s="112"/>
      <c r="B157" s="120" t="s">
        <v>9</v>
      </c>
      <c r="C157" s="582">
        <v>104.4</v>
      </c>
      <c r="D157" s="594">
        <v>55</v>
      </c>
      <c r="E157" s="570">
        <v>4309</v>
      </c>
      <c r="F157" s="570">
        <v>12389</v>
      </c>
      <c r="G157" s="570">
        <v>15215</v>
      </c>
      <c r="H157" s="570">
        <v>51</v>
      </c>
      <c r="I157" s="584">
        <v>103.05200000000001</v>
      </c>
      <c r="K157" s="124">
        <v>104.4</v>
      </c>
      <c r="L157" s="27">
        <v>55</v>
      </c>
      <c r="M157" s="28">
        <v>4085</v>
      </c>
      <c r="N157" s="28">
        <v>12204</v>
      </c>
      <c r="O157" s="28">
        <v>13708</v>
      </c>
      <c r="P157" s="28">
        <v>47</v>
      </c>
      <c r="Q157" s="125">
        <v>97.5</v>
      </c>
    </row>
    <row r="158" spans="1:17">
      <c r="A158" s="112"/>
      <c r="B158" s="120" t="s">
        <v>10</v>
      </c>
      <c r="C158" s="582">
        <v>97.6</v>
      </c>
      <c r="D158" s="594">
        <v>53.9</v>
      </c>
      <c r="E158" s="570">
        <v>3545</v>
      </c>
      <c r="F158" s="570">
        <v>12403</v>
      </c>
      <c r="G158" s="570">
        <v>9662</v>
      </c>
      <c r="H158" s="570">
        <v>91</v>
      </c>
      <c r="I158" s="584">
        <v>102.176</v>
      </c>
      <c r="K158" s="124">
        <v>97.6</v>
      </c>
      <c r="L158" s="27">
        <v>53.9</v>
      </c>
      <c r="M158" s="28">
        <v>3782</v>
      </c>
      <c r="N158" s="28">
        <v>12348</v>
      </c>
      <c r="O158" s="28">
        <v>13496</v>
      </c>
      <c r="P158" s="28">
        <v>86</v>
      </c>
      <c r="Q158" s="125">
        <v>96.5</v>
      </c>
    </row>
    <row r="159" spans="1:17">
      <c r="A159" s="112"/>
      <c r="B159" s="120" t="s">
        <v>11</v>
      </c>
      <c r="C159" s="582">
        <v>102.7</v>
      </c>
      <c r="D159" s="594">
        <v>55</v>
      </c>
      <c r="E159" s="570">
        <v>4195</v>
      </c>
      <c r="F159" s="570">
        <v>12758</v>
      </c>
      <c r="G159" s="570">
        <v>14104</v>
      </c>
      <c r="H159" s="570">
        <v>62</v>
      </c>
      <c r="I159" s="584">
        <v>100.376</v>
      </c>
      <c r="K159" s="124">
        <v>102.7</v>
      </c>
      <c r="L159" s="27">
        <v>55</v>
      </c>
      <c r="M159" s="28">
        <v>4142</v>
      </c>
      <c r="N159" s="28">
        <v>12694</v>
      </c>
      <c r="O159" s="28">
        <v>12825</v>
      </c>
      <c r="P159" s="28">
        <v>63</v>
      </c>
      <c r="Q159" s="125">
        <v>93.4</v>
      </c>
    </row>
    <row r="160" spans="1:17">
      <c r="A160" s="112"/>
      <c r="B160" s="120" t="s">
        <v>12</v>
      </c>
      <c r="C160" s="582">
        <v>105.1</v>
      </c>
      <c r="D160" s="594">
        <v>55.8</v>
      </c>
      <c r="E160" s="570">
        <v>4004</v>
      </c>
      <c r="F160" s="570">
        <v>12893</v>
      </c>
      <c r="G160" s="570">
        <v>11852</v>
      </c>
      <c r="H160" s="570">
        <v>95</v>
      </c>
      <c r="I160" s="584">
        <v>100.179</v>
      </c>
      <c r="K160" s="124">
        <v>105.1</v>
      </c>
      <c r="L160" s="27">
        <v>55.8</v>
      </c>
      <c r="M160" s="28">
        <v>4019</v>
      </c>
      <c r="N160" s="28">
        <v>11414</v>
      </c>
      <c r="O160" s="28">
        <v>12809</v>
      </c>
      <c r="P160" s="28">
        <v>91</v>
      </c>
      <c r="Q160" s="125">
        <v>93.6</v>
      </c>
    </row>
    <row r="161" spans="1:17">
      <c r="A161" s="112"/>
      <c r="B161" s="120" t="s">
        <v>13</v>
      </c>
      <c r="C161" s="582">
        <v>102.7</v>
      </c>
      <c r="D161" s="594">
        <v>59.4</v>
      </c>
      <c r="E161" s="567">
        <v>4398</v>
      </c>
      <c r="F161" s="570">
        <v>11491</v>
      </c>
      <c r="G161" s="567">
        <v>12177</v>
      </c>
      <c r="H161" s="570">
        <v>60</v>
      </c>
      <c r="I161" s="584">
        <v>99.203000000000003</v>
      </c>
      <c r="K161" s="124">
        <v>102.7</v>
      </c>
      <c r="L161" s="27">
        <v>59.4</v>
      </c>
      <c r="M161" s="28">
        <v>4272</v>
      </c>
      <c r="N161" s="28">
        <v>11804</v>
      </c>
      <c r="O161" s="28">
        <v>12480</v>
      </c>
      <c r="P161" s="28">
        <v>62</v>
      </c>
      <c r="Q161" s="125">
        <v>92.6</v>
      </c>
    </row>
    <row r="162" spans="1:17">
      <c r="A162" s="100"/>
      <c r="B162" s="120" t="s">
        <v>14</v>
      </c>
      <c r="C162" s="582">
        <v>101.8</v>
      </c>
      <c r="D162" s="594">
        <v>54.7</v>
      </c>
      <c r="E162" s="570">
        <v>4727</v>
      </c>
      <c r="F162" s="570">
        <v>9619</v>
      </c>
      <c r="G162" s="570">
        <v>11507</v>
      </c>
      <c r="H162" s="570">
        <v>72</v>
      </c>
      <c r="I162" s="584">
        <v>100.218</v>
      </c>
      <c r="K162" s="124">
        <v>101.8</v>
      </c>
      <c r="L162" s="27">
        <v>54.7</v>
      </c>
      <c r="M162" s="28">
        <v>4447</v>
      </c>
      <c r="N162" s="28">
        <v>12279</v>
      </c>
      <c r="O162" s="28">
        <v>13032</v>
      </c>
      <c r="P162" s="28">
        <v>71</v>
      </c>
      <c r="Q162" s="125">
        <v>93.9</v>
      </c>
    </row>
    <row r="163" spans="1:17">
      <c r="A163" s="115" t="s">
        <v>50</v>
      </c>
      <c r="B163" s="119" t="s">
        <v>3</v>
      </c>
      <c r="C163" s="600">
        <v>100.4</v>
      </c>
      <c r="D163" s="596">
        <v>52.4</v>
      </c>
      <c r="E163" s="572">
        <v>3924</v>
      </c>
      <c r="F163" s="572">
        <v>11890</v>
      </c>
      <c r="G163" s="572">
        <v>10004</v>
      </c>
      <c r="H163" s="572">
        <v>57</v>
      </c>
      <c r="I163" s="604">
        <v>100.928</v>
      </c>
      <c r="K163" s="122">
        <v>100.4</v>
      </c>
      <c r="L163" s="25">
        <v>52.4</v>
      </c>
      <c r="M163" s="26">
        <v>4153</v>
      </c>
      <c r="N163" s="26">
        <v>10334</v>
      </c>
      <c r="O163" s="26">
        <v>12829</v>
      </c>
      <c r="P163" s="26">
        <v>62</v>
      </c>
      <c r="Q163" s="123">
        <v>95.4</v>
      </c>
    </row>
    <row r="164" spans="1:17">
      <c r="A164" s="112">
        <v>2002</v>
      </c>
      <c r="B164" s="120" t="s">
        <v>4</v>
      </c>
      <c r="C164" s="582">
        <v>104.7</v>
      </c>
      <c r="D164" s="594">
        <v>55.3</v>
      </c>
      <c r="E164" s="570">
        <v>3791</v>
      </c>
      <c r="F164" s="570">
        <v>12216</v>
      </c>
      <c r="G164" s="570">
        <v>14040</v>
      </c>
      <c r="H164" s="570">
        <v>62</v>
      </c>
      <c r="I164" s="584">
        <v>100.776</v>
      </c>
      <c r="K164" s="124">
        <v>104.7</v>
      </c>
      <c r="L164" s="27">
        <v>55.3</v>
      </c>
      <c r="M164" s="28">
        <v>4010</v>
      </c>
      <c r="N164" s="28">
        <v>11600</v>
      </c>
      <c r="O164" s="28">
        <v>12463</v>
      </c>
      <c r="P164" s="28">
        <v>68</v>
      </c>
      <c r="Q164" s="125">
        <v>95.6</v>
      </c>
    </row>
    <row r="165" spans="1:17">
      <c r="A165" s="112"/>
      <c r="B165" s="120" t="s">
        <v>5</v>
      </c>
      <c r="C165" s="582">
        <v>106</v>
      </c>
      <c r="D165" s="594">
        <v>53</v>
      </c>
      <c r="E165" s="570">
        <v>3360</v>
      </c>
      <c r="F165" s="570">
        <v>11496</v>
      </c>
      <c r="G165" s="570">
        <v>20274</v>
      </c>
      <c r="H165" s="570">
        <v>69</v>
      </c>
      <c r="I165" s="584">
        <v>101.155</v>
      </c>
      <c r="K165" s="124">
        <v>106</v>
      </c>
      <c r="L165" s="27">
        <v>53</v>
      </c>
      <c r="M165" s="28">
        <v>3701</v>
      </c>
      <c r="N165" s="28">
        <v>11426</v>
      </c>
      <c r="O165" s="28">
        <v>12301</v>
      </c>
      <c r="P165" s="28">
        <v>66</v>
      </c>
      <c r="Q165" s="125">
        <v>95.1</v>
      </c>
    </row>
    <row r="166" spans="1:17">
      <c r="A166" s="112"/>
      <c r="B166" s="120" t="s">
        <v>6</v>
      </c>
      <c r="C166" s="582">
        <v>107.7</v>
      </c>
      <c r="D166" s="594">
        <v>51.9</v>
      </c>
      <c r="E166" s="570">
        <v>4040</v>
      </c>
      <c r="F166" s="570">
        <v>11401</v>
      </c>
      <c r="G166" s="570">
        <v>10238</v>
      </c>
      <c r="H166" s="570">
        <v>59</v>
      </c>
      <c r="I166" s="584">
        <v>101.649</v>
      </c>
      <c r="K166" s="124">
        <v>107.7</v>
      </c>
      <c r="L166" s="27">
        <v>51.9</v>
      </c>
      <c r="M166" s="28">
        <v>3985</v>
      </c>
      <c r="N166" s="28">
        <v>11432</v>
      </c>
      <c r="O166" s="28">
        <v>12611</v>
      </c>
      <c r="P166" s="28">
        <v>58</v>
      </c>
      <c r="Q166" s="125">
        <v>95.4</v>
      </c>
    </row>
    <row r="167" spans="1:17">
      <c r="A167" s="112"/>
      <c r="B167" s="120" t="s">
        <v>7</v>
      </c>
      <c r="C167" s="582">
        <v>110</v>
      </c>
      <c r="D167" s="594">
        <v>49.5</v>
      </c>
      <c r="E167" s="570">
        <v>2929</v>
      </c>
      <c r="F167" s="570">
        <v>11318</v>
      </c>
      <c r="G167" s="570">
        <v>11098</v>
      </c>
      <c r="H167" s="570">
        <v>61</v>
      </c>
      <c r="I167" s="584">
        <v>102.619</v>
      </c>
      <c r="K167" s="124">
        <v>110</v>
      </c>
      <c r="L167" s="27">
        <v>49.5</v>
      </c>
      <c r="M167" s="28">
        <v>3113</v>
      </c>
      <c r="N167" s="28">
        <v>12147</v>
      </c>
      <c r="O167" s="28">
        <v>13010</v>
      </c>
      <c r="P167" s="28">
        <v>60</v>
      </c>
      <c r="Q167" s="125">
        <v>97.2</v>
      </c>
    </row>
    <row r="168" spans="1:17">
      <c r="A168" s="112"/>
      <c r="B168" s="120" t="s">
        <v>8</v>
      </c>
      <c r="C168" s="582">
        <v>111.8</v>
      </c>
      <c r="D168" s="594">
        <v>50.8</v>
      </c>
      <c r="E168" s="570">
        <v>4052</v>
      </c>
      <c r="F168" s="570">
        <v>11248</v>
      </c>
      <c r="G168" s="570">
        <v>13019</v>
      </c>
      <c r="H168" s="570">
        <v>61</v>
      </c>
      <c r="I168" s="584">
        <v>103.917</v>
      </c>
      <c r="K168" s="124">
        <v>111.8</v>
      </c>
      <c r="L168" s="27">
        <v>50.8</v>
      </c>
      <c r="M168" s="28">
        <v>3556</v>
      </c>
      <c r="N168" s="28">
        <v>12008</v>
      </c>
      <c r="O168" s="28">
        <v>12875</v>
      </c>
      <c r="P168" s="28">
        <v>64</v>
      </c>
      <c r="Q168" s="125">
        <v>98.9</v>
      </c>
    </row>
    <row r="169" spans="1:17">
      <c r="A169" s="112"/>
      <c r="B169" s="120" t="s">
        <v>9</v>
      </c>
      <c r="C169" s="582">
        <v>112.3</v>
      </c>
      <c r="D169" s="594">
        <v>48.6</v>
      </c>
      <c r="E169" s="570">
        <v>3434</v>
      </c>
      <c r="F169" s="570">
        <v>12550</v>
      </c>
      <c r="G169" s="570">
        <v>14316</v>
      </c>
      <c r="H169" s="570">
        <v>70</v>
      </c>
      <c r="I169" s="584">
        <v>101.53</v>
      </c>
      <c r="K169" s="124">
        <v>112.3</v>
      </c>
      <c r="L169" s="27">
        <v>48.6</v>
      </c>
      <c r="M169" s="28">
        <v>3246</v>
      </c>
      <c r="N169" s="28">
        <v>12086</v>
      </c>
      <c r="O169" s="28">
        <v>12798</v>
      </c>
      <c r="P169" s="28">
        <v>65</v>
      </c>
      <c r="Q169" s="125">
        <v>98.5</v>
      </c>
    </row>
    <row r="170" spans="1:17">
      <c r="A170" s="112"/>
      <c r="B170" s="120" t="s">
        <v>10</v>
      </c>
      <c r="C170" s="582">
        <v>113.8</v>
      </c>
      <c r="D170" s="594">
        <v>48</v>
      </c>
      <c r="E170" s="570">
        <v>3433</v>
      </c>
      <c r="F170" s="570">
        <v>12563</v>
      </c>
      <c r="G170" s="570">
        <v>9365</v>
      </c>
      <c r="H170" s="570">
        <v>66</v>
      </c>
      <c r="I170" s="584">
        <v>102.277</v>
      </c>
      <c r="K170" s="124">
        <v>113.8</v>
      </c>
      <c r="L170" s="27">
        <v>48</v>
      </c>
      <c r="M170" s="28">
        <v>3556</v>
      </c>
      <c r="N170" s="28">
        <v>12544</v>
      </c>
      <c r="O170" s="28">
        <v>12941</v>
      </c>
      <c r="P170" s="28">
        <v>64</v>
      </c>
      <c r="Q170" s="125">
        <v>100.1</v>
      </c>
    </row>
    <row r="171" spans="1:17">
      <c r="A171" s="112"/>
      <c r="B171" s="120" t="s">
        <v>11</v>
      </c>
      <c r="C171" s="582">
        <v>115.2</v>
      </c>
      <c r="D171" s="594">
        <v>48.5</v>
      </c>
      <c r="E171" s="570">
        <v>3605</v>
      </c>
      <c r="F171" s="570">
        <v>12882</v>
      </c>
      <c r="G171" s="570">
        <v>15058</v>
      </c>
      <c r="H171" s="570">
        <v>67</v>
      </c>
      <c r="I171" s="584">
        <v>102.306</v>
      </c>
      <c r="K171" s="124">
        <v>115.2</v>
      </c>
      <c r="L171" s="27">
        <v>48.5</v>
      </c>
      <c r="M171" s="28">
        <v>3555</v>
      </c>
      <c r="N171" s="28">
        <v>12726</v>
      </c>
      <c r="O171" s="28">
        <v>13373</v>
      </c>
      <c r="P171" s="28">
        <v>67</v>
      </c>
      <c r="Q171" s="125">
        <v>101.9</v>
      </c>
    </row>
    <row r="172" spans="1:17">
      <c r="A172" s="112"/>
      <c r="B172" s="120" t="s">
        <v>12</v>
      </c>
      <c r="C172" s="582">
        <v>119.6</v>
      </c>
      <c r="D172" s="594">
        <v>47.4</v>
      </c>
      <c r="E172" s="570">
        <v>3479</v>
      </c>
      <c r="F172" s="570">
        <v>13987</v>
      </c>
      <c r="G172" s="570">
        <v>11903</v>
      </c>
      <c r="H172" s="570">
        <v>59</v>
      </c>
      <c r="I172" s="584">
        <v>104.02800000000001</v>
      </c>
      <c r="K172" s="124">
        <v>119.6</v>
      </c>
      <c r="L172" s="27">
        <v>47.4</v>
      </c>
      <c r="M172" s="28">
        <v>3479</v>
      </c>
      <c r="N172" s="28">
        <v>12521</v>
      </c>
      <c r="O172" s="28">
        <v>13095</v>
      </c>
      <c r="P172" s="28">
        <v>56</v>
      </c>
      <c r="Q172" s="125">
        <v>103.8</v>
      </c>
    </row>
    <row r="173" spans="1:17">
      <c r="A173" s="112"/>
      <c r="B173" s="120" t="s">
        <v>13</v>
      </c>
      <c r="C173" s="582">
        <v>119.9</v>
      </c>
      <c r="D173" s="594">
        <v>49</v>
      </c>
      <c r="E173" s="570">
        <v>3587</v>
      </c>
      <c r="F173" s="570">
        <v>11567</v>
      </c>
      <c r="G173" s="570">
        <v>12622</v>
      </c>
      <c r="H173" s="570">
        <v>62</v>
      </c>
      <c r="I173" s="584">
        <v>104.953</v>
      </c>
      <c r="K173" s="124">
        <v>119.9</v>
      </c>
      <c r="L173" s="27">
        <v>49</v>
      </c>
      <c r="M173" s="28">
        <v>3476</v>
      </c>
      <c r="N173" s="28">
        <v>11800</v>
      </c>
      <c r="O173" s="28">
        <v>13163</v>
      </c>
      <c r="P173" s="28">
        <v>64</v>
      </c>
      <c r="Q173" s="125">
        <v>105.8</v>
      </c>
    </row>
    <row r="174" spans="1:17">
      <c r="A174" s="112"/>
      <c r="B174" s="121" t="s">
        <v>14</v>
      </c>
      <c r="C174" s="583">
        <v>121.5</v>
      </c>
      <c r="D174" s="595">
        <v>49.5</v>
      </c>
      <c r="E174" s="571">
        <v>3891</v>
      </c>
      <c r="F174" s="571">
        <v>10297</v>
      </c>
      <c r="G174" s="571">
        <v>11422</v>
      </c>
      <c r="H174" s="571">
        <v>54</v>
      </c>
      <c r="I174" s="585">
        <v>105.515</v>
      </c>
      <c r="K174" s="126">
        <v>121.5</v>
      </c>
      <c r="L174" s="29">
        <v>49.5</v>
      </c>
      <c r="M174" s="30">
        <v>3706</v>
      </c>
      <c r="N174" s="30">
        <v>12942</v>
      </c>
      <c r="O174" s="30">
        <v>12802</v>
      </c>
      <c r="P174" s="30">
        <v>54</v>
      </c>
      <c r="Q174" s="127">
        <v>105.3</v>
      </c>
    </row>
    <row r="175" spans="1:17">
      <c r="A175" s="114" t="s">
        <v>51</v>
      </c>
      <c r="B175" s="120" t="s">
        <v>3</v>
      </c>
      <c r="C175" s="582">
        <v>108.8</v>
      </c>
      <c r="D175" s="594">
        <v>48.7</v>
      </c>
      <c r="E175" s="570">
        <v>3381</v>
      </c>
      <c r="F175" s="570">
        <v>14973</v>
      </c>
      <c r="G175" s="570">
        <v>10242</v>
      </c>
      <c r="H175" s="570">
        <v>58</v>
      </c>
      <c r="I175" s="584">
        <v>106.752</v>
      </c>
      <c r="K175" s="124">
        <v>108.8</v>
      </c>
      <c r="L175" s="27">
        <v>48.7</v>
      </c>
      <c r="M175" s="28">
        <v>3627</v>
      </c>
      <c r="N175" s="28">
        <v>13096</v>
      </c>
      <c r="O175" s="28">
        <v>12661</v>
      </c>
      <c r="P175" s="28">
        <v>62</v>
      </c>
      <c r="Q175" s="125">
        <v>105.8</v>
      </c>
    </row>
    <row r="176" spans="1:17">
      <c r="A176" s="112">
        <v>2003</v>
      </c>
      <c r="B176" s="120" t="s">
        <v>4</v>
      </c>
      <c r="C176" s="582">
        <v>108.9</v>
      </c>
      <c r="D176" s="594">
        <v>47.8</v>
      </c>
      <c r="E176" s="570">
        <v>3832</v>
      </c>
      <c r="F176" s="570">
        <v>14314</v>
      </c>
      <c r="G176" s="570">
        <v>15032</v>
      </c>
      <c r="H176" s="570">
        <v>59</v>
      </c>
      <c r="I176" s="584">
        <v>108.276</v>
      </c>
      <c r="K176" s="124">
        <v>108.9</v>
      </c>
      <c r="L176" s="27">
        <v>47.8</v>
      </c>
      <c r="M176" s="28">
        <v>3967</v>
      </c>
      <c r="N176" s="28">
        <v>13550</v>
      </c>
      <c r="O176" s="28">
        <v>13233</v>
      </c>
      <c r="P176" s="28">
        <v>62</v>
      </c>
      <c r="Q176" s="125">
        <v>107.4</v>
      </c>
    </row>
    <row r="177" spans="1:17">
      <c r="A177" s="112"/>
      <c r="B177" s="120" t="s">
        <v>5</v>
      </c>
      <c r="C177" s="582">
        <v>115.3</v>
      </c>
      <c r="D177" s="594">
        <v>48.3</v>
      </c>
      <c r="E177" s="570">
        <v>3325</v>
      </c>
      <c r="F177" s="570">
        <v>13161</v>
      </c>
      <c r="G177" s="570">
        <v>22005</v>
      </c>
      <c r="H177" s="570">
        <v>55</v>
      </c>
      <c r="I177" s="584">
        <v>108.91800000000001</v>
      </c>
      <c r="K177" s="124">
        <v>115.3</v>
      </c>
      <c r="L177" s="27">
        <v>48.3</v>
      </c>
      <c r="M177" s="28">
        <v>3780</v>
      </c>
      <c r="N177" s="28">
        <v>13212</v>
      </c>
      <c r="O177" s="28">
        <v>13383</v>
      </c>
      <c r="P177" s="28">
        <v>54</v>
      </c>
      <c r="Q177" s="125">
        <v>107.7</v>
      </c>
    </row>
    <row r="178" spans="1:17">
      <c r="A178" s="112"/>
      <c r="B178" s="120" t="s">
        <v>6</v>
      </c>
      <c r="C178" s="582">
        <v>109.1</v>
      </c>
      <c r="D178" s="594">
        <v>47.9</v>
      </c>
      <c r="E178" s="570">
        <v>3677</v>
      </c>
      <c r="F178" s="570">
        <v>12926</v>
      </c>
      <c r="G178" s="570">
        <v>9521</v>
      </c>
      <c r="H178" s="570">
        <v>61</v>
      </c>
      <c r="I178" s="584">
        <v>108.065</v>
      </c>
      <c r="K178" s="124">
        <v>109.1</v>
      </c>
      <c r="L178" s="27">
        <v>47.9</v>
      </c>
      <c r="M178" s="28">
        <v>3708</v>
      </c>
      <c r="N178" s="28">
        <v>13025</v>
      </c>
      <c r="O178" s="28">
        <v>12065</v>
      </c>
      <c r="P178" s="28">
        <v>61</v>
      </c>
      <c r="Q178" s="125">
        <v>106.3</v>
      </c>
    </row>
    <row r="179" spans="1:17">
      <c r="A179" s="112"/>
      <c r="B179" s="120" t="s">
        <v>7</v>
      </c>
      <c r="C179" s="582">
        <v>109.4</v>
      </c>
      <c r="D179" s="594">
        <v>45.8</v>
      </c>
      <c r="E179" s="570">
        <v>3254</v>
      </c>
      <c r="F179" s="570">
        <v>13424</v>
      </c>
      <c r="G179" s="570">
        <v>11138</v>
      </c>
      <c r="H179" s="570">
        <v>64</v>
      </c>
      <c r="I179" s="584">
        <v>107.14700000000001</v>
      </c>
      <c r="K179" s="124">
        <v>109.4</v>
      </c>
      <c r="L179" s="27">
        <v>45.8</v>
      </c>
      <c r="M179" s="28">
        <v>3517</v>
      </c>
      <c r="N179" s="28">
        <v>14389</v>
      </c>
      <c r="O179" s="28">
        <v>13134</v>
      </c>
      <c r="P179" s="28">
        <v>64</v>
      </c>
      <c r="Q179" s="125">
        <v>104.4</v>
      </c>
    </row>
    <row r="180" spans="1:17">
      <c r="A180" s="112"/>
      <c r="B180" s="120" t="s">
        <v>8</v>
      </c>
      <c r="C180" s="582">
        <v>108.6</v>
      </c>
      <c r="D180" s="594">
        <v>46.4</v>
      </c>
      <c r="E180" s="570">
        <v>4182</v>
      </c>
      <c r="F180" s="570">
        <v>12609</v>
      </c>
      <c r="G180" s="570">
        <v>13105</v>
      </c>
      <c r="H180" s="570">
        <v>53</v>
      </c>
      <c r="I180" s="584">
        <v>107.54300000000001</v>
      </c>
      <c r="K180" s="124">
        <v>108.6</v>
      </c>
      <c r="L180" s="27">
        <v>46.4</v>
      </c>
      <c r="M180" s="28">
        <v>3597</v>
      </c>
      <c r="N180" s="28">
        <v>13277</v>
      </c>
      <c r="O180" s="28">
        <v>12758</v>
      </c>
      <c r="P180" s="28">
        <v>54</v>
      </c>
      <c r="Q180" s="125">
        <v>103.5</v>
      </c>
    </row>
    <row r="181" spans="1:17">
      <c r="A181" s="112"/>
      <c r="B181" s="120" t="s">
        <v>9</v>
      </c>
      <c r="C181" s="582">
        <v>109.5</v>
      </c>
      <c r="D181" s="594">
        <v>44.8</v>
      </c>
      <c r="E181" s="570">
        <v>3757</v>
      </c>
      <c r="F181" s="570">
        <v>14545</v>
      </c>
      <c r="G181" s="570">
        <v>14143</v>
      </c>
      <c r="H181" s="570">
        <v>62</v>
      </c>
      <c r="I181" s="584">
        <v>108.985</v>
      </c>
      <c r="K181" s="124">
        <v>109.5</v>
      </c>
      <c r="L181" s="27">
        <v>44.8</v>
      </c>
      <c r="M181" s="28">
        <v>3544</v>
      </c>
      <c r="N181" s="28">
        <v>14081</v>
      </c>
      <c r="O181" s="28">
        <v>12976</v>
      </c>
      <c r="P181" s="28">
        <v>59</v>
      </c>
      <c r="Q181" s="125">
        <v>107.3</v>
      </c>
    </row>
    <row r="182" spans="1:17">
      <c r="A182" s="112"/>
      <c r="B182" s="120" t="s">
        <v>10</v>
      </c>
      <c r="C182" s="582">
        <v>109.3</v>
      </c>
      <c r="D182" s="594">
        <v>48.3</v>
      </c>
      <c r="E182" s="570">
        <v>3299</v>
      </c>
      <c r="F182" s="570">
        <v>13897</v>
      </c>
      <c r="G182" s="570">
        <v>8718</v>
      </c>
      <c r="H182" s="570">
        <v>55</v>
      </c>
      <c r="I182" s="584">
        <v>108.262</v>
      </c>
      <c r="K182" s="124">
        <v>109.3</v>
      </c>
      <c r="L182" s="27">
        <v>48.3</v>
      </c>
      <c r="M182" s="28">
        <v>3293</v>
      </c>
      <c r="N182" s="28">
        <v>14212</v>
      </c>
      <c r="O182" s="28">
        <v>12225</v>
      </c>
      <c r="P182" s="28">
        <v>55</v>
      </c>
      <c r="Q182" s="125">
        <v>105.9</v>
      </c>
    </row>
    <row r="183" spans="1:17">
      <c r="A183" s="112"/>
      <c r="B183" s="120" t="s">
        <v>11</v>
      </c>
      <c r="C183" s="582">
        <v>110.3</v>
      </c>
      <c r="D183" s="594">
        <v>46.4</v>
      </c>
      <c r="E183" s="570">
        <v>3352</v>
      </c>
      <c r="F183" s="570">
        <v>15233</v>
      </c>
      <c r="G183" s="570">
        <v>14862</v>
      </c>
      <c r="H183" s="570">
        <v>54</v>
      </c>
      <c r="I183" s="584">
        <v>108.282</v>
      </c>
      <c r="K183" s="124">
        <v>110.3</v>
      </c>
      <c r="L183" s="27">
        <v>46.4</v>
      </c>
      <c r="M183" s="28">
        <v>3281</v>
      </c>
      <c r="N183" s="28">
        <v>14553</v>
      </c>
      <c r="O183" s="28">
        <v>12723</v>
      </c>
      <c r="P183" s="28">
        <v>54</v>
      </c>
      <c r="Q183" s="125">
        <v>105.8</v>
      </c>
    </row>
    <row r="184" spans="1:17">
      <c r="A184" s="112"/>
      <c r="B184" s="120" t="s">
        <v>12</v>
      </c>
      <c r="C184" s="582">
        <v>113.9</v>
      </c>
      <c r="D184" s="594">
        <v>42.6</v>
      </c>
      <c r="E184" s="570">
        <v>4191</v>
      </c>
      <c r="F184" s="570">
        <v>16378</v>
      </c>
      <c r="G184" s="570">
        <v>11622</v>
      </c>
      <c r="H184" s="570">
        <v>52</v>
      </c>
      <c r="I184" s="584">
        <v>111.27500000000001</v>
      </c>
      <c r="K184" s="124">
        <v>113.9</v>
      </c>
      <c r="L184" s="27">
        <v>42.6</v>
      </c>
      <c r="M184" s="28">
        <v>4168</v>
      </c>
      <c r="N184" s="28">
        <v>14835</v>
      </c>
      <c r="O184" s="28">
        <v>12708</v>
      </c>
      <c r="P184" s="28">
        <v>49</v>
      </c>
      <c r="Q184" s="125">
        <v>107</v>
      </c>
    </row>
    <row r="185" spans="1:17">
      <c r="A185" s="112"/>
      <c r="B185" s="120" t="s">
        <v>13</v>
      </c>
      <c r="C185" s="582">
        <v>114.7</v>
      </c>
      <c r="D185" s="594">
        <v>43.8</v>
      </c>
      <c r="E185" s="570">
        <v>2868</v>
      </c>
      <c r="F185" s="570">
        <v>14708</v>
      </c>
      <c r="G185" s="570">
        <v>11598</v>
      </c>
      <c r="H185" s="570">
        <v>49</v>
      </c>
      <c r="I185" s="584">
        <v>110.46</v>
      </c>
      <c r="K185" s="124">
        <v>114.7</v>
      </c>
      <c r="L185" s="27">
        <v>43.8</v>
      </c>
      <c r="M185" s="28">
        <v>2762</v>
      </c>
      <c r="N185" s="28">
        <v>15391</v>
      </c>
      <c r="O185" s="28">
        <v>12599</v>
      </c>
      <c r="P185" s="28">
        <v>50</v>
      </c>
      <c r="Q185" s="125">
        <v>105.2</v>
      </c>
    </row>
    <row r="186" spans="1:17">
      <c r="A186" s="113"/>
      <c r="B186" s="120" t="s">
        <v>14</v>
      </c>
      <c r="C186" s="582">
        <v>122</v>
      </c>
      <c r="D186" s="594">
        <v>42.3</v>
      </c>
      <c r="E186" s="570">
        <v>3142</v>
      </c>
      <c r="F186" s="570">
        <v>12204</v>
      </c>
      <c r="G186" s="570">
        <v>11802</v>
      </c>
      <c r="H186" s="570">
        <v>56</v>
      </c>
      <c r="I186" s="584">
        <v>111.26</v>
      </c>
      <c r="K186" s="124">
        <v>122</v>
      </c>
      <c r="L186" s="27">
        <v>42.3</v>
      </c>
      <c r="M186" s="28">
        <v>3049</v>
      </c>
      <c r="N186" s="28">
        <v>14935</v>
      </c>
      <c r="O186" s="28">
        <v>13029</v>
      </c>
      <c r="P186" s="28">
        <v>57</v>
      </c>
      <c r="Q186" s="125">
        <v>105.4</v>
      </c>
    </row>
    <row r="187" spans="1:17">
      <c r="A187" s="115" t="s">
        <v>52</v>
      </c>
      <c r="B187" s="119" t="s">
        <v>3</v>
      </c>
      <c r="C187" s="600">
        <v>117.4</v>
      </c>
      <c r="D187" s="596">
        <v>43</v>
      </c>
      <c r="E187" s="572">
        <v>3271</v>
      </c>
      <c r="F187" s="572">
        <v>17644</v>
      </c>
      <c r="G187" s="572">
        <v>10841</v>
      </c>
      <c r="H187" s="572">
        <v>56</v>
      </c>
      <c r="I187" s="604">
        <v>113.551</v>
      </c>
      <c r="K187" s="122">
        <v>117.4</v>
      </c>
      <c r="L187" s="25">
        <v>43</v>
      </c>
      <c r="M187" s="26">
        <v>3625</v>
      </c>
      <c r="N187" s="26">
        <v>15631</v>
      </c>
      <c r="O187" s="26">
        <v>13210</v>
      </c>
      <c r="P187" s="26">
        <v>60</v>
      </c>
      <c r="Q187" s="123">
        <v>106.4</v>
      </c>
    </row>
    <row r="188" spans="1:17">
      <c r="A188" s="112">
        <v>2004</v>
      </c>
      <c r="B188" s="120" t="s">
        <v>4</v>
      </c>
      <c r="C188" s="582">
        <v>113.2</v>
      </c>
      <c r="D188" s="594">
        <v>43.8</v>
      </c>
      <c r="E188" s="570">
        <v>3068</v>
      </c>
      <c r="F188" s="570">
        <v>16017</v>
      </c>
      <c r="G188" s="570">
        <v>15134</v>
      </c>
      <c r="H188" s="570">
        <v>56</v>
      </c>
      <c r="I188" s="584">
        <v>116.821</v>
      </c>
      <c r="K188" s="124">
        <v>113.2</v>
      </c>
      <c r="L188" s="27">
        <v>43.8</v>
      </c>
      <c r="M188" s="28">
        <v>3065</v>
      </c>
      <c r="N188" s="28">
        <v>15518</v>
      </c>
      <c r="O188" s="28">
        <v>13285</v>
      </c>
      <c r="P188" s="28">
        <v>57</v>
      </c>
      <c r="Q188" s="125">
        <v>107.9</v>
      </c>
    </row>
    <row r="189" spans="1:17">
      <c r="A189" s="112"/>
      <c r="B189" s="120" t="s">
        <v>5</v>
      </c>
      <c r="C189" s="582">
        <v>113.7</v>
      </c>
      <c r="D189" s="594">
        <v>43.5</v>
      </c>
      <c r="E189" s="570">
        <v>3522</v>
      </c>
      <c r="F189" s="570">
        <v>16062</v>
      </c>
      <c r="G189" s="570">
        <v>22699</v>
      </c>
      <c r="H189" s="570">
        <v>48</v>
      </c>
      <c r="I189" s="584">
        <v>119.73099999999999</v>
      </c>
      <c r="K189" s="124">
        <v>113.7</v>
      </c>
      <c r="L189" s="27">
        <v>43.5</v>
      </c>
      <c r="M189" s="28">
        <v>4117</v>
      </c>
      <c r="N189" s="28">
        <v>15394</v>
      </c>
      <c r="O189" s="28">
        <v>13264</v>
      </c>
      <c r="P189" s="28">
        <v>47</v>
      </c>
      <c r="Q189" s="125">
        <v>109.9</v>
      </c>
    </row>
    <row r="190" spans="1:17">
      <c r="A190" s="112"/>
      <c r="B190" s="120" t="s">
        <v>6</v>
      </c>
      <c r="C190" s="582">
        <v>117</v>
      </c>
      <c r="D190" s="594">
        <v>42.2</v>
      </c>
      <c r="E190" s="570">
        <v>3235</v>
      </c>
      <c r="F190" s="570">
        <v>16161</v>
      </c>
      <c r="G190" s="570">
        <v>9518</v>
      </c>
      <c r="H190" s="570">
        <v>62</v>
      </c>
      <c r="I190" s="584">
        <v>119.795</v>
      </c>
      <c r="K190" s="124">
        <v>117</v>
      </c>
      <c r="L190" s="27">
        <v>42.2</v>
      </c>
      <c r="M190" s="28">
        <v>3361</v>
      </c>
      <c r="N190" s="28">
        <v>16388</v>
      </c>
      <c r="O190" s="28">
        <v>11987</v>
      </c>
      <c r="P190" s="28">
        <v>62</v>
      </c>
      <c r="Q190" s="125">
        <v>110.9</v>
      </c>
    </row>
    <row r="191" spans="1:17">
      <c r="A191" s="112"/>
      <c r="B191" s="120" t="s">
        <v>7</v>
      </c>
      <c r="C191" s="582">
        <v>119.7</v>
      </c>
      <c r="D191" s="594">
        <v>43.2</v>
      </c>
      <c r="E191" s="570">
        <v>3446</v>
      </c>
      <c r="F191" s="570">
        <v>14501</v>
      </c>
      <c r="G191" s="570">
        <v>10423</v>
      </c>
      <c r="H191" s="570">
        <v>50</v>
      </c>
      <c r="I191" s="584">
        <v>122.794</v>
      </c>
      <c r="K191" s="124">
        <v>119.7</v>
      </c>
      <c r="L191" s="27">
        <v>43.2</v>
      </c>
      <c r="M191" s="28">
        <v>3732</v>
      </c>
      <c r="N191" s="28">
        <v>16008</v>
      </c>
      <c r="O191" s="28">
        <v>12757</v>
      </c>
      <c r="P191" s="28">
        <v>49</v>
      </c>
      <c r="Q191" s="125">
        <v>114.6</v>
      </c>
    </row>
    <row r="192" spans="1:17">
      <c r="A192" s="112"/>
      <c r="B192" s="120" t="s">
        <v>8</v>
      </c>
      <c r="C192" s="582">
        <v>117.5</v>
      </c>
      <c r="D192" s="594">
        <v>41.3</v>
      </c>
      <c r="E192" s="570">
        <v>4268</v>
      </c>
      <c r="F192" s="570">
        <v>16837</v>
      </c>
      <c r="G192" s="570">
        <v>13149</v>
      </c>
      <c r="H192" s="570">
        <v>45</v>
      </c>
      <c r="I192" s="584">
        <v>122.926</v>
      </c>
      <c r="K192" s="124">
        <v>117.5</v>
      </c>
      <c r="L192" s="27">
        <v>41.3</v>
      </c>
      <c r="M192" s="28">
        <v>3607</v>
      </c>
      <c r="N192" s="28">
        <v>17022</v>
      </c>
      <c r="O192" s="28">
        <v>12682</v>
      </c>
      <c r="P192" s="28">
        <v>45</v>
      </c>
      <c r="Q192" s="125">
        <v>114.3</v>
      </c>
    </row>
    <row r="193" spans="1:17">
      <c r="A193" s="112"/>
      <c r="B193" s="120" t="s">
        <v>9</v>
      </c>
      <c r="C193" s="582">
        <v>117.9</v>
      </c>
      <c r="D193" s="594">
        <v>42.1</v>
      </c>
      <c r="E193" s="570">
        <v>4455</v>
      </c>
      <c r="F193" s="570">
        <v>15899</v>
      </c>
      <c r="G193" s="570">
        <v>14151</v>
      </c>
      <c r="H193" s="570">
        <v>58</v>
      </c>
      <c r="I193" s="584">
        <v>123.54300000000001</v>
      </c>
      <c r="K193" s="124">
        <v>117.9</v>
      </c>
      <c r="L193" s="27">
        <v>42.1</v>
      </c>
      <c r="M193" s="28">
        <v>4236</v>
      </c>
      <c r="N193" s="28">
        <v>15551</v>
      </c>
      <c r="O193" s="28">
        <v>13124</v>
      </c>
      <c r="P193" s="28">
        <v>57</v>
      </c>
      <c r="Q193" s="125">
        <v>113.4</v>
      </c>
    </row>
    <row r="194" spans="1:17">
      <c r="A194" s="112"/>
      <c r="B194" s="120" t="s">
        <v>10</v>
      </c>
      <c r="C194" s="582">
        <v>118.1</v>
      </c>
      <c r="D194" s="594">
        <v>43.6</v>
      </c>
      <c r="E194" s="570">
        <v>4386</v>
      </c>
      <c r="F194" s="570">
        <v>16556</v>
      </c>
      <c r="G194" s="570">
        <v>10022</v>
      </c>
      <c r="H194" s="570">
        <v>75</v>
      </c>
      <c r="I194" s="584">
        <v>125.081</v>
      </c>
      <c r="K194" s="124">
        <v>118.1</v>
      </c>
      <c r="L194" s="27">
        <v>43.6</v>
      </c>
      <c r="M194" s="28">
        <v>4233</v>
      </c>
      <c r="N194" s="28">
        <v>16609</v>
      </c>
      <c r="O194" s="28">
        <v>13736</v>
      </c>
      <c r="P194" s="28">
        <v>77</v>
      </c>
      <c r="Q194" s="125">
        <v>115.5</v>
      </c>
    </row>
    <row r="195" spans="1:17">
      <c r="A195" s="112"/>
      <c r="B195" s="120" t="s">
        <v>11</v>
      </c>
      <c r="C195" s="582">
        <v>115.2</v>
      </c>
      <c r="D195" s="594">
        <v>41.6</v>
      </c>
      <c r="E195" s="570">
        <v>4890</v>
      </c>
      <c r="F195" s="570">
        <v>17017</v>
      </c>
      <c r="G195" s="570">
        <v>15570</v>
      </c>
      <c r="H195" s="570">
        <v>57</v>
      </c>
      <c r="I195" s="584">
        <v>126.178</v>
      </c>
      <c r="K195" s="124">
        <v>115.2</v>
      </c>
      <c r="L195" s="27">
        <v>41.6</v>
      </c>
      <c r="M195" s="28">
        <v>4757</v>
      </c>
      <c r="N195" s="28">
        <v>16547</v>
      </c>
      <c r="O195" s="28">
        <v>13415</v>
      </c>
      <c r="P195" s="28">
        <v>57</v>
      </c>
      <c r="Q195" s="125">
        <v>116.5</v>
      </c>
    </row>
    <row r="196" spans="1:17">
      <c r="A196" s="112"/>
      <c r="B196" s="120" t="s">
        <v>12</v>
      </c>
      <c r="C196" s="582">
        <v>118.2</v>
      </c>
      <c r="D196" s="594">
        <v>42.4</v>
      </c>
      <c r="E196" s="570">
        <v>4046</v>
      </c>
      <c r="F196" s="570">
        <v>19222</v>
      </c>
      <c r="G196" s="570">
        <v>12140</v>
      </c>
      <c r="H196" s="570">
        <v>60</v>
      </c>
      <c r="I196" s="584">
        <v>126.294</v>
      </c>
      <c r="K196" s="124">
        <v>118.2</v>
      </c>
      <c r="L196" s="27">
        <v>42.4</v>
      </c>
      <c r="M196" s="28">
        <v>4024</v>
      </c>
      <c r="N196" s="28">
        <v>18165</v>
      </c>
      <c r="O196" s="28">
        <v>13771</v>
      </c>
      <c r="P196" s="28">
        <v>55</v>
      </c>
      <c r="Q196" s="125">
        <v>113.5</v>
      </c>
    </row>
    <row r="197" spans="1:17">
      <c r="A197" s="112"/>
      <c r="B197" s="120" t="s">
        <v>13</v>
      </c>
      <c r="C197" s="582">
        <v>120.9</v>
      </c>
      <c r="D197" s="594">
        <v>42.3</v>
      </c>
      <c r="E197" s="570">
        <v>3344</v>
      </c>
      <c r="F197" s="570">
        <v>18399</v>
      </c>
      <c r="G197" s="570">
        <v>14772</v>
      </c>
      <c r="H197" s="570">
        <v>51</v>
      </c>
      <c r="I197" s="584">
        <v>127.01300000000001</v>
      </c>
      <c r="K197" s="124">
        <v>120.9</v>
      </c>
      <c r="L197" s="27">
        <v>42.3</v>
      </c>
      <c r="M197" s="28">
        <v>3182</v>
      </c>
      <c r="N197" s="28">
        <v>18264</v>
      </c>
      <c r="O197" s="28">
        <v>15146</v>
      </c>
      <c r="P197" s="28">
        <v>52</v>
      </c>
      <c r="Q197" s="125">
        <v>115</v>
      </c>
    </row>
    <row r="198" spans="1:17">
      <c r="A198" s="112"/>
      <c r="B198" s="121" t="s">
        <v>14</v>
      </c>
      <c r="C198" s="583">
        <v>119.8</v>
      </c>
      <c r="D198" s="595">
        <v>41</v>
      </c>
      <c r="E198" s="571">
        <v>3856</v>
      </c>
      <c r="F198" s="571">
        <v>14788</v>
      </c>
      <c r="G198" s="571">
        <v>13804</v>
      </c>
      <c r="H198" s="571">
        <v>46</v>
      </c>
      <c r="I198" s="585">
        <v>126.864</v>
      </c>
      <c r="K198" s="126">
        <v>119.8</v>
      </c>
      <c r="L198" s="29">
        <v>41</v>
      </c>
      <c r="M198" s="30">
        <v>3816</v>
      </c>
      <c r="N198" s="30">
        <v>18150</v>
      </c>
      <c r="O198" s="30">
        <v>15356</v>
      </c>
      <c r="P198" s="30">
        <v>47</v>
      </c>
      <c r="Q198" s="127">
        <v>114</v>
      </c>
    </row>
    <row r="199" spans="1:17">
      <c r="A199" s="114" t="s">
        <v>53</v>
      </c>
      <c r="B199" s="120" t="s">
        <v>3</v>
      </c>
      <c r="C199" s="582">
        <v>120.7</v>
      </c>
      <c r="D199" s="594">
        <v>42.6</v>
      </c>
      <c r="E199" s="570">
        <v>3213</v>
      </c>
      <c r="F199" s="570">
        <v>20127</v>
      </c>
      <c r="G199" s="570">
        <v>11167</v>
      </c>
      <c r="H199" s="570">
        <v>47</v>
      </c>
      <c r="I199" s="584">
        <v>126.146</v>
      </c>
      <c r="K199" s="124">
        <v>120.7</v>
      </c>
      <c r="L199" s="27">
        <v>42.6</v>
      </c>
      <c r="M199" s="28">
        <v>3678</v>
      </c>
      <c r="N199" s="28">
        <v>18578</v>
      </c>
      <c r="O199" s="28">
        <v>13806</v>
      </c>
      <c r="P199" s="28">
        <v>49</v>
      </c>
      <c r="Q199" s="125">
        <v>111.1</v>
      </c>
    </row>
    <row r="200" spans="1:17">
      <c r="A200" s="112">
        <v>2005</v>
      </c>
      <c r="B200" s="120" t="s">
        <v>4</v>
      </c>
      <c r="C200" s="582">
        <v>118.4</v>
      </c>
      <c r="D200" s="594">
        <v>43.3</v>
      </c>
      <c r="E200" s="570">
        <v>3726</v>
      </c>
      <c r="F200" s="570">
        <v>19753</v>
      </c>
      <c r="G200" s="570">
        <v>15418</v>
      </c>
      <c r="H200" s="570">
        <v>53</v>
      </c>
      <c r="I200" s="584">
        <v>127.502</v>
      </c>
      <c r="K200" s="124">
        <v>118.4</v>
      </c>
      <c r="L200" s="27">
        <v>43.3</v>
      </c>
      <c r="M200" s="28">
        <v>3621</v>
      </c>
      <c r="N200" s="28">
        <v>18670</v>
      </c>
      <c r="O200" s="28">
        <v>13509</v>
      </c>
      <c r="P200" s="28">
        <v>54</v>
      </c>
      <c r="Q200" s="125">
        <v>109.1</v>
      </c>
    </row>
    <row r="201" spans="1:17">
      <c r="A201" s="112"/>
      <c r="B201" s="120" t="s">
        <v>5</v>
      </c>
      <c r="C201" s="582">
        <v>120.5</v>
      </c>
      <c r="D201" s="594">
        <v>43.5</v>
      </c>
      <c r="E201" s="570">
        <v>2775</v>
      </c>
      <c r="F201" s="570">
        <v>20653</v>
      </c>
      <c r="G201" s="570">
        <v>22298</v>
      </c>
      <c r="H201" s="570">
        <v>57</v>
      </c>
      <c r="I201" s="584">
        <v>129.28100000000001</v>
      </c>
      <c r="K201" s="124">
        <v>120.5</v>
      </c>
      <c r="L201" s="27">
        <v>43.5</v>
      </c>
      <c r="M201" s="28">
        <v>3282</v>
      </c>
      <c r="N201" s="28">
        <v>19840</v>
      </c>
      <c r="O201" s="28">
        <v>13167</v>
      </c>
      <c r="P201" s="28">
        <v>56</v>
      </c>
      <c r="Q201" s="125">
        <v>108</v>
      </c>
    </row>
    <row r="202" spans="1:17">
      <c r="A202" s="112"/>
      <c r="B202" s="120" t="s">
        <v>6</v>
      </c>
      <c r="C202" s="582">
        <v>121.9</v>
      </c>
      <c r="D202" s="594">
        <v>44.1</v>
      </c>
      <c r="E202" s="570">
        <v>3503</v>
      </c>
      <c r="F202" s="570">
        <v>18446</v>
      </c>
      <c r="G202" s="570">
        <v>10840</v>
      </c>
      <c r="H202" s="570">
        <v>53</v>
      </c>
      <c r="I202" s="584">
        <v>129.816</v>
      </c>
      <c r="K202" s="124">
        <v>121.9</v>
      </c>
      <c r="L202" s="27">
        <v>44.1</v>
      </c>
      <c r="M202" s="28">
        <v>3706</v>
      </c>
      <c r="N202" s="28">
        <v>18887</v>
      </c>
      <c r="O202" s="28">
        <v>13938</v>
      </c>
      <c r="P202" s="28">
        <v>55</v>
      </c>
      <c r="Q202" s="125">
        <v>108.4</v>
      </c>
    </row>
    <row r="203" spans="1:17">
      <c r="A203" s="112"/>
      <c r="B203" s="120" t="s">
        <v>7</v>
      </c>
      <c r="C203" s="582">
        <v>118.7</v>
      </c>
      <c r="D203" s="594">
        <v>44.7</v>
      </c>
      <c r="E203" s="570">
        <v>3574</v>
      </c>
      <c r="F203" s="570">
        <v>17496</v>
      </c>
      <c r="G203" s="570">
        <v>11650</v>
      </c>
      <c r="H203" s="570">
        <v>45</v>
      </c>
      <c r="I203" s="584">
        <v>128.58600000000001</v>
      </c>
      <c r="K203" s="124">
        <v>118.7</v>
      </c>
      <c r="L203" s="27">
        <v>44.7</v>
      </c>
      <c r="M203" s="28">
        <v>3841</v>
      </c>
      <c r="N203" s="28">
        <v>18838</v>
      </c>
      <c r="O203" s="28">
        <v>14147</v>
      </c>
      <c r="P203" s="28">
        <v>44</v>
      </c>
      <c r="Q203" s="125">
        <v>104.7</v>
      </c>
    </row>
    <row r="204" spans="1:17">
      <c r="A204" s="112"/>
      <c r="B204" s="120" t="s">
        <v>8</v>
      </c>
      <c r="C204" s="582">
        <v>121</v>
      </c>
      <c r="D204" s="594">
        <v>43.8</v>
      </c>
      <c r="E204" s="570">
        <v>4793</v>
      </c>
      <c r="F204" s="570">
        <v>18703</v>
      </c>
      <c r="G204" s="570">
        <v>14527</v>
      </c>
      <c r="H204" s="570">
        <v>61</v>
      </c>
      <c r="I204" s="584">
        <v>128.66</v>
      </c>
      <c r="K204" s="124">
        <v>121</v>
      </c>
      <c r="L204" s="27">
        <v>43.8</v>
      </c>
      <c r="M204" s="28">
        <v>4044</v>
      </c>
      <c r="N204" s="28">
        <v>19047</v>
      </c>
      <c r="O204" s="28">
        <v>14090</v>
      </c>
      <c r="P204" s="28">
        <v>59</v>
      </c>
      <c r="Q204" s="125">
        <v>104.7</v>
      </c>
    </row>
    <row r="205" spans="1:17">
      <c r="A205" s="112"/>
      <c r="B205" s="120" t="s">
        <v>9</v>
      </c>
      <c r="C205" s="582">
        <v>121.9</v>
      </c>
      <c r="D205" s="594">
        <v>44.6</v>
      </c>
      <c r="E205" s="570">
        <v>3760</v>
      </c>
      <c r="F205" s="570">
        <v>18689</v>
      </c>
      <c r="G205" s="570">
        <v>13883</v>
      </c>
      <c r="H205" s="570">
        <v>53</v>
      </c>
      <c r="I205" s="584">
        <v>130.96700000000001</v>
      </c>
      <c r="K205" s="124">
        <v>121.9</v>
      </c>
      <c r="L205" s="27">
        <v>44.6</v>
      </c>
      <c r="M205" s="28">
        <v>3617</v>
      </c>
      <c r="N205" s="28">
        <v>18769</v>
      </c>
      <c r="O205" s="28">
        <v>13458</v>
      </c>
      <c r="P205" s="28">
        <v>54</v>
      </c>
      <c r="Q205" s="125">
        <v>106</v>
      </c>
    </row>
    <row r="206" spans="1:17">
      <c r="A206" s="112"/>
      <c r="B206" s="120" t="s">
        <v>10</v>
      </c>
      <c r="C206" s="582">
        <v>122.1</v>
      </c>
      <c r="D206" s="594">
        <v>44.4</v>
      </c>
      <c r="E206" s="570">
        <v>4101</v>
      </c>
      <c r="F206" s="570">
        <v>18852</v>
      </c>
      <c r="G206" s="570">
        <v>10322</v>
      </c>
      <c r="H206" s="570">
        <v>49</v>
      </c>
      <c r="I206" s="584">
        <v>131.60499999999999</v>
      </c>
      <c r="K206" s="124">
        <v>122.1</v>
      </c>
      <c r="L206" s="27">
        <v>44.4</v>
      </c>
      <c r="M206" s="28">
        <v>3885</v>
      </c>
      <c r="N206" s="28">
        <v>18293</v>
      </c>
      <c r="O206" s="28">
        <v>13634</v>
      </c>
      <c r="P206" s="28">
        <v>52</v>
      </c>
      <c r="Q206" s="125">
        <v>105.2</v>
      </c>
    </row>
    <row r="207" spans="1:17">
      <c r="A207" s="112"/>
      <c r="B207" s="120" t="s">
        <v>11</v>
      </c>
      <c r="C207" s="582">
        <v>122.6</v>
      </c>
      <c r="D207" s="594">
        <v>44.7</v>
      </c>
      <c r="E207" s="570">
        <v>3490</v>
      </c>
      <c r="F207" s="570">
        <v>18664</v>
      </c>
      <c r="G207" s="570">
        <v>15839</v>
      </c>
      <c r="H207" s="570">
        <v>53</v>
      </c>
      <c r="I207" s="584">
        <v>132.202</v>
      </c>
      <c r="K207" s="124">
        <v>122.6</v>
      </c>
      <c r="L207" s="27">
        <v>44.7</v>
      </c>
      <c r="M207" s="28">
        <v>3388</v>
      </c>
      <c r="N207" s="28">
        <v>18089</v>
      </c>
      <c r="O207" s="28">
        <v>13213</v>
      </c>
      <c r="P207" s="28">
        <v>54</v>
      </c>
      <c r="Q207" s="125">
        <v>104.8</v>
      </c>
    </row>
    <row r="208" spans="1:17">
      <c r="A208" s="112"/>
      <c r="B208" s="120" t="s">
        <v>12</v>
      </c>
      <c r="C208" s="582">
        <v>121.7</v>
      </c>
      <c r="D208" s="594">
        <v>45.2</v>
      </c>
      <c r="E208" s="570">
        <v>3633</v>
      </c>
      <c r="F208" s="570">
        <v>18768</v>
      </c>
      <c r="G208" s="570">
        <v>11431</v>
      </c>
      <c r="H208" s="570">
        <v>68</v>
      </c>
      <c r="I208" s="584">
        <v>134.82499999999999</v>
      </c>
      <c r="K208" s="124">
        <v>121.7</v>
      </c>
      <c r="L208" s="27">
        <v>45.2</v>
      </c>
      <c r="M208" s="28">
        <v>3581</v>
      </c>
      <c r="N208" s="28">
        <v>17843</v>
      </c>
      <c r="O208" s="28">
        <v>12927</v>
      </c>
      <c r="P208" s="28">
        <v>60</v>
      </c>
      <c r="Q208" s="125">
        <v>106.8</v>
      </c>
    </row>
    <row r="209" spans="1:17">
      <c r="A209" s="112"/>
      <c r="B209" s="120" t="s">
        <v>13</v>
      </c>
      <c r="C209" s="582">
        <v>121.4</v>
      </c>
      <c r="D209" s="594">
        <v>44</v>
      </c>
      <c r="E209" s="570">
        <v>5031</v>
      </c>
      <c r="F209" s="570">
        <v>19067</v>
      </c>
      <c r="G209" s="570">
        <v>12592</v>
      </c>
      <c r="H209" s="570">
        <v>54</v>
      </c>
      <c r="I209" s="584">
        <v>135.78700000000001</v>
      </c>
      <c r="K209" s="124">
        <v>121.4</v>
      </c>
      <c r="L209" s="27">
        <v>44</v>
      </c>
      <c r="M209" s="28">
        <v>4747</v>
      </c>
      <c r="N209" s="28">
        <v>19069</v>
      </c>
      <c r="O209" s="28">
        <v>12976</v>
      </c>
      <c r="P209" s="28">
        <v>54</v>
      </c>
      <c r="Q209" s="125">
        <v>106.9</v>
      </c>
    </row>
    <row r="210" spans="1:17">
      <c r="A210" s="113"/>
      <c r="B210" s="120" t="s">
        <v>14</v>
      </c>
      <c r="C210" s="582">
        <v>122.8</v>
      </c>
      <c r="D210" s="594">
        <v>43.7</v>
      </c>
      <c r="E210" s="570">
        <v>2829</v>
      </c>
      <c r="F210" s="570">
        <v>14699</v>
      </c>
      <c r="G210" s="570">
        <v>11495</v>
      </c>
      <c r="H210" s="570">
        <v>56</v>
      </c>
      <c r="I210" s="584">
        <v>138.398</v>
      </c>
      <c r="K210" s="124">
        <v>122.8</v>
      </c>
      <c r="L210" s="27">
        <v>43.7</v>
      </c>
      <c r="M210" s="28">
        <v>2801</v>
      </c>
      <c r="N210" s="28">
        <v>18075</v>
      </c>
      <c r="O210" s="28">
        <v>13004</v>
      </c>
      <c r="P210" s="28">
        <v>58</v>
      </c>
      <c r="Q210" s="125">
        <v>109.1</v>
      </c>
    </row>
    <row r="211" spans="1:17">
      <c r="A211" s="115" t="s">
        <v>54</v>
      </c>
      <c r="B211" s="119" t="s">
        <v>3</v>
      </c>
      <c r="C211" s="599">
        <v>122</v>
      </c>
      <c r="D211" s="599">
        <v>43.6</v>
      </c>
      <c r="E211" s="572">
        <v>3186</v>
      </c>
      <c r="F211" s="572">
        <v>21131</v>
      </c>
      <c r="G211" s="572">
        <v>11163</v>
      </c>
      <c r="H211" s="572">
        <v>50</v>
      </c>
      <c r="I211" s="604">
        <v>142.06</v>
      </c>
      <c r="K211" s="122">
        <v>122</v>
      </c>
      <c r="L211" s="25">
        <v>43.6</v>
      </c>
      <c r="M211" s="26">
        <v>3811</v>
      </c>
      <c r="N211" s="26">
        <v>19231</v>
      </c>
      <c r="O211" s="26">
        <v>13447</v>
      </c>
      <c r="P211" s="26">
        <v>52</v>
      </c>
      <c r="Q211" s="123">
        <v>112.6</v>
      </c>
    </row>
    <row r="212" spans="1:17">
      <c r="A212" s="112">
        <v>2006</v>
      </c>
      <c r="B212" s="120" t="s">
        <v>4</v>
      </c>
      <c r="C212" s="598">
        <v>123.3</v>
      </c>
      <c r="D212" s="598">
        <v>43</v>
      </c>
      <c r="E212" s="570">
        <v>4741</v>
      </c>
      <c r="F212" s="570">
        <v>20310</v>
      </c>
      <c r="G212" s="570">
        <v>15103</v>
      </c>
      <c r="H212" s="570">
        <v>49</v>
      </c>
      <c r="I212" s="584">
        <v>142.571</v>
      </c>
      <c r="K212" s="124">
        <v>123.3</v>
      </c>
      <c r="L212" s="27">
        <v>43</v>
      </c>
      <c r="M212" s="28">
        <v>4559</v>
      </c>
      <c r="N212" s="28">
        <v>19258</v>
      </c>
      <c r="O212" s="28">
        <v>13313</v>
      </c>
      <c r="P212" s="28">
        <v>49</v>
      </c>
      <c r="Q212" s="125">
        <v>111.8</v>
      </c>
    </row>
    <row r="213" spans="1:17">
      <c r="A213" s="112"/>
      <c r="B213" s="120" t="s">
        <v>5</v>
      </c>
      <c r="C213" s="598">
        <v>123.4</v>
      </c>
      <c r="D213" s="598">
        <v>44.1</v>
      </c>
      <c r="E213" s="570">
        <v>3286</v>
      </c>
      <c r="F213" s="570">
        <v>20613</v>
      </c>
      <c r="G213" s="570">
        <v>22793</v>
      </c>
      <c r="H213" s="570">
        <v>52</v>
      </c>
      <c r="I213" s="584">
        <v>143.471</v>
      </c>
      <c r="K213" s="124">
        <v>123.4</v>
      </c>
      <c r="L213" s="27">
        <v>44.1</v>
      </c>
      <c r="M213" s="28">
        <v>3808</v>
      </c>
      <c r="N213" s="28">
        <v>19850</v>
      </c>
      <c r="O213" s="28">
        <v>13445</v>
      </c>
      <c r="P213" s="28">
        <v>50</v>
      </c>
      <c r="Q213" s="125">
        <v>111</v>
      </c>
    </row>
    <row r="214" spans="1:17">
      <c r="A214" s="112"/>
      <c r="B214" s="120" t="s">
        <v>6</v>
      </c>
      <c r="C214" s="598">
        <v>123</v>
      </c>
      <c r="D214" s="598">
        <v>43</v>
      </c>
      <c r="E214" s="570">
        <v>3772</v>
      </c>
      <c r="F214" s="570">
        <v>18931</v>
      </c>
      <c r="G214" s="570">
        <v>9629</v>
      </c>
      <c r="H214" s="570">
        <v>47</v>
      </c>
      <c r="I214" s="584">
        <v>148.40600000000001</v>
      </c>
      <c r="K214" s="124">
        <v>123</v>
      </c>
      <c r="L214" s="27">
        <v>43</v>
      </c>
      <c r="M214" s="28">
        <v>4007</v>
      </c>
      <c r="N214" s="28">
        <v>20099</v>
      </c>
      <c r="O214" s="28">
        <v>12978</v>
      </c>
      <c r="P214" s="28">
        <v>49</v>
      </c>
      <c r="Q214" s="125">
        <v>114.3</v>
      </c>
    </row>
    <row r="215" spans="1:17">
      <c r="A215" s="112"/>
      <c r="B215" s="120" t="s">
        <v>7</v>
      </c>
      <c r="C215" s="594">
        <v>126.2</v>
      </c>
      <c r="D215" s="594">
        <v>42.3</v>
      </c>
      <c r="E215" s="570">
        <v>4000</v>
      </c>
      <c r="F215" s="570">
        <v>19452</v>
      </c>
      <c r="G215" s="570">
        <v>10741</v>
      </c>
      <c r="H215" s="570">
        <v>53</v>
      </c>
      <c r="I215" s="584">
        <v>150.488</v>
      </c>
      <c r="K215" s="124">
        <v>126.2</v>
      </c>
      <c r="L215" s="27">
        <v>42.3</v>
      </c>
      <c r="M215" s="28">
        <v>4260</v>
      </c>
      <c r="N215" s="28">
        <v>20358</v>
      </c>
      <c r="O215" s="28">
        <v>12823</v>
      </c>
      <c r="P215" s="28">
        <v>52</v>
      </c>
      <c r="Q215" s="125">
        <v>117</v>
      </c>
    </row>
    <row r="216" spans="1:17">
      <c r="A216" s="112"/>
      <c r="B216" s="120" t="s">
        <v>8</v>
      </c>
      <c r="C216" s="594">
        <v>128.30000000000001</v>
      </c>
      <c r="D216" s="594">
        <v>43.2</v>
      </c>
      <c r="E216" s="570">
        <v>5481</v>
      </c>
      <c r="F216" s="570">
        <v>20067</v>
      </c>
      <c r="G216" s="570">
        <v>13814</v>
      </c>
      <c r="H216" s="570">
        <v>52</v>
      </c>
      <c r="I216" s="584">
        <v>149.77500000000001</v>
      </c>
      <c r="K216" s="124">
        <v>128.30000000000001</v>
      </c>
      <c r="L216" s="27">
        <v>43.2</v>
      </c>
      <c r="M216" s="28">
        <v>4660</v>
      </c>
      <c r="N216" s="28">
        <v>20221</v>
      </c>
      <c r="O216" s="28">
        <v>13170</v>
      </c>
      <c r="P216" s="28">
        <v>50</v>
      </c>
      <c r="Q216" s="125">
        <v>116.4</v>
      </c>
    </row>
    <row r="217" spans="1:17">
      <c r="A217" s="112"/>
      <c r="B217" s="120" t="s">
        <v>9</v>
      </c>
      <c r="C217" s="594">
        <v>126.9</v>
      </c>
      <c r="D217" s="594">
        <v>44.6</v>
      </c>
      <c r="E217" s="570">
        <v>4525</v>
      </c>
      <c r="F217" s="570">
        <v>19652</v>
      </c>
      <c r="G217" s="570">
        <v>12941</v>
      </c>
      <c r="H217" s="570">
        <v>45</v>
      </c>
      <c r="I217" s="584">
        <v>151.78700000000001</v>
      </c>
      <c r="K217" s="124">
        <v>126.9</v>
      </c>
      <c r="L217" s="27">
        <v>44.6</v>
      </c>
      <c r="M217" s="28">
        <v>4411</v>
      </c>
      <c r="N217" s="28">
        <v>19742</v>
      </c>
      <c r="O217" s="28">
        <v>12623</v>
      </c>
      <c r="P217" s="28">
        <v>47</v>
      </c>
      <c r="Q217" s="125">
        <v>115.9</v>
      </c>
    </row>
    <row r="218" spans="1:17">
      <c r="A218" s="112"/>
      <c r="B218" s="120" t="s">
        <v>10</v>
      </c>
      <c r="C218" s="594">
        <v>128.30000000000001</v>
      </c>
      <c r="D218" s="594">
        <v>43</v>
      </c>
      <c r="E218" s="570">
        <v>4480</v>
      </c>
      <c r="F218" s="570">
        <v>21400</v>
      </c>
      <c r="G218" s="570">
        <v>9639</v>
      </c>
      <c r="H218" s="570">
        <v>44</v>
      </c>
      <c r="I218" s="584">
        <v>152.65899999999999</v>
      </c>
      <c r="K218" s="124">
        <v>128.30000000000001</v>
      </c>
      <c r="L218" s="27">
        <v>43</v>
      </c>
      <c r="M218" s="28">
        <v>4234</v>
      </c>
      <c r="N218" s="28">
        <v>20730</v>
      </c>
      <c r="O218" s="28">
        <v>12705</v>
      </c>
      <c r="P218" s="28">
        <v>47</v>
      </c>
      <c r="Q218" s="125">
        <v>116</v>
      </c>
    </row>
    <row r="219" spans="1:17">
      <c r="A219" s="112"/>
      <c r="B219" s="120" t="s">
        <v>11</v>
      </c>
      <c r="C219" s="594">
        <v>135.30000000000001</v>
      </c>
      <c r="D219" s="594">
        <v>44.4</v>
      </c>
      <c r="E219" s="570">
        <v>5100</v>
      </c>
      <c r="F219" s="570">
        <v>21151</v>
      </c>
      <c r="G219" s="570">
        <v>15036</v>
      </c>
      <c r="H219" s="570">
        <v>48</v>
      </c>
      <c r="I219" s="584">
        <v>152.471</v>
      </c>
      <c r="K219" s="124">
        <v>135.30000000000001</v>
      </c>
      <c r="L219" s="27">
        <v>44.4</v>
      </c>
      <c r="M219" s="28">
        <v>5020</v>
      </c>
      <c r="N219" s="28">
        <v>20656</v>
      </c>
      <c r="O219" s="28">
        <v>12534</v>
      </c>
      <c r="P219" s="28">
        <v>50</v>
      </c>
      <c r="Q219" s="125">
        <v>115.3</v>
      </c>
    </row>
    <row r="220" spans="1:17">
      <c r="A220" s="112"/>
      <c r="B220" s="120" t="s">
        <v>12</v>
      </c>
      <c r="C220" s="594">
        <v>130.80000000000001</v>
      </c>
      <c r="D220" s="594">
        <v>42.9</v>
      </c>
      <c r="E220" s="570">
        <v>4766</v>
      </c>
      <c r="F220" s="570">
        <v>21157</v>
      </c>
      <c r="G220" s="570">
        <v>10713</v>
      </c>
      <c r="H220" s="570">
        <v>60</v>
      </c>
      <c r="I220" s="584">
        <v>155.51599999999999</v>
      </c>
      <c r="K220" s="124">
        <v>130.80000000000001</v>
      </c>
      <c r="L220" s="27">
        <v>42.9</v>
      </c>
      <c r="M220" s="28">
        <v>4671</v>
      </c>
      <c r="N220" s="28">
        <v>19731</v>
      </c>
      <c r="O220" s="28">
        <v>11806</v>
      </c>
      <c r="P220" s="28">
        <v>52</v>
      </c>
      <c r="Q220" s="125">
        <v>115.3</v>
      </c>
    </row>
    <row r="221" spans="1:17">
      <c r="A221" s="112"/>
      <c r="B221" s="120" t="s">
        <v>13</v>
      </c>
      <c r="C221" s="594">
        <v>131.6</v>
      </c>
      <c r="D221" s="594">
        <v>43.3</v>
      </c>
      <c r="E221" s="570">
        <v>5198</v>
      </c>
      <c r="F221" s="570">
        <v>19544</v>
      </c>
      <c r="G221" s="570">
        <v>11754</v>
      </c>
      <c r="H221" s="570">
        <v>54</v>
      </c>
      <c r="I221" s="584">
        <v>156.554</v>
      </c>
      <c r="K221" s="124">
        <v>131.6</v>
      </c>
      <c r="L221" s="27">
        <v>43.3</v>
      </c>
      <c r="M221" s="28">
        <v>4892</v>
      </c>
      <c r="N221" s="28">
        <v>20037</v>
      </c>
      <c r="O221" s="28">
        <v>12026</v>
      </c>
      <c r="P221" s="28">
        <v>53</v>
      </c>
      <c r="Q221" s="125">
        <v>115.3</v>
      </c>
    </row>
    <row r="222" spans="1:17">
      <c r="A222" s="112"/>
      <c r="B222" s="121" t="s">
        <v>14</v>
      </c>
      <c r="C222" s="595">
        <v>133.80000000000001</v>
      </c>
      <c r="D222" s="595">
        <v>44.2</v>
      </c>
      <c r="E222" s="571">
        <v>4111</v>
      </c>
      <c r="F222" s="571">
        <v>16536</v>
      </c>
      <c r="G222" s="571">
        <v>10065</v>
      </c>
      <c r="H222" s="571">
        <v>50</v>
      </c>
      <c r="I222" s="585">
        <v>158.92099999999999</v>
      </c>
      <c r="K222" s="126">
        <v>133.80000000000001</v>
      </c>
      <c r="L222" s="29">
        <v>44.2</v>
      </c>
      <c r="M222" s="30">
        <v>3994</v>
      </c>
      <c r="N222" s="30">
        <v>20756</v>
      </c>
      <c r="O222" s="30">
        <v>11821</v>
      </c>
      <c r="P222" s="30">
        <v>52</v>
      </c>
      <c r="Q222" s="127">
        <v>114.8</v>
      </c>
    </row>
    <row r="223" spans="1:17">
      <c r="A223" s="114" t="s">
        <v>55</v>
      </c>
      <c r="B223" s="120" t="s">
        <v>3</v>
      </c>
      <c r="C223" s="594">
        <v>127.4</v>
      </c>
      <c r="D223" s="594">
        <v>44.3</v>
      </c>
      <c r="E223" s="570">
        <v>2783</v>
      </c>
      <c r="F223" s="570">
        <v>21561</v>
      </c>
      <c r="G223" s="570">
        <v>11153</v>
      </c>
      <c r="H223" s="570">
        <v>60</v>
      </c>
      <c r="I223" s="584">
        <v>158.71600000000001</v>
      </c>
      <c r="K223" s="124">
        <v>127.4</v>
      </c>
      <c r="L223" s="27">
        <v>44.3</v>
      </c>
      <c r="M223" s="28">
        <v>3432</v>
      </c>
      <c r="N223" s="28">
        <v>19087</v>
      </c>
      <c r="O223" s="28">
        <v>13008</v>
      </c>
      <c r="P223" s="28">
        <v>63</v>
      </c>
      <c r="Q223" s="125">
        <v>111.7</v>
      </c>
    </row>
    <row r="224" spans="1:17">
      <c r="A224" s="112">
        <v>2007</v>
      </c>
      <c r="B224" s="120" t="s">
        <v>4</v>
      </c>
      <c r="C224" s="594">
        <v>131.80000000000001</v>
      </c>
      <c r="D224" s="594">
        <v>44.6</v>
      </c>
      <c r="E224" s="570">
        <v>4572</v>
      </c>
      <c r="F224" s="570">
        <v>20985</v>
      </c>
      <c r="G224" s="570">
        <v>13350</v>
      </c>
      <c r="H224" s="570">
        <v>50</v>
      </c>
      <c r="I224" s="584">
        <v>159.42400000000001</v>
      </c>
      <c r="K224" s="124">
        <v>131.80000000000001</v>
      </c>
      <c r="L224" s="27">
        <v>44.6</v>
      </c>
      <c r="M224" s="28">
        <v>4351</v>
      </c>
      <c r="N224" s="28">
        <v>20011</v>
      </c>
      <c r="O224" s="28">
        <v>11906</v>
      </c>
      <c r="P224" s="28">
        <v>50</v>
      </c>
      <c r="Q224" s="125">
        <v>111.8</v>
      </c>
    </row>
    <row r="225" spans="1:17">
      <c r="A225" s="112"/>
      <c r="B225" s="120" t="s">
        <v>5</v>
      </c>
      <c r="C225" s="594">
        <v>130.80000000000001</v>
      </c>
      <c r="D225" s="594">
        <v>45.7</v>
      </c>
      <c r="E225" s="570">
        <v>3364</v>
      </c>
      <c r="F225" s="570">
        <v>19374</v>
      </c>
      <c r="G225" s="570">
        <v>19199</v>
      </c>
      <c r="H225" s="570">
        <v>53</v>
      </c>
      <c r="I225" s="584">
        <v>163.06299999999999</v>
      </c>
      <c r="K225" s="124">
        <v>130.80000000000001</v>
      </c>
      <c r="L225" s="27">
        <v>45.7</v>
      </c>
      <c r="M225" s="28">
        <v>3732</v>
      </c>
      <c r="N225" s="28">
        <v>18736</v>
      </c>
      <c r="O225" s="28">
        <v>11588</v>
      </c>
      <c r="P225" s="28">
        <v>49</v>
      </c>
      <c r="Q225" s="125">
        <v>113.7</v>
      </c>
    </row>
    <row r="226" spans="1:17">
      <c r="A226" s="112"/>
      <c r="B226" s="120" t="s">
        <v>6</v>
      </c>
      <c r="C226" s="594">
        <v>130.30000000000001</v>
      </c>
      <c r="D226" s="594">
        <v>44.6</v>
      </c>
      <c r="E226" s="570">
        <v>3563</v>
      </c>
      <c r="F226" s="570">
        <v>17806</v>
      </c>
      <c r="G226" s="570">
        <v>8266</v>
      </c>
      <c r="H226" s="570">
        <v>50</v>
      </c>
      <c r="I226" s="584">
        <v>168.185</v>
      </c>
      <c r="K226" s="124">
        <v>130.30000000000001</v>
      </c>
      <c r="L226" s="27">
        <v>44.6</v>
      </c>
      <c r="M226" s="28">
        <v>3784</v>
      </c>
      <c r="N226" s="28">
        <v>18697</v>
      </c>
      <c r="O226" s="28">
        <v>10922</v>
      </c>
      <c r="P226" s="28">
        <v>52</v>
      </c>
      <c r="Q226" s="125">
        <v>113.3</v>
      </c>
    </row>
    <row r="227" spans="1:17">
      <c r="A227" s="112"/>
      <c r="B227" s="120" t="s">
        <v>7</v>
      </c>
      <c r="C227" s="594">
        <v>129.6</v>
      </c>
      <c r="D227" s="594">
        <v>43.3</v>
      </c>
      <c r="E227" s="570">
        <v>4691</v>
      </c>
      <c r="F227" s="570">
        <v>19343</v>
      </c>
      <c r="G227" s="570">
        <v>9375</v>
      </c>
      <c r="H227" s="570">
        <v>62</v>
      </c>
      <c r="I227" s="584">
        <v>169.648</v>
      </c>
      <c r="K227" s="124">
        <v>129.6</v>
      </c>
      <c r="L227" s="27">
        <v>43.3</v>
      </c>
      <c r="M227" s="28">
        <v>5036</v>
      </c>
      <c r="N227" s="28">
        <v>20294</v>
      </c>
      <c r="O227" s="28">
        <v>11379</v>
      </c>
      <c r="P227" s="28">
        <v>61</v>
      </c>
      <c r="Q227" s="125">
        <v>112.7</v>
      </c>
    </row>
    <row r="228" spans="1:17">
      <c r="A228" s="112"/>
      <c r="B228" s="120" t="s">
        <v>8</v>
      </c>
      <c r="C228" s="582">
        <v>130.1</v>
      </c>
      <c r="D228" s="594">
        <v>44.3</v>
      </c>
      <c r="E228" s="570">
        <v>3960</v>
      </c>
      <c r="F228" s="570">
        <v>17569</v>
      </c>
      <c r="G228" s="570">
        <v>11350</v>
      </c>
      <c r="H228" s="570">
        <v>74</v>
      </c>
      <c r="I228" s="584">
        <v>171.893</v>
      </c>
      <c r="K228" s="124">
        <v>130.1</v>
      </c>
      <c r="L228" s="27">
        <v>44.3</v>
      </c>
      <c r="M228" s="28">
        <v>3439</v>
      </c>
      <c r="N228" s="28">
        <v>17818</v>
      </c>
      <c r="O228" s="28">
        <v>10980</v>
      </c>
      <c r="P228" s="28">
        <v>70</v>
      </c>
      <c r="Q228" s="125">
        <v>114.8</v>
      </c>
    </row>
    <row r="229" spans="1:17">
      <c r="A229" s="95"/>
      <c r="B229" s="120" t="s">
        <v>9</v>
      </c>
      <c r="C229" s="582">
        <v>130.19999999999999</v>
      </c>
      <c r="D229" s="594">
        <v>43.4</v>
      </c>
      <c r="E229" s="570">
        <v>3533</v>
      </c>
      <c r="F229" s="570">
        <v>19620</v>
      </c>
      <c r="G229" s="570">
        <v>11264</v>
      </c>
      <c r="H229" s="570">
        <v>50</v>
      </c>
      <c r="I229" s="584">
        <v>175.31200000000001</v>
      </c>
      <c r="K229" s="124">
        <v>130.19999999999999</v>
      </c>
      <c r="L229" s="27">
        <v>43.4</v>
      </c>
      <c r="M229" s="28">
        <v>3464</v>
      </c>
      <c r="N229" s="28">
        <v>19277</v>
      </c>
      <c r="O229" s="28">
        <v>10723</v>
      </c>
      <c r="P229" s="28">
        <v>54</v>
      </c>
      <c r="Q229" s="125">
        <v>115.5</v>
      </c>
    </row>
    <row r="230" spans="1:17">
      <c r="A230" s="112"/>
      <c r="B230" s="120" t="s">
        <v>10</v>
      </c>
      <c r="C230" s="582">
        <v>140.19999999999999</v>
      </c>
      <c r="D230" s="594">
        <v>43.6</v>
      </c>
      <c r="E230" s="570">
        <v>2185</v>
      </c>
      <c r="F230" s="570">
        <v>20027</v>
      </c>
      <c r="G230" s="570">
        <v>8685</v>
      </c>
      <c r="H230" s="570">
        <v>55</v>
      </c>
      <c r="I230" s="584">
        <v>171.161</v>
      </c>
      <c r="K230" s="124">
        <v>140.19999999999999</v>
      </c>
      <c r="L230" s="27">
        <v>43.6</v>
      </c>
      <c r="M230" s="28">
        <v>2082</v>
      </c>
      <c r="N230" s="28">
        <v>19515</v>
      </c>
      <c r="O230" s="28">
        <v>11193</v>
      </c>
      <c r="P230" s="28">
        <v>60</v>
      </c>
      <c r="Q230" s="125">
        <v>112.1</v>
      </c>
    </row>
    <row r="231" spans="1:17">
      <c r="A231" s="112"/>
      <c r="B231" s="120" t="s">
        <v>11</v>
      </c>
      <c r="C231" s="582">
        <v>132.1</v>
      </c>
      <c r="D231" s="594">
        <v>46.3</v>
      </c>
      <c r="E231" s="570">
        <v>2398</v>
      </c>
      <c r="F231" s="570">
        <v>17980</v>
      </c>
      <c r="G231" s="570">
        <v>13004</v>
      </c>
      <c r="H231" s="570">
        <v>60</v>
      </c>
      <c r="I231" s="584">
        <v>173.351</v>
      </c>
      <c r="K231" s="124">
        <v>132.1</v>
      </c>
      <c r="L231" s="27">
        <v>46.3</v>
      </c>
      <c r="M231" s="28">
        <v>2379</v>
      </c>
      <c r="N231" s="28">
        <v>18105</v>
      </c>
      <c r="O231" s="28">
        <v>11174</v>
      </c>
      <c r="P231" s="28">
        <v>63</v>
      </c>
      <c r="Q231" s="125">
        <v>113.7</v>
      </c>
    </row>
    <row r="232" spans="1:17">
      <c r="A232" s="112"/>
      <c r="B232" s="120" t="s">
        <v>12</v>
      </c>
      <c r="C232" s="582">
        <v>133.9</v>
      </c>
      <c r="D232" s="594">
        <v>43.8</v>
      </c>
      <c r="E232" s="570">
        <v>2704</v>
      </c>
      <c r="F232" s="570">
        <v>20872</v>
      </c>
      <c r="G232" s="570">
        <v>10937</v>
      </c>
      <c r="H232" s="570">
        <v>71</v>
      </c>
      <c r="I232" s="584">
        <v>175.721</v>
      </c>
      <c r="K232" s="124">
        <v>133.9</v>
      </c>
      <c r="L232" s="27">
        <v>43.8</v>
      </c>
      <c r="M232" s="28">
        <v>2641</v>
      </c>
      <c r="N232" s="28">
        <v>18906</v>
      </c>
      <c r="O232" s="28">
        <v>11641</v>
      </c>
      <c r="P232" s="28">
        <v>61</v>
      </c>
      <c r="Q232" s="125">
        <v>113</v>
      </c>
    </row>
    <row r="233" spans="1:17">
      <c r="A233" s="112"/>
      <c r="B233" s="120" t="s">
        <v>13</v>
      </c>
      <c r="C233" s="582">
        <v>131.5</v>
      </c>
      <c r="D233" s="594">
        <v>44</v>
      </c>
      <c r="E233" s="570">
        <v>3236</v>
      </c>
      <c r="F233" s="570">
        <v>16380</v>
      </c>
      <c r="G233" s="570">
        <v>11602</v>
      </c>
      <c r="H233" s="570">
        <v>63</v>
      </c>
      <c r="I233" s="584">
        <v>173.21799999999999</v>
      </c>
      <c r="K233" s="124">
        <v>131.5</v>
      </c>
      <c r="L233" s="27">
        <v>44</v>
      </c>
      <c r="M233" s="28">
        <v>3072</v>
      </c>
      <c r="N233" s="28">
        <v>17009</v>
      </c>
      <c r="O233" s="28">
        <v>11570</v>
      </c>
      <c r="P233" s="28">
        <v>61</v>
      </c>
      <c r="Q233" s="125">
        <v>110.6</v>
      </c>
    </row>
    <row r="234" spans="1:17">
      <c r="A234" s="113"/>
      <c r="B234" s="120" t="s">
        <v>14</v>
      </c>
      <c r="C234" s="582">
        <v>132.4</v>
      </c>
      <c r="D234" s="594">
        <v>44.2</v>
      </c>
      <c r="E234" s="570">
        <v>3497</v>
      </c>
      <c r="F234" s="570">
        <v>13266</v>
      </c>
      <c r="G234" s="570">
        <v>9657</v>
      </c>
      <c r="H234" s="570">
        <v>63</v>
      </c>
      <c r="I234" s="584">
        <v>172.334</v>
      </c>
      <c r="K234" s="124">
        <v>132.4</v>
      </c>
      <c r="L234" s="27">
        <v>44.2</v>
      </c>
      <c r="M234" s="28">
        <v>3286</v>
      </c>
      <c r="N234" s="28">
        <v>16581</v>
      </c>
      <c r="O234" s="28">
        <v>11501</v>
      </c>
      <c r="P234" s="28">
        <v>67</v>
      </c>
      <c r="Q234" s="125">
        <v>108.4</v>
      </c>
    </row>
    <row r="235" spans="1:17">
      <c r="A235" s="115" t="s">
        <v>56</v>
      </c>
      <c r="B235" s="119" t="s">
        <v>3</v>
      </c>
      <c r="C235" s="596">
        <v>132.1</v>
      </c>
      <c r="D235" s="596">
        <v>46.2</v>
      </c>
      <c r="E235" s="572">
        <v>2937</v>
      </c>
      <c r="F235" s="572">
        <v>18128</v>
      </c>
      <c r="G235" s="572">
        <v>10034</v>
      </c>
      <c r="H235" s="572">
        <v>67</v>
      </c>
      <c r="I235" s="604">
        <v>172.93799999999999</v>
      </c>
      <c r="K235" s="122">
        <v>132.1</v>
      </c>
      <c r="L235" s="25">
        <v>46.2</v>
      </c>
      <c r="M235" s="26">
        <v>3703</v>
      </c>
      <c r="N235" s="26">
        <v>16000</v>
      </c>
      <c r="O235" s="26">
        <v>11725</v>
      </c>
      <c r="P235" s="26">
        <v>72</v>
      </c>
      <c r="Q235" s="123">
        <v>109</v>
      </c>
    </row>
    <row r="236" spans="1:17">
      <c r="A236" s="112">
        <v>2008</v>
      </c>
      <c r="B236" s="120" t="s">
        <v>4</v>
      </c>
      <c r="C236" s="594">
        <v>137.69999999999999</v>
      </c>
      <c r="D236" s="594">
        <v>42.4</v>
      </c>
      <c r="E236" s="570">
        <v>3661</v>
      </c>
      <c r="F236" s="570">
        <v>16416</v>
      </c>
      <c r="G236" s="570">
        <v>13484</v>
      </c>
      <c r="H236" s="570">
        <v>66</v>
      </c>
      <c r="I236" s="584">
        <v>180.65100000000001</v>
      </c>
      <c r="K236" s="124">
        <v>137.69999999999999</v>
      </c>
      <c r="L236" s="27">
        <v>42.4</v>
      </c>
      <c r="M236" s="28">
        <v>3482</v>
      </c>
      <c r="N236" s="28">
        <v>15511</v>
      </c>
      <c r="O236" s="28">
        <v>11637</v>
      </c>
      <c r="P236" s="28">
        <v>66</v>
      </c>
      <c r="Q236" s="125">
        <v>113.3</v>
      </c>
    </row>
    <row r="237" spans="1:17">
      <c r="A237" s="112"/>
      <c r="B237" s="120" t="s">
        <v>5</v>
      </c>
      <c r="C237" s="594">
        <v>129.5</v>
      </c>
      <c r="D237" s="594">
        <v>44.8</v>
      </c>
      <c r="E237" s="570">
        <v>3530</v>
      </c>
      <c r="F237" s="570">
        <v>14947</v>
      </c>
      <c r="G237" s="570">
        <v>18524</v>
      </c>
      <c r="H237" s="570">
        <v>72</v>
      </c>
      <c r="I237" s="584">
        <v>182.14500000000001</v>
      </c>
      <c r="K237" s="124">
        <v>129.5</v>
      </c>
      <c r="L237" s="27">
        <v>44.8</v>
      </c>
      <c r="M237" s="28">
        <v>3717</v>
      </c>
      <c r="N237" s="28">
        <v>14873</v>
      </c>
      <c r="O237" s="28">
        <v>11801</v>
      </c>
      <c r="P237" s="28">
        <v>66</v>
      </c>
      <c r="Q237" s="125">
        <v>111.7</v>
      </c>
    </row>
    <row r="238" spans="1:17">
      <c r="A238" s="112"/>
      <c r="B238" s="120" t="s">
        <v>6</v>
      </c>
      <c r="C238" s="594">
        <v>135.9</v>
      </c>
      <c r="D238" s="594">
        <v>43.9</v>
      </c>
      <c r="E238" s="570">
        <v>3787</v>
      </c>
      <c r="F238" s="570">
        <v>16438</v>
      </c>
      <c r="G238" s="570">
        <v>9260</v>
      </c>
      <c r="H238" s="570">
        <v>55</v>
      </c>
      <c r="I238" s="584">
        <v>187.63399999999999</v>
      </c>
      <c r="K238" s="124">
        <v>135.9</v>
      </c>
      <c r="L238" s="27">
        <v>43.9</v>
      </c>
      <c r="M238" s="28">
        <v>3997</v>
      </c>
      <c r="N238" s="28">
        <v>16611</v>
      </c>
      <c r="O238" s="28">
        <v>12117</v>
      </c>
      <c r="P238" s="28">
        <v>56</v>
      </c>
      <c r="Q238" s="125">
        <v>111.6</v>
      </c>
    </row>
    <row r="239" spans="1:17">
      <c r="A239" s="112"/>
      <c r="B239" s="120" t="s">
        <v>7</v>
      </c>
      <c r="C239" s="594">
        <v>136.19999999999999</v>
      </c>
      <c r="D239" s="594">
        <v>43.3</v>
      </c>
      <c r="E239" s="570">
        <v>3585</v>
      </c>
      <c r="F239" s="570">
        <v>14366</v>
      </c>
      <c r="G239" s="570">
        <v>8762</v>
      </c>
      <c r="H239" s="570">
        <v>53</v>
      </c>
      <c r="I239" s="584">
        <v>193.27699999999999</v>
      </c>
      <c r="K239" s="124">
        <v>136.19999999999999</v>
      </c>
      <c r="L239" s="27">
        <v>43.3</v>
      </c>
      <c r="M239" s="28">
        <v>3936</v>
      </c>
      <c r="N239" s="28">
        <v>15378</v>
      </c>
      <c r="O239" s="28">
        <v>10636</v>
      </c>
      <c r="P239" s="28">
        <v>53</v>
      </c>
      <c r="Q239" s="125">
        <v>113.9</v>
      </c>
    </row>
    <row r="240" spans="1:17">
      <c r="A240" s="112"/>
      <c r="B240" s="120" t="s">
        <v>8</v>
      </c>
      <c r="C240" s="582">
        <v>133.19999999999999</v>
      </c>
      <c r="D240" s="594">
        <v>43.5</v>
      </c>
      <c r="E240" s="570">
        <v>4207</v>
      </c>
      <c r="F240" s="570">
        <v>13936</v>
      </c>
      <c r="G240" s="570">
        <v>11258</v>
      </c>
      <c r="H240" s="570">
        <v>60</v>
      </c>
      <c r="I240" s="584">
        <v>198.16399999999999</v>
      </c>
      <c r="K240" s="124">
        <v>133.19999999999999</v>
      </c>
      <c r="L240" s="27">
        <v>43.5</v>
      </c>
      <c r="M240" s="28">
        <v>3768</v>
      </c>
      <c r="N240" s="28">
        <v>14512</v>
      </c>
      <c r="O240" s="28">
        <v>11091</v>
      </c>
      <c r="P240" s="28">
        <v>57</v>
      </c>
      <c r="Q240" s="125">
        <v>115.3</v>
      </c>
    </row>
    <row r="241" spans="1:17">
      <c r="A241" s="112"/>
      <c r="B241" s="120" t="s">
        <v>9</v>
      </c>
      <c r="C241" s="582">
        <v>133.1</v>
      </c>
      <c r="D241" s="594">
        <v>44.5</v>
      </c>
      <c r="E241" s="570">
        <v>3467</v>
      </c>
      <c r="F241" s="570">
        <v>15174</v>
      </c>
      <c r="G241" s="570">
        <v>11590</v>
      </c>
      <c r="H241" s="570">
        <v>58</v>
      </c>
      <c r="I241" s="584">
        <v>201.91399999999999</v>
      </c>
      <c r="K241" s="124">
        <v>133.1</v>
      </c>
      <c r="L241" s="27">
        <v>44.5</v>
      </c>
      <c r="M241" s="28">
        <v>3365</v>
      </c>
      <c r="N241" s="28">
        <v>14442</v>
      </c>
      <c r="O241" s="28">
        <v>10720</v>
      </c>
      <c r="P241" s="28">
        <v>63</v>
      </c>
      <c r="Q241" s="125">
        <v>115.2</v>
      </c>
    </row>
    <row r="242" spans="1:17">
      <c r="A242" s="112"/>
      <c r="B242" s="120" t="s">
        <v>10</v>
      </c>
      <c r="C242" s="582">
        <v>130.30000000000001</v>
      </c>
      <c r="D242" s="594">
        <v>45.3</v>
      </c>
      <c r="E242" s="570">
        <v>3400</v>
      </c>
      <c r="F242" s="570">
        <v>13617</v>
      </c>
      <c r="G242" s="570">
        <v>7765</v>
      </c>
      <c r="H242" s="570">
        <v>59</v>
      </c>
      <c r="I242" s="584">
        <v>199.048</v>
      </c>
      <c r="K242" s="124">
        <v>130.30000000000001</v>
      </c>
      <c r="L242" s="27">
        <v>45.3</v>
      </c>
      <c r="M242" s="28">
        <v>3231</v>
      </c>
      <c r="N242" s="28">
        <v>13844</v>
      </c>
      <c r="O242" s="28">
        <v>10256</v>
      </c>
      <c r="P242" s="28">
        <v>65</v>
      </c>
      <c r="Q242" s="125">
        <v>116.3</v>
      </c>
    </row>
    <row r="243" spans="1:17">
      <c r="A243" s="112"/>
      <c r="B243" s="120" t="s">
        <v>11</v>
      </c>
      <c r="C243" s="582">
        <v>127</v>
      </c>
      <c r="D243" s="594">
        <v>47.1</v>
      </c>
      <c r="E243" s="570">
        <v>3108</v>
      </c>
      <c r="F243" s="570">
        <v>14632</v>
      </c>
      <c r="G243" s="570">
        <v>12500</v>
      </c>
      <c r="H243" s="570">
        <v>56</v>
      </c>
      <c r="I243" s="584">
        <v>191.535</v>
      </c>
      <c r="K243" s="124">
        <v>127</v>
      </c>
      <c r="L243" s="27">
        <v>47.1</v>
      </c>
      <c r="M243" s="28">
        <v>3132</v>
      </c>
      <c r="N243" s="28">
        <v>13999</v>
      </c>
      <c r="O243" s="28">
        <v>10120</v>
      </c>
      <c r="P243" s="28">
        <v>59</v>
      </c>
      <c r="Q243" s="125">
        <v>110.5</v>
      </c>
    </row>
    <row r="244" spans="1:17">
      <c r="A244" s="112"/>
      <c r="B244" s="120" t="s">
        <v>12</v>
      </c>
      <c r="C244" s="582">
        <v>124.4</v>
      </c>
      <c r="D244" s="594">
        <v>47.7</v>
      </c>
      <c r="E244" s="570">
        <v>3378</v>
      </c>
      <c r="F244" s="570">
        <v>15039</v>
      </c>
      <c r="G244" s="570">
        <v>9163</v>
      </c>
      <c r="H244" s="570">
        <v>76</v>
      </c>
      <c r="I244" s="584">
        <v>173.66200000000001</v>
      </c>
      <c r="K244" s="124">
        <v>124.4</v>
      </c>
      <c r="L244" s="27">
        <v>47.7</v>
      </c>
      <c r="M244" s="28">
        <v>3321</v>
      </c>
      <c r="N244" s="28">
        <v>13623</v>
      </c>
      <c r="O244" s="28">
        <v>9632</v>
      </c>
      <c r="P244" s="28">
        <v>65</v>
      </c>
      <c r="Q244" s="125">
        <v>98.8</v>
      </c>
    </row>
    <row r="245" spans="1:17">
      <c r="A245" s="112"/>
      <c r="B245" s="120" t="s">
        <v>13</v>
      </c>
      <c r="C245" s="582">
        <v>116.8</v>
      </c>
      <c r="D245" s="594">
        <v>55.3</v>
      </c>
      <c r="E245" s="570">
        <v>2963</v>
      </c>
      <c r="F245" s="570">
        <v>12120</v>
      </c>
      <c r="G245" s="570">
        <v>8732</v>
      </c>
      <c r="H245" s="570">
        <v>71</v>
      </c>
      <c r="I245" s="584">
        <v>158.65199999999999</v>
      </c>
      <c r="K245" s="124">
        <v>116.8</v>
      </c>
      <c r="L245" s="27">
        <v>55.3</v>
      </c>
      <c r="M245" s="28">
        <v>2863</v>
      </c>
      <c r="N245" s="28">
        <v>13406</v>
      </c>
      <c r="O245" s="28">
        <v>9241</v>
      </c>
      <c r="P245" s="28">
        <v>68</v>
      </c>
      <c r="Q245" s="125">
        <v>91.6</v>
      </c>
    </row>
    <row r="246" spans="1:17">
      <c r="A246" s="112"/>
      <c r="B246" s="121" t="s">
        <v>14</v>
      </c>
      <c r="C246" s="583">
        <v>110.8</v>
      </c>
      <c r="D246" s="595">
        <v>65.599999999999994</v>
      </c>
      <c r="E246" s="571">
        <v>3427</v>
      </c>
      <c r="F246" s="571">
        <v>11990</v>
      </c>
      <c r="G246" s="571">
        <v>7500</v>
      </c>
      <c r="H246" s="571">
        <v>54</v>
      </c>
      <c r="I246" s="585">
        <v>147.85400000000001</v>
      </c>
      <c r="K246" s="126">
        <v>110.8</v>
      </c>
      <c r="L246" s="29">
        <v>65.599999999999994</v>
      </c>
      <c r="M246" s="30">
        <v>3103</v>
      </c>
      <c r="N246" s="30">
        <v>14203</v>
      </c>
      <c r="O246" s="30">
        <v>8684</v>
      </c>
      <c r="P246" s="30">
        <v>58</v>
      </c>
      <c r="Q246" s="127">
        <v>85.8</v>
      </c>
    </row>
    <row r="247" spans="1:17">
      <c r="A247" s="114" t="s">
        <v>57</v>
      </c>
      <c r="B247" s="120" t="s">
        <v>3</v>
      </c>
      <c r="C247" s="582">
        <v>95.6</v>
      </c>
      <c r="D247" s="594">
        <v>115.6</v>
      </c>
      <c r="E247" s="570">
        <v>2015</v>
      </c>
      <c r="F247" s="570">
        <v>14433</v>
      </c>
      <c r="G247" s="570">
        <v>7117</v>
      </c>
      <c r="H247" s="570">
        <v>59</v>
      </c>
      <c r="I247" s="584">
        <v>143.107</v>
      </c>
      <c r="K247" s="124">
        <v>95.6</v>
      </c>
      <c r="L247" s="27">
        <v>115.6</v>
      </c>
      <c r="M247" s="28">
        <v>2535</v>
      </c>
      <c r="N247" s="28">
        <v>12804</v>
      </c>
      <c r="O247" s="28">
        <v>8167</v>
      </c>
      <c r="P247" s="28">
        <v>65</v>
      </c>
      <c r="Q247" s="125">
        <v>82.8</v>
      </c>
    </row>
    <row r="248" spans="1:17">
      <c r="A248" s="112">
        <v>2009</v>
      </c>
      <c r="B248" s="120" t="s">
        <v>4</v>
      </c>
      <c r="C248" s="582">
        <v>87.5</v>
      </c>
      <c r="D248" s="594">
        <v>84.1</v>
      </c>
      <c r="E248" s="570">
        <v>2500</v>
      </c>
      <c r="F248" s="570">
        <v>11816</v>
      </c>
      <c r="G248" s="570">
        <v>9165</v>
      </c>
      <c r="H248" s="570">
        <v>67</v>
      </c>
      <c r="I248" s="584">
        <v>139.69900000000001</v>
      </c>
      <c r="K248" s="124">
        <v>87.5</v>
      </c>
      <c r="L248" s="27">
        <v>84.1</v>
      </c>
      <c r="M248" s="28">
        <v>2425</v>
      </c>
      <c r="N248" s="28">
        <v>11278</v>
      </c>
      <c r="O248" s="28">
        <v>8266</v>
      </c>
      <c r="P248" s="28">
        <v>66</v>
      </c>
      <c r="Q248" s="125">
        <v>77.3</v>
      </c>
    </row>
    <row r="249" spans="1:17">
      <c r="A249" s="95"/>
      <c r="B249" s="120" t="s">
        <v>5</v>
      </c>
      <c r="C249" s="582">
        <v>103.6</v>
      </c>
      <c r="D249" s="594">
        <v>73.400000000000006</v>
      </c>
      <c r="E249" s="570">
        <v>3019</v>
      </c>
      <c r="F249" s="570">
        <v>12425</v>
      </c>
      <c r="G249" s="570">
        <v>13075</v>
      </c>
      <c r="H249" s="570">
        <v>74</v>
      </c>
      <c r="I249" s="584">
        <v>139.827</v>
      </c>
      <c r="K249" s="124">
        <v>103.6</v>
      </c>
      <c r="L249" s="27">
        <v>73.400000000000006</v>
      </c>
      <c r="M249" s="28">
        <v>3028</v>
      </c>
      <c r="N249" s="28">
        <v>11997</v>
      </c>
      <c r="O249" s="28">
        <v>8343</v>
      </c>
      <c r="P249" s="28">
        <v>67</v>
      </c>
      <c r="Q249" s="125">
        <v>76.8</v>
      </c>
    </row>
    <row r="250" spans="1:17">
      <c r="A250" s="112"/>
      <c r="B250" s="120" t="s">
        <v>6</v>
      </c>
      <c r="C250" s="582">
        <v>91.4</v>
      </c>
      <c r="D250" s="594">
        <v>71.599999999999994</v>
      </c>
      <c r="E250" s="570">
        <v>2991</v>
      </c>
      <c r="F250" s="570">
        <v>11384</v>
      </c>
      <c r="G250" s="570">
        <v>6905</v>
      </c>
      <c r="H250" s="570">
        <v>68</v>
      </c>
      <c r="I250" s="584">
        <v>143.33600000000001</v>
      </c>
      <c r="K250" s="124">
        <v>91.4</v>
      </c>
      <c r="L250" s="27">
        <v>71.599999999999994</v>
      </c>
      <c r="M250" s="28">
        <v>3154</v>
      </c>
      <c r="N250" s="28">
        <v>11590</v>
      </c>
      <c r="O250" s="28">
        <v>9108</v>
      </c>
      <c r="P250" s="28">
        <v>68</v>
      </c>
      <c r="Q250" s="125">
        <v>76.400000000000006</v>
      </c>
    </row>
    <row r="251" spans="1:17">
      <c r="A251" s="112"/>
      <c r="B251" s="120" t="s">
        <v>7</v>
      </c>
      <c r="C251" s="582">
        <v>92.6</v>
      </c>
      <c r="D251" s="594">
        <v>67.5</v>
      </c>
      <c r="E251" s="570">
        <v>2139</v>
      </c>
      <c r="F251" s="570">
        <v>9273</v>
      </c>
      <c r="G251" s="570">
        <v>7271</v>
      </c>
      <c r="H251" s="570">
        <v>67</v>
      </c>
      <c r="I251" s="584">
        <v>141.84</v>
      </c>
      <c r="K251" s="124">
        <v>92.6</v>
      </c>
      <c r="L251" s="27">
        <v>67.5</v>
      </c>
      <c r="M251" s="28">
        <v>2399</v>
      </c>
      <c r="N251" s="28">
        <v>10306</v>
      </c>
      <c r="O251" s="28">
        <v>9174</v>
      </c>
      <c r="P251" s="28">
        <v>69</v>
      </c>
      <c r="Q251" s="125">
        <v>73.400000000000006</v>
      </c>
    </row>
    <row r="252" spans="1:17">
      <c r="A252" s="112"/>
      <c r="B252" s="120" t="s">
        <v>8</v>
      </c>
      <c r="C252" s="582">
        <v>93.1</v>
      </c>
      <c r="D252" s="594">
        <v>63</v>
      </c>
      <c r="E252" s="570">
        <v>2582</v>
      </c>
      <c r="F252" s="570">
        <v>11461</v>
      </c>
      <c r="G252" s="570">
        <v>9942</v>
      </c>
      <c r="H252" s="570">
        <v>61</v>
      </c>
      <c r="I252" s="584">
        <v>144.971</v>
      </c>
      <c r="K252" s="124">
        <v>93.1</v>
      </c>
      <c r="L252" s="27">
        <v>63</v>
      </c>
      <c r="M252" s="28">
        <v>2377</v>
      </c>
      <c r="N252" s="28">
        <v>11475</v>
      </c>
      <c r="O252" s="28">
        <v>9416</v>
      </c>
      <c r="P252" s="28">
        <v>57</v>
      </c>
      <c r="Q252" s="125">
        <v>73.2</v>
      </c>
    </row>
    <row r="253" spans="1:17">
      <c r="A253" s="112"/>
      <c r="B253" s="120" t="s">
        <v>9</v>
      </c>
      <c r="C253" s="582">
        <v>100</v>
      </c>
      <c r="D253" s="594">
        <v>59</v>
      </c>
      <c r="E253" s="570">
        <v>2631</v>
      </c>
      <c r="F253" s="570">
        <v>11595</v>
      </c>
      <c r="G253" s="570">
        <v>11665</v>
      </c>
      <c r="H253" s="570">
        <v>55</v>
      </c>
      <c r="I253" s="584">
        <v>146.32</v>
      </c>
      <c r="K253" s="124">
        <v>100</v>
      </c>
      <c r="L253" s="27">
        <v>59</v>
      </c>
      <c r="M253" s="28">
        <v>2490</v>
      </c>
      <c r="N253" s="28">
        <v>11108</v>
      </c>
      <c r="O253" s="28">
        <v>10499</v>
      </c>
      <c r="P253" s="28">
        <v>58</v>
      </c>
      <c r="Q253" s="125">
        <v>72.5</v>
      </c>
    </row>
    <row r="254" spans="1:17">
      <c r="A254" s="112"/>
      <c r="B254" s="120" t="s">
        <v>10</v>
      </c>
      <c r="C254" s="582">
        <v>107.7</v>
      </c>
      <c r="D254" s="594">
        <v>54.9</v>
      </c>
      <c r="E254" s="570">
        <v>2149</v>
      </c>
      <c r="F254" s="570">
        <v>10122</v>
      </c>
      <c r="G254" s="570">
        <v>7866</v>
      </c>
      <c r="H254" s="570">
        <v>65</v>
      </c>
      <c r="I254" s="584">
        <v>150.13300000000001</v>
      </c>
      <c r="K254" s="124">
        <v>107.7</v>
      </c>
      <c r="L254" s="27">
        <v>54.9</v>
      </c>
      <c r="M254" s="28">
        <v>2042</v>
      </c>
      <c r="N254" s="28">
        <v>10449</v>
      </c>
      <c r="O254" s="28">
        <v>10293</v>
      </c>
      <c r="P254" s="28">
        <v>72</v>
      </c>
      <c r="Q254" s="125">
        <v>75.400000000000006</v>
      </c>
    </row>
    <row r="255" spans="1:17">
      <c r="A255" s="112"/>
      <c r="B255" s="120" t="s">
        <v>11</v>
      </c>
      <c r="C255" s="582">
        <v>103</v>
      </c>
      <c r="D255" s="594">
        <v>50.5</v>
      </c>
      <c r="E255" s="570">
        <v>2502</v>
      </c>
      <c r="F255" s="570">
        <v>11298</v>
      </c>
      <c r="G255" s="570">
        <v>13953</v>
      </c>
      <c r="H255" s="570">
        <v>51</v>
      </c>
      <c r="I255" s="584">
        <v>148.88999999999999</v>
      </c>
      <c r="K255" s="124">
        <v>103</v>
      </c>
      <c r="L255" s="27">
        <v>50.5</v>
      </c>
      <c r="M255" s="28">
        <v>2557</v>
      </c>
      <c r="N255" s="28">
        <v>10822</v>
      </c>
      <c r="O255" s="28">
        <v>11513</v>
      </c>
      <c r="P255" s="28">
        <v>54</v>
      </c>
      <c r="Q255" s="125">
        <v>77.7</v>
      </c>
    </row>
    <row r="256" spans="1:17">
      <c r="A256" s="112"/>
      <c r="B256" s="120" t="s">
        <v>12</v>
      </c>
      <c r="C256" s="582">
        <v>105.3</v>
      </c>
      <c r="D256" s="594">
        <v>51.2</v>
      </c>
      <c r="E256" s="570">
        <v>2888</v>
      </c>
      <c r="F256" s="570">
        <v>11585</v>
      </c>
      <c r="G256" s="570">
        <v>10993</v>
      </c>
      <c r="H256" s="570">
        <v>61</v>
      </c>
      <c r="I256" s="584">
        <v>151.72800000000001</v>
      </c>
      <c r="K256" s="124">
        <v>105.3</v>
      </c>
      <c r="L256" s="27">
        <v>51.2</v>
      </c>
      <c r="M256" s="28">
        <v>2844</v>
      </c>
      <c r="N256" s="28">
        <v>10547</v>
      </c>
      <c r="O256" s="28">
        <v>11619</v>
      </c>
      <c r="P256" s="28">
        <v>53</v>
      </c>
      <c r="Q256" s="125">
        <v>87.4</v>
      </c>
    </row>
    <row r="257" spans="1:17">
      <c r="A257" s="112"/>
      <c r="B257" s="120" t="s">
        <v>13</v>
      </c>
      <c r="C257" s="582">
        <v>112.5</v>
      </c>
      <c r="D257" s="594">
        <v>48.3</v>
      </c>
      <c r="E257" s="570">
        <v>2873</v>
      </c>
      <c r="F257" s="570">
        <v>9317</v>
      </c>
      <c r="G257" s="570">
        <v>12269</v>
      </c>
      <c r="H257" s="570">
        <v>56</v>
      </c>
      <c r="I257" s="584">
        <v>151.37</v>
      </c>
      <c r="K257" s="124">
        <v>112.5</v>
      </c>
      <c r="L257" s="27">
        <v>48.3</v>
      </c>
      <c r="M257" s="28">
        <v>2834</v>
      </c>
      <c r="N257" s="28">
        <v>10312</v>
      </c>
      <c r="O257" s="28">
        <v>12801</v>
      </c>
      <c r="P257" s="28">
        <v>53</v>
      </c>
      <c r="Q257" s="125">
        <v>95.4</v>
      </c>
    </row>
    <row r="258" spans="1:17">
      <c r="A258" s="113"/>
      <c r="B258" s="120" t="s">
        <v>14</v>
      </c>
      <c r="C258" s="582">
        <v>108.3</v>
      </c>
      <c r="D258" s="594">
        <v>48.9</v>
      </c>
      <c r="E258" s="570">
        <v>3001</v>
      </c>
      <c r="F258" s="570">
        <v>9294</v>
      </c>
      <c r="G258" s="570">
        <v>10483</v>
      </c>
      <c r="H258" s="570">
        <v>67</v>
      </c>
      <c r="I258" s="584">
        <v>153.22800000000001</v>
      </c>
      <c r="K258" s="124">
        <v>108.3</v>
      </c>
      <c r="L258" s="27">
        <v>48.9</v>
      </c>
      <c r="M258" s="28">
        <v>2615</v>
      </c>
      <c r="N258" s="28">
        <v>10966</v>
      </c>
      <c r="O258" s="28">
        <v>12339</v>
      </c>
      <c r="P258" s="28">
        <v>72</v>
      </c>
      <c r="Q258" s="125">
        <v>103.6</v>
      </c>
    </row>
    <row r="259" spans="1:17">
      <c r="A259" s="115" t="s">
        <v>58</v>
      </c>
      <c r="B259" s="119" t="s">
        <v>3</v>
      </c>
      <c r="C259" s="600">
        <v>114.8</v>
      </c>
      <c r="D259" s="596">
        <v>48.5</v>
      </c>
      <c r="E259" s="572">
        <v>2291</v>
      </c>
      <c r="F259" s="572">
        <v>12191</v>
      </c>
      <c r="G259" s="572">
        <v>10058</v>
      </c>
      <c r="H259" s="572">
        <v>46</v>
      </c>
      <c r="I259" s="604">
        <v>153.39099999999999</v>
      </c>
      <c r="K259" s="122">
        <v>114.8</v>
      </c>
      <c r="L259" s="25">
        <v>48.5</v>
      </c>
      <c r="M259" s="26">
        <v>2876</v>
      </c>
      <c r="N259" s="26">
        <v>11068</v>
      </c>
      <c r="O259" s="26">
        <v>11718</v>
      </c>
      <c r="P259" s="26">
        <v>51</v>
      </c>
      <c r="Q259" s="123">
        <v>107.2</v>
      </c>
    </row>
    <row r="260" spans="1:17">
      <c r="A260" s="112">
        <v>2010</v>
      </c>
      <c r="B260" s="120" t="s">
        <v>4</v>
      </c>
      <c r="C260" s="582">
        <v>118.2</v>
      </c>
      <c r="D260" s="594">
        <v>49.7</v>
      </c>
      <c r="E260" s="570">
        <v>3387</v>
      </c>
      <c r="F260" s="570">
        <v>11405</v>
      </c>
      <c r="G260" s="570">
        <v>12425</v>
      </c>
      <c r="H260" s="570">
        <v>43</v>
      </c>
      <c r="I260" s="584">
        <v>154.89699999999999</v>
      </c>
      <c r="K260" s="124">
        <v>118.2</v>
      </c>
      <c r="L260" s="27">
        <v>49.7</v>
      </c>
      <c r="M260" s="28">
        <v>3391</v>
      </c>
      <c r="N260" s="28">
        <v>10854</v>
      </c>
      <c r="O260" s="28">
        <v>11148</v>
      </c>
      <c r="P260" s="28">
        <v>42</v>
      </c>
      <c r="Q260" s="125">
        <v>110.9</v>
      </c>
    </row>
    <row r="261" spans="1:17">
      <c r="A261" s="112"/>
      <c r="B261" s="120" t="s">
        <v>5</v>
      </c>
      <c r="C261" s="582">
        <v>111.5</v>
      </c>
      <c r="D261" s="594">
        <v>48.2</v>
      </c>
      <c r="E261" s="570">
        <v>4120</v>
      </c>
      <c r="F261" s="570">
        <v>12484</v>
      </c>
      <c r="G261" s="570">
        <v>18558</v>
      </c>
      <c r="H261" s="570">
        <v>73</v>
      </c>
      <c r="I261" s="584">
        <v>159.78200000000001</v>
      </c>
      <c r="K261" s="124">
        <v>111.5</v>
      </c>
      <c r="L261" s="27">
        <v>48.2</v>
      </c>
      <c r="M261" s="28">
        <v>4002</v>
      </c>
      <c r="N261" s="28">
        <v>11582</v>
      </c>
      <c r="O261" s="28">
        <v>11712</v>
      </c>
      <c r="P261" s="28">
        <v>67</v>
      </c>
      <c r="Q261" s="125">
        <v>114.3</v>
      </c>
    </row>
    <row r="262" spans="1:17">
      <c r="A262" s="112"/>
      <c r="B262" s="120" t="s">
        <v>6</v>
      </c>
      <c r="C262" s="582">
        <v>117.6</v>
      </c>
      <c r="D262" s="594">
        <v>45.1</v>
      </c>
      <c r="E262" s="570">
        <v>2618</v>
      </c>
      <c r="F262" s="570">
        <v>11481</v>
      </c>
      <c r="G262" s="570">
        <v>8883</v>
      </c>
      <c r="H262" s="570">
        <v>69</v>
      </c>
      <c r="I262" s="584">
        <v>165.893</v>
      </c>
      <c r="K262" s="124">
        <v>117.6</v>
      </c>
      <c r="L262" s="27">
        <v>45.1</v>
      </c>
      <c r="M262" s="28">
        <v>2766</v>
      </c>
      <c r="N262" s="28">
        <v>11586</v>
      </c>
      <c r="O262" s="28">
        <v>11531</v>
      </c>
      <c r="P262" s="28">
        <v>68</v>
      </c>
      <c r="Q262" s="125">
        <v>115.7</v>
      </c>
    </row>
    <row r="263" spans="1:17">
      <c r="A263" s="112"/>
      <c r="B263" s="120" t="s">
        <v>7</v>
      </c>
      <c r="C263" s="582">
        <v>122.3</v>
      </c>
      <c r="D263" s="594">
        <v>45.5</v>
      </c>
      <c r="E263" s="570">
        <v>2511</v>
      </c>
      <c r="F263" s="570">
        <v>9932</v>
      </c>
      <c r="G263" s="570">
        <v>8979</v>
      </c>
      <c r="H263" s="570">
        <v>62</v>
      </c>
      <c r="I263" s="584">
        <v>162.44399999999999</v>
      </c>
      <c r="K263" s="124">
        <v>122.3</v>
      </c>
      <c r="L263" s="27">
        <v>45.5</v>
      </c>
      <c r="M263" s="28">
        <v>2857</v>
      </c>
      <c r="N263" s="28">
        <v>11179</v>
      </c>
      <c r="O263" s="28">
        <v>11413</v>
      </c>
      <c r="P263" s="28">
        <v>65</v>
      </c>
      <c r="Q263" s="125">
        <v>114.5</v>
      </c>
    </row>
    <row r="264" spans="1:17">
      <c r="A264" s="112"/>
      <c r="B264" s="120" t="s">
        <v>8</v>
      </c>
      <c r="C264" s="582">
        <v>122.9</v>
      </c>
      <c r="D264" s="594">
        <v>45.8</v>
      </c>
      <c r="E264" s="570">
        <v>2426</v>
      </c>
      <c r="F264" s="570">
        <v>11739</v>
      </c>
      <c r="G264" s="570">
        <v>11674</v>
      </c>
      <c r="H264" s="570">
        <v>73</v>
      </c>
      <c r="I264" s="584">
        <v>160.524</v>
      </c>
      <c r="K264" s="124">
        <v>122.9</v>
      </c>
      <c r="L264" s="27">
        <v>45.8</v>
      </c>
      <c r="M264" s="28">
        <v>2277</v>
      </c>
      <c r="N264" s="28">
        <v>11785</v>
      </c>
      <c r="O264" s="28">
        <v>11107</v>
      </c>
      <c r="P264" s="28">
        <v>68</v>
      </c>
      <c r="Q264" s="125">
        <v>110.7</v>
      </c>
    </row>
    <row r="265" spans="1:17">
      <c r="A265" s="112"/>
      <c r="B265" s="120" t="s">
        <v>9</v>
      </c>
      <c r="C265" s="582">
        <v>120.4</v>
      </c>
      <c r="D265" s="594">
        <v>45.1</v>
      </c>
      <c r="E265" s="570">
        <v>3293</v>
      </c>
      <c r="F265" s="570">
        <v>11969</v>
      </c>
      <c r="G265" s="570">
        <v>13067</v>
      </c>
      <c r="H265" s="570">
        <v>55</v>
      </c>
      <c r="I265" s="584">
        <v>159.90700000000001</v>
      </c>
      <c r="K265" s="124">
        <v>120.4</v>
      </c>
      <c r="L265" s="27">
        <v>45.1</v>
      </c>
      <c r="M265" s="28">
        <v>3048</v>
      </c>
      <c r="N265" s="28">
        <v>11604</v>
      </c>
      <c r="O265" s="28">
        <v>11784</v>
      </c>
      <c r="P265" s="28">
        <v>57</v>
      </c>
      <c r="Q265" s="125">
        <v>109.3</v>
      </c>
    </row>
    <row r="266" spans="1:17">
      <c r="A266" s="112"/>
      <c r="B266" s="120" t="s">
        <v>10</v>
      </c>
      <c r="C266" s="582">
        <v>118.3</v>
      </c>
      <c r="D266" s="594">
        <v>53.4</v>
      </c>
      <c r="E266" s="570">
        <v>3107</v>
      </c>
      <c r="F266" s="570">
        <v>11797</v>
      </c>
      <c r="G266" s="570">
        <v>11763</v>
      </c>
      <c r="H266" s="570">
        <v>53</v>
      </c>
      <c r="I266" s="584">
        <v>159.511</v>
      </c>
      <c r="K266" s="124">
        <v>118.3</v>
      </c>
      <c r="L266" s="27">
        <v>53.4</v>
      </c>
      <c r="M266" s="28">
        <v>2964</v>
      </c>
      <c r="N266" s="28">
        <v>12058</v>
      </c>
      <c r="O266" s="28">
        <v>15022</v>
      </c>
      <c r="P266" s="28">
        <v>59</v>
      </c>
      <c r="Q266" s="125">
        <v>106.2</v>
      </c>
    </row>
    <row r="267" spans="1:17">
      <c r="A267" s="112"/>
      <c r="B267" s="120" t="s">
        <v>11</v>
      </c>
      <c r="C267" s="582">
        <v>124.1</v>
      </c>
      <c r="D267" s="594">
        <v>48.2</v>
      </c>
      <c r="E267" s="570">
        <v>2836</v>
      </c>
      <c r="F267" s="570">
        <v>12448</v>
      </c>
      <c r="G267" s="570">
        <v>12906</v>
      </c>
      <c r="H267" s="570">
        <v>57</v>
      </c>
      <c r="I267" s="584">
        <v>161.89099999999999</v>
      </c>
      <c r="K267" s="124">
        <v>124.1</v>
      </c>
      <c r="L267" s="27">
        <v>48.2</v>
      </c>
      <c r="M267" s="28">
        <v>2969</v>
      </c>
      <c r="N267" s="28">
        <v>12088</v>
      </c>
      <c r="O267" s="28">
        <v>10751</v>
      </c>
      <c r="P267" s="28">
        <v>58</v>
      </c>
      <c r="Q267" s="125">
        <v>108.7</v>
      </c>
    </row>
    <row r="268" spans="1:17">
      <c r="A268" s="112"/>
      <c r="B268" s="120" t="s">
        <v>12</v>
      </c>
      <c r="C268" s="582">
        <v>119.1</v>
      </c>
      <c r="D268" s="594">
        <v>46.9</v>
      </c>
      <c r="E268" s="570">
        <v>2372</v>
      </c>
      <c r="F268" s="570">
        <v>13128</v>
      </c>
      <c r="G268" s="570">
        <v>7783</v>
      </c>
      <c r="H268" s="570">
        <v>74</v>
      </c>
      <c r="I268" s="584">
        <v>163.50399999999999</v>
      </c>
      <c r="K268" s="124">
        <v>119.1</v>
      </c>
      <c r="L268" s="27">
        <v>46.9</v>
      </c>
      <c r="M268" s="28">
        <v>2317</v>
      </c>
      <c r="N268" s="28">
        <v>12303</v>
      </c>
      <c r="O268" s="28">
        <v>8530</v>
      </c>
      <c r="P268" s="28">
        <v>66</v>
      </c>
      <c r="Q268" s="125">
        <v>107.8</v>
      </c>
    </row>
    <row r="269" spans="1:17">
      <c r="A269" s="112"/>
      <c r="B269" s="120" t="s">
        <v>13</v>
      </c>
      <c r="C269" s="582">
        <v>119.3</v>
      </c>
      <c r="D269" s="594">
        <v>48.5</v>
      </c>
      <c r="E269" s="570">
        <v>2522</v>
      </c>
      <c r="F269" s="570">
        <v>11379</v>
      </c>
      <c r="G269" s="570">
        <v>8290</v>
      </c>
      <c r="H269" s="570">
        <v>73</v>
      </c>
      <c r="I269" s="584">
        <v>164.57599999999999</v>
      </c>
      <c r="K269" s="124">
        <v>119.3</v>
      </c>
      <c r="L269" s="27">
        <v>48.5</v>
      </c>
      <c r="M269" s="28">
        <v>2472</v>
      </c>
      <c r="N269" s="28">
        <v>12126</v>
      </c>
      <c r="O269" s="28">
        <v>8497</v>
      </c>
      <c r="P269" s="28">
        <v>70</v>
      </c>
      <c r="Q269" s="125">
        <v>108.7</v>
      </c>
    </row>
    <row r="270" spans="1:17">
      <c r="A270" s="113"/>
      <c r="B270" s="121" t="s">
        <v>14</v>
      </c>
      <c r="C270" s="583">
        <v>131.6</v>
      </c>
      <c r="D270" s="595">
        <v>48</v>
      </c>
      <c r="E270" s="571">
        <v>3273</v>
      </c>
      <c r="F270" s="571">
        <v>10286</v>
      </c>
      <c r="G270" s="571">
        <v>7045</v>
      </c>
      <c r="H270" s="571">
        <v>52</v>
      </c>
      <c r="I270" s="585">
        <v>168.232</v>
      </c>
      <c r="K270" s="126">
        <v>131.6</v>
      </c>
      <c r="L270" s="29">
        <v>48</v>
      </c>
      <c r="M270" s="30">
        <v>2766</v>
      </c>
      <c r="N270" s="30">
        <v>12146</v>
      </c>
      <c r="O270" s="30">
        <v>8205</v>
      </c>
      <c r="P270" s="30">
        <v>55</v>
      </c>
      <c r="Q270" s="127">
        <v>109.8</v>
      </c>
    </row>
    <row r="271" spans="1:17">
      <c r="A271" s="112" t="s">
        <v>59</v>
      </c>
      <c r="B271" s="120" t="s">
        <v>3</v>
      </c>
      <c r="C271" s="582">
        <v>122</v>
      </c>
      <c r="D271" s="594">
        <v>47</v>
      </c>
      <c r="E271" s="570">
        <v>2232</v>
      </c>
      <c r="F271" s="570">
        <v>14256</v>
      </c>
      <c r="G271" s="570">
        <v>7666</v>
      </c>
      <c r="H271" s="570">
        <v>40</v>
      </c>
      <c r="I271" s="584">
        <v>171.84200000000001</v>
      </c>
      <c r="K271" s="124">
        <v>122</v>
      </c>
      <c r="L271" s="27">
        <v>47</v>
      </c>
      <c r="M271" s="28">
        <v>2786</v>
      </c>
      <c r="N271" s="28">
        <v>12954</v>
      </c>
      <c r="O271" s="28">
        <v>8790</v>
      </c>
      <c r="P271" s="28">
        <v>44</v>
      </c>
      <c r="Q271" s="125">
        <v>112</v>
      </c>
    </row>
    <row r="272" spans="1:17">
      <c r="A272" s="95">
        <v>2011</v>
      </c>
      <c r="B272" s="120" t="s">
        <v>4</v>
      </c>
      <c r="C272" s="582">
        <v>129.5</v>
      </c>
      <c r="D272" s="594">
        <v>46.3</v>
      </c>
      <c r="E272" s="570">
        <v>2615</v>
      </c>
      <c r="F272" s="570">
        <v>13218</v>
      </c>
      <c r="G272" s="570">
        <v>10270</v>
      </c>
      <c r="H272" s="570">
        <v>55</v>
      </c>
      <c r="I272" s="584">
        <v>176.137</v>
      </c>
      <c r="K272" s="124">
        <v>129.5</v>
      </c>
      <c r="L272" s="27">
        <v>46.3</v>
      </c>
      <c r="M272" s="28">
        <v>2682</v>
      </c>
      <c r="N272" s="28">
        <v>12538</v>
      </c>
      <c r="O272" s="28">
        <v>9133</v>
      </c>
      <c r="P272" s="28">
        <v>54</v>
      </c>
      <c r="Q272" s="125">
        <v>113.7</v>
      </c>
    </row>
    <row r="273" spans="1:17">
      <c r="A273" s="112"/>
      <c r="B273" s="120" t="s">
        <v>5</v>
      </c>
      <c r="C273" s="582">
        <v>123.6</v>
      </c>
      <c r="D273" s="594">
        <v>45.6</v>
      </c>
      <c r="E273" s="570">
        <v>2685</v>
      </c>
      <c r="F273" s="570">
        <v>13535</v>
      </c>
      <c r="G273" s="570">
        <v>12204</v>
      </c>
      <c r="H273" s="570">
        <v>55</v>
      </c>
      <c r="I273" s="584">
        <v>178.95099999999999</v>
      </c>
      <c r="K273" s="124">
        <v>123.6</v>
      </c>
      <c r="L273" s="27">
        <v>45.6</v>
      </c>
      <c r="M273" s="28">
        <v>2614</v>
      </c>
      <c r="N273" s="28">
        <v>12478</v>
      </c>
      <c r="O273" s="28">
        <v>7795</v>
      </c>
      <c r="P273" s="28">
        <v>51</v>
      </c>
      <c r="Q273" s="125">
        <v>112</v>
      </c>
    </row>
    <row r="274" spans="1:17">
      <c r="A274" s="112"/>
      <c r="B274" s="120" t="s">
        <v>6</v>
      </c>
      <c r="C274" s="582">
        <v>130.1</v>
      </c>
      <c r="D274" s="594">
        <v>48</v>
      </c>
      <c r="E274" s="570">
        <v>2607</v>
      </c>
      <c r="F274" s="570">
        <v>11975</v>
      </c>
      <c r="G274" s="570">
        <v>4305</v>
      </c>
      <c r="H274" s="570">
        <v>57</v>
      </c>
      <c r="I274" s="584">
        <v>180.965</v>
      </c>
      <c r="K274" s="124">
        <v>130.1</v>
      </c>
      <c r="L274" s="27">
        <v>48</v>
      </c>
      <c r="M274" s="28">
        <v>2792</v>
      </c>
      <c r="N274" s="28">
        <v>12143</v>
      </c>
      <c r="O274" s="28">
        <v>5673</v>
      </c>
      <c r="P274" s="28">
        <v>56</v>
      </c>
      <c r="Q274" s="125">
        <v>109.1</v>
      </c>
    </row>
    <row r="275" spans="1:17">
      <c r="A275" s="112"/>
      <c r="B275" s="120" t="s">
        <v>7</v>
      </c>
      <c r="C275" s="582">
        <v>124.3</v>
      </c>
      <c r="D275" s="594">
        <v>48.6</v>
      </c>
      <c r="E275" s="570">
        <v>2093</v>
      </c>
      <c r="F275" s="570">
        <v>10954</v>
      </c>
      <c r="G275" s="570">
        <v>5643</v>
      </c>
      <c r="H275" s="570">
        <v>45</v>
      </c>
      <c r="I275" s="584">
        <v>179.80099999999999</v>
      </c>
      <c r="K275" s="124">
        <v>124.3</v>
      </c>
      <c r="L275" s="27">
        <v>48.6</v>
      </c>
      <c r="M275" s="28">
        <v>2398</v>
      </c>
      <c r="N275" s="28">
        <v>12089</v>
      </c>
      <c r="O275" s="28">
        <v>7082</v>
      </c>
      <c r="P275" s="28">
        <v>48</v>
      </c>
      <c r="Q275" s="125">
        <v>110.7</v>
      </c>
    </row>
    <row r="276" spans="1:17">
      <c r="A276" s="112"/>
      <c r="B276" s="120" t="s">
        <v>8</v>
      </c>
      <c r="C276" s="582">
        <v>126.2</v>
      </c>
      <c r="D276" s="594">
        <v>48.6</v>
      </c>
      <c r="E276" s="570">
        <v>2817</v>
      </c>
      <c r="F276" s="570">
        <v>12182</v>
      </c>
      <c r="G276" s="570">
        <v>8868</v>
      </c>
      <c r="H276" s="570">
        <v>61</v>
      </c>
      <c r="I276" s="584">
        <v>178.005</v>
      </c>
      <c r="K276" s="124">
        <v>126.2</v>
      </c>
      <c r="L276" s="27">
        <v>48.6</v>
      </c>
      <c r="M276" s="28">
        <v>2672</v>
      </c>
      <c r="N276" s="28">
        <v>12408</v>
      </c>
      <c r="O276" s="28">
        <v>8388</v>
      </c>
      <c r="P276" s="28">
        <v>56</v>
      </c>
      <c r="Q276" s="125">
        <v>110.9</v>
      </c>
    </row>
    <row r="277" spans="1:17">
      <c r="A277" s="112"/>
      <c r="B277" s="120" t="s">
        <v>9</v>
      </c>
      <c r="C277" s="582">
        <v>122.6</v>
      </c>
      <c r="D277" s="594">
        <v>50.8</v>
      </c>
      <c r="E277" s="570">
        <v>3046</v>
      </c>
      <c r="F277" s="570">
        <v>12459</v>
      </c>
      <c r="G277" s="570">
        <v>9218</v>
      </c>
      <c r="H277" s="570">
        <v>56</v>
      </c>
      <c r="I277" s="584">
        <v>177.51499999999999</v>
      </c>
      <c r="K277" s="124">
        <v>122.6</v>
      </c>
      <c r="L277" s="27">
        <v>50.8</v>
      </c>
      <c r="M277" s="28">
        <v>2781</v>
      </c>
      <c r="N277" s="28">
        <v>12529</v>
      </c>
      <c r="O277" s="28">
        <v>8581</v>
      </c>
      <c r="P277" s="28">
        <v>57</v>
      </c>
      <c r="Q277" s="125">
        <v>111</v>
      </c>
    </row>
    <row r="278" spans="1:17">
      <c r="A278" s="112"/>
      <c r="B278" s="120" t="s">
        <v>10</v>
      </c>
      <c r="C278" s="582">
        <v>124.6</v>
      </c>
      <c r="D278" s="594">
        <v>49.7</v>
      </c>
      <c r="E278" s="570">
        <v>3334</v>
      </c>
      <c r="F278" s="570">
        <v>12891</v>
      </c>
      <c r="G278" s="570">
        <v>8191</v>
      </c>
      <c r="H278" s="570">
        <v>45</v>
      </c>
      <c r="I278" s="584">
        <v>174.50299999999999</v>
      </c>
      <c r="K278" s="124">
        <v>124.6</v>
      </c>
      <c r="L278" s="27">
        <v>49.7</v>
      </c>
      <c r="M278" s="28">
        <v>3206</v>
      </c>
      <c r="N278" s="28">
        <v>12897</v>
      </c>
      <c r="O278" s="28">
        <v>10163</v>
      </c>
      <c r="P278" s="28">
        <v>51</v>
      </c>
      <c r="Q278" s="125">
        <v>109.4</v>
      </c>
    </row>
    <row r="279" spans="1:17">
      <c r="A279" s="112"/>
      <c r="B279" s="120" t="s">
        <v>11</v>
      </c>
      <c r="C279" s="582">
        <v>118.9</v>
      </c>
      <c r="D279" s="594">
        <v>49.7</v>
      </c>
      <c r="E279" s="570">
        <v>2475</v>
      </c>
      <c r="F279" s="570">
        <v>12963</v>
      </c>
      <c r="G279" s="570">
        <v>12418</v>
      </c>
      <c r="H279" s="570">
        <v>56</v>
      </c>
      <c r="I279" s="584">
        <v>168.89699999999999</v>
      </c>
      <c r="K279" s="124">
        <v>118.9</v>
      </c>
      <c r="L279" s="27">
        <v>49.7</v>
      </c>
      <c r="M279" s="28">
        <v>2595</v>
      </c>
      <c r="N279" s="28">
        <v>12550</v>
      </c>
      <c r="O279" s="28">
        <v>10253</v>
      </c>
      <c r="P279" s="28">
        <v>55</v>
      </c>
      <c r="Q279" s="125">
        <v>104.3</v>
      </c>
    </row>
    <row r="280" spans="1:17">
      <c r="A280" s="112"/>
      <c r="B280" s="120" t="s">
        <v>12</v>
      </c>
      <c r="C280" s="582">
        <v>120.9</v>
      </c>
      <c r="D280" s="594">
        <v>53.3</v>
      </c>
      <c r="E280" s="570">
        <v>2480</v>
      </c>
      <c r="F280" s="570">
        <v>13716</v>
      </c>
      <c r="G280" s="570">
        <v>9663</v>
      </c>
      <c r="H280" s="570">
        <v>56</v>
      </c>
      <c r="I280" s="584">
        <v>169.095</v>
      </c>
      <c r="K280" s="124">
        <v>120.9</v>
      </c>
      <c r="L280" s="27">
        <v>53.3</v>
      </c>
      <c r="M280" s="28">
        <v>2372</v>
      </c>
      <c r="N280" s="28">
        <v>12942</v>
      </c>
      <c r="O280" s="28">
        <v>10771</v>
      </c>
      <c r="P280" s="28">
        <v>51</v>
      </c>
      <c r="Q280" s="125">
        <v>103.4</v>
      </c>
    </row>
    <row r="281" spans="1:17">
      <c r="A281" s="112"/>
      <c r="B281" s="120" t="s">
        <v>13</v>
      </c>
      <c r="C281" s="582">
        <v>123.5</v>
      </c>
      <c r="D281" s="594">
        <v>53.2</v>
      </c>
      <c r="E281" s="570">
        <v>2703</v>
      </c>
      <c r="F281" s="570">
        <v>12427</v>
      </c>
      <c r="G281" s="570">
        <v>10281</v>
      </c>
      <c r="H281" s="570">
        <v>53</v>
      </c>
      <c r="I281" s="584">
        <v>166.65100000000001</v>
      </c>
      <c r="K281" s="124">
        <v>123.5</v>
      </c>
      <c r="L281" s="27">
        <v>53.2</v>
      </c>
      <c r="M281" s="28">
        <v>2582</v>
      </c>
      <c r="N281" s="28">
        <v>13197</v>
      </c>
      <c r="O281" s="28">
        <v>10856</v>
      </c>
      <c r="P281" s="28">
        <v>52</v>
      </c>
      <c r="Q281" s="125">
        <v>101.3</v>
      </c>
    </row>
    <row r="282" spans="1:17">
      <c r="A282" s="112"/>
      <c r="B282" s="120" t="s">
        <v>14</v>
      </c>
      <c r="C282" s="582">
        <v>120.5</v>
      </c>
      <c r="D282" s="594">
        <v>52</v>
      </c>
      <c r="E282" s="570">
        <v>3398</v>
      </c>
      <c r="F282" s="570">
        <v>10887</v>
      </c>
      <c r="G282" s="570">
        <v>9044</v>
      </c>
      <c r="H282" s="570">
        <v>47</v>
      </c>
      <c r="I282" s="584">
        <v>165.19499999999999</v>
      </c>
      <c r="K282" s="124">
        <v>120.5</v>
      </c>
      <c r="L282" s="27">
        <v>52</v>
      </c>
      <c r="M282" s="28">
        <v>2849</v>
      </c>
      <c r="N282" s="28">
        <v>12907</v>
      </c>
      <c r="O282" s="28">
        <v>10574</v>
      </c>
      <c r="P282" s="28">
        <v>49</v>
      </c>
      <c r="Q282" s="125">
        <v>98.2</v>
      </c>
    </row>
    <row r="283" spans="1:17">
      <c r="A283" s="111" t="s">
        <v>60</v>
      </c>
      <c r="B283" s="119" t="s">
        <v>3</v>
      </c>
      <c r="C283" s="600">
        <v>122.6</v>
      </c>
      <c r="D283" s="596">
        <v>55.2</v>
      </c>
      <c r="E283" s="572">
        <v>2823</v>
      </c>
      <c r="F283" s="572">
        <v>14923</v>
      </c>
      <c r="G283" s="572">
        <v>10663</v>
      </c>
      <c r="H283" s="572">
        <v>56</v>
      </c>
      <c r="I283" s="604">
        <v>169.1</v>
      </c>
      <c r="K283" s="122">
        <v>122.6</v>
      </c>
      <c r="L283" s="25">
        <v>55.2</v>
      </c>
      <c r="M283" s="26">
        <v>3557</v>
      </c>
      <c r="N283" s="26">
        <v>13274</v>
      </c>
      <c r="O283" s="26">
        <v>11821</v>
      </c>
      <c r="P283" s="26">
        <v>63</v>
      </c>
      <c r="Q283" s="123">
        <v>98.4</v>
      </c>
    </row>
    <row r="284" spans="1:17">
      <c r="A284" s="112">
        <v>2012</v>
      </c>
      <c r="B284" s="120" t="s">
        <v>4</v>
      </c>
      <c r="C284" s="582">
        <v>123.6</v>
      </c>
      <c r="D284" s="594">
        <v>53.5</v>
      </c>
      <c r="E284" s="570">
        <v>2314</v>
      </c>
      <c r="F284" s="570">
        <v>14292</v>
      </c>
      <c r="G284" s="570">
        <v>13643</v>
      </c>
      <c r="H284" s="570">
        <v>54</v>
      </c>
      <c r="I284" s="584">
        <v>171.37200000000001</v>
      </c>
      <c r="K284" s="124">
        <v>123.6</v>
      </c>
      <c r="L284" s="27">
        <v>53.5</v>
      </c>
      <c r="M284" s="28">
        <v>2438</v>
      </c>
      <c r="N284" s="28">
        <v>13445</v>
      </c>
      <c r="O284" s="28">
        <v>11699</v>
      </c>
      <c r="P284" s="28">
        <v>54</v>
      </c>
      <c r="Q284" s="125">
        <v>97.3</v>
      </c>
    </row>
    <row r="285" spans="1:17">
      <c r="A285" s="112"/>
      <c r="B285" s="120" t="s">
        <v>5</v>
      </c>
      <c r="C285" s="582">
        <v>118.2</v>
      </c>
      <c r="D285" s="594">
        <v>55.3</v>
      </c>
      <c r="E285" s="570">
        <v>2923</v>
      </c>
      <c r="F285" s="570">
        <v>14565</v>
      </c>
      <c r="G285" s="570">
        <v>20212</v>
      </c>
      <c r="H285" s="570">
        <v>49</v>
      </c>
      <c r="I285" s="584">
        <v>173.10599999999999</v>
      </c>
      <c r="K285" s="124">
        <v>118.2</v>
      </c>
      <c r="L285" s="27">
        <v>55.3</v>
      </c>
      <c r="M285" s="28">
        <v>2892</v>
      </c>
      <c r="N285" s="28">
        <v>13650</v>
      </c>
      <c r="O285" s="28">
        <v>12832</v>
      </c>
      <c r="P285" s="28">
        <v>47</v>
      </c>
      <c r="Q285" s="125">
        <v>96.7</v>
      </c>
    </row>
    <row r="286" spans="1:17">
      <c r="A286" s="112"/>
      <c r="B286" s="120" t="s">
        <v>6</v>
      </c>
      <c r="C286" s="582">
        <v>119.2</v>
      </c>
      <c r="D286" s="594">
        <v>56.3</v>
      </c>
      <c r="E286" s="570">
        <v>2579</v>
      </c>
      <c r="F286" s="570">
        <v>12829</v>
      </c>
      <c r="G286" s="570">
        <v>8091</v>
      </c>
      <c r="H286" s="570">
        <v>45</v>
      </c>
      <c r="I286" s="584">
        <v>172.52600000000001</v>
      </c>
      <c r="K286" s="124">
        <v>119.2</v>
      </c>
      <c r="L286" s="27">
        <v>56.3</v>
      </c>
      <c r="M286" s="28">
        <v>2804</v>
      </c>
      <c r="N286" s="28">
        <v>13276</v>
      </c>
      <c r="O286" s="28">
        <v>10874</v>
      </c>
      <c r="P286" s="28">
        <v>44</v>
      </c>
      <c r="Q286" s="125">
        <v>95.3</v>
      </c>
    </row>
    <row r="287" spans="1:17">
      <c r="A287" s="112"/>
      <c r="B287" s="120" t="s">
        <v>7</v>
      </c>
      <c r="C287" s="582">
        <v>117</v>
      </c>
      <c r="D287" s="594">
        <v>51.9</v>
      </c>
      <c r="E287" s="570">
        <v>2581</v>
      </c>
      <c r="F287" s="570">
        <v>13417</v>
      </c>
      <c r="G287" s="570">
        <v>9038</v>
      </c>
      <c r="H287" s="570">
        <v>45</v>
      </c>
      <c r="I287" s="584">
        <v>166.96799999999999</v>
      </c>
      <c r="K287" s="124">
        <v>117</v>
      </c>
      <c r="L287" s="27">
        <v>51.9</v>
      </c>
      <c r="M287" s="28">
        <v>2919</v>
      </c>
      <c r="N287" s="28">
        <v>14322</v>
      </c>
      <c r="O287" s="28">
        <v>11112</v>
      </c>
      <c r="P287" s="28">
        <v>48</v>
      </c>
      <c r="Q287" s="125">
        <v>92.9</v>
      </c>
    </row>
    <row r="288" spans="1:17">
      <c r="A288" s="112"/>
      <c r="B288" s="120" t="s">
        <v>8</v>
      </c>
      <c r="C288" s="582">
        <v>117.1</v>
      </c>
      <c r="D288" s="594">
        <v>55.5</v>
      </c>
      <c r="E288" s="570">
        <v>3066</v>
      </c>
      <c r="F288" s="570">
        <v>13139</v>
      </c>
      <c r="G288" s="570">
        <v>12489</v>
      </c>
      <c r="H288" s="570">
        <v>53</v>
      </c>
      <c r="I288" s="584">
        <v>164.232</v>
      </c>
      <c r="K288" s="124">
        <v>117.1</v>
      </c>
      <c r="L288" s="27">
        <v>55.5</v>
      </c>
      <c r="M288" s="28">
        <v>2901</v>
      </c>
      <c r="N288" s="28">
        <v>13505</v>
      </c>
      <c r="O288" s="28">
        <v>11728</v>
      </c>
      <c r="P288" s="28">
        <v>48</v>
      </c>
      <c r="Q288" s="125">
        <v>92.3</v>
      </c>
    </row>
    <row r="289" spans="1:17">
      <c r="A289" s="112"/>
      <c r="B289" s="120" t="s">
        <v>9</v>
      </c>
      <c r="C289" s="582">
        <v>113.3</v>
      </c>
      <c r="D289" s="594">
        <v>53.1</v>
      </c>
      <c r="E289" s="570">
        <v>3152</v>
      </c>
      <c r="F289" s="570">
        <v>13620</v>
      </c>
      <c r="G289" s="570">
        <v>12380</v>
      </c>
      <c r="H289" s="570">
        <v>62</v>
      </c>
      <c r="I289" s="584">
        <v>163.41999999999999</v>
      </c>
      <c r="K289" s="124">
        <v>113.3</v>
      </c>
      <c r="L289" s="27">
        <v>53.1</v>
      </c>
      <c r="M289" s="28">
        <v>2908</v>
      </c>
      <c r="N289" s="28">
        <v>13576</v>
      </c>
      <c r="O289" s="28">
        <v>11608</v>
      </c>
      <c r="P289" s="28">
        <v>62</v>
      </c>
      <c r="Q289" s="125">
        <v>92.1</v>
      </c>
    </row>
    <row r="290" spans="1:17">
      <c r="A290" s="112"/>
      <c r="B290" s="120" t="s">
        <v>10</v>
      </c>
      <c r="C290" s="582">
        <v>114.6</v>
      </c>
      <c r="D290" s="594">
        <v>55.5</v>
      </c>
      <c r="E290" s="570">
        <v>2699</v>
      </c>
      <c r="F290" s="570">
        <v>13436</v>
      </c>
      <c r="G290" s="570">
        <v>8722</v>
      </c>
      <c r="H290" s="570">
        <v>61</v>
      </c>
      <c r="I290" s="584">
        <v>164.42400000000001</v>
      </c>
      <c r="K290" s="124">
        <v>114.6</v>
      </c>
      <c r="L290" s="27">
        <v>55.5</v>
      </c>
      <c r="M290" s="28">
        <v>2559</v>
      </c>
      <c r="N290" s="28">
        <v>13528</v>
      </c>
      <c r="O290" s="28">
        <v>10741</v>
      </c>
      <c r="P290" s="28">
        <v>69</v>
      </c>
      <c r="Q290" s="125">
        <v>94.2</v>
      </c>
    </row>
    <row r="291" spans="1:17">
      <c r="A291" s="112"/>
      <c r="B291" s="120" t="s">
        <v>11</v>
      </c>
      <c r="C291" s="582">
        <v>112.6</v>
      </c>
      <c r="D291" s="594">
        <v>57.1</v>
      </c>
      <c r="E291" s="570">
        <v>2534</v>
      </c>
      <c r="F291" s="570">
        <v>13527</v>
      </c>
      <c r="G291" s="570">
        <v>11447</v>
      </c>
      <c r="H291" s="570">
        <v>43</v>
      </c>
      <c r="I291" s="584">
        <v>166.262</v>
      </c>
      <c r="K291" s="124">
        <v>112.6</v>
      </c>
      <c r="L291" s="27">
        <v>57.1</v>
      </c>
      <c r="M291" s="28">
        <v>2676</v>
      </c>
      <c r="N291" s="28">
        <v>13820</v>
      </c>
      <c r="O291" s="28">
        <v>10089</v>
      </c>
      <c r="P291" s="28">
        <v>41</v>
      </c>
      <c r="Q291" s="125">
        <v>98.4</v>
      </c>
    </row>
    <row r="292" spans="1:17">
      <c r="A292" s="112"/>
      <c r="B292" s="120" t="s">
        <v>12</v>
      </c>
      <c r="C292" s="582">
        <v>110.8</v>
      </c>
      <c r="D292" s="594">
        <v>54.6</v>
      </c>
      <c r="E292" s="570">
        <v>3051</v>
      </c>
      <c r="F292" s="570">
        <v>14279</v>
      </c>
      <c r="G292" s="570">
        <v>8748</v>
      </c>
      <c r="H292" s="570">
        <v>52</v>
      </c>
      <c r="I292" s="584">
        <v>163.82400000000001</v>
      </c>
      <c r="K292" s="124">
        <v>110.8</v>
      </c>
      <c r="L292" s="27">
        <v>54.6</v>
      </c>
      <c r="M292" s="28">
        <v>2872</v>
      </c>
      <c r="N292" s="28">
        <v>12805</v>
      </c>
      <c r="O292" s="28">
        <v>9488</v>
      </c>
      <c r="P292" s="28">
        <v>48</v>
      </c>
      <c r="Q292" s="125">
        <v>96.9</v>
      </c>
    </row>
    <row r="293" spans="1:17">
      <c r="A293" s="112"/>
      <c r="B293" s="120" t="s">
        <v>13</v>
      </c>
      <c r="C293" s="582">
        <v>105.3</v>
      </c>
      <c r="D293" s="594">
        <v>685.6</v>
      </c>
      <c r="E293" s="570">
        <v>2780</v>
      </c>
      <c r="F293" s="570">
        <v>12812</v>
      </c>
      <c r="G293" s="570">
        <v>9704</v>
      </c>
      <c r="H293" s="570">
        <v>46</v>
      </c>
      <c r="I293" s="584">
        <v>166.279</v>
      </c>
      <c r="K293" s="124">
        <v>105.3</v>
      </c>
      <c r="L293" s="27">
        <v>685.6</v>
      </c>
      <c r="M293" s="28">
        <v>2546</v>
      </c>
      <c r="N293" s="28">
        <v>13542</v>
      </c>
      <c r="O293" s="28">
        <v>10171</v>
      </c>
      <c r="P293" s="28">
        <v>45</v>
      </c>
      <c r="Q293" s="125">
        <v>99.8</v>
      </c>
    </row>
    <row r="294" spans="1:17">
      <c r="A294" s="113"/>
      <c r="B294" s="121" t="s">
        <v>14</v>
      </c>
      <c r="C294" s="583">
        <v>110.1</v>
      </c>
      <c r="D294" s="595">
        <v>880.3</v>
      </c>
      <c r="E294" s="571">
        <v>3193</v>
      </c>
      <c r="F294" s="571">
        <v>11067</v>
      </c>
      <c r="G294" s="571">
        <v>8444</v>
      </c>
      <c r="H294" s="571">
        <v>57</v>
      </c>
      <c r="I294" s="585">
        <v>169.679</v>
      </c>
      <c r="K294" s="126">
        <v>110.1</v>
      </c>
      <c r="L294" s="29">
        <v>880.3</v>
      </c>
      <c r="M294" s="30">
        <v>2720</v>
      </c>
      <c r="N294" s="30">
        <v>13526</v>
      </c>
      <c r="O294" s="30">
        <v>10111</v>
      </c>
      <c r="P294" s="30">
        <v>58</v>
      </c>
      <c r="Q294" s="127">
        <v>102.7</v>
      </c>
    </row>
    <row r="295" spans="1:17">
      <c r="A295" s="112" t="s">
        <v>61</v>
      </c>
      <c r="B295" s="120" t="s">
        <v>3</v>
      </c>
      <c r="C295" s="582">
        <v>110.5</v>
      </c>
      <c r="D295" s="594">
        <v>74.3</v>
      </c>
      <c r="E295" s="570">
        <v>2155</v>
      </c>
      <c r="F295" s="570">
        <v>15357</v>
      </c>
      <c r="G295" s="570">
        <v>9446</v>
      </c>
      <c r="H295" s="570">
        <v>51</v>
      </c>
      <c r="I295" s="584">
        <v>173.5</v>
      </c>
      <c r="K295" s="124">
        <v>110.5</v>
      </c>
      <c r="L295" s="27">
        <v>74.3</v>
      </c>
      <c r="M295" s="28">
        <v>2739</v>
      </c>
      <c r="N295" s="28">
        <v>13287</v>
      </c>
      <c r="O295" s="28">
        <v>10124</v>
      </c>
      <c r="P295" s="28">
        <v>58</v>
      </c>
      <c r="Q295" s="125">
        <v>102.6</v>
      </c>
    </row>
    <row r="296" spans="1:17">
      <c r="A296" s="95">
        <v>2013</v>
      </c>
      <c r="B296" s="120" t="s">
        <v>4</v>
      </c>
      <c r="C296" s="582">
        <v>114</v>
      </c>
      <c r="D296" s="594">
        <v>73.8</v>
      </c>
      <c r="E296" s="570">
        <v>2607</v>
      </c>
      <c r="F296" s="570">
        <v>14345</v>
      </c>
      <c r="G296" s="570">
        <v>12122</v>
      </c>
      <c r="H296" s="570">
        <v>47</v>
      </c>
      <c r="I296" s="584">
        <v>174.999</v>
      </c>
      <c r="K296" s="124">
        <v>114</v>
      </c>
      <c r="L296" s="27">
        <v>73.8</v>
      </c>
      <c r="M296" s="28">
        <v>2846</v>
      </c>
      <c r="N296" s="28">
        <v>13467</v>
      </c>
      <c r="O296" s="28">
        <v>10534</v>
      </c>
      <c r="P296" s="28">
        <v>47</v>
      </c>
      <c r="Q296" s="125">
        <v>102.1</v>
      </c>
    </row>
    <row r="297" spans="1:17">
      <c r="A297" s="112"/>
      <c r="B297" s="120" t="s">
        <v>5</v>
      </c>
      <c r="C297" s="582">
        <v>117.4</v>
      </c>
      <c r="D297" s="594">
        <v>72.5</v>
      </c>
      <c r="E297" s="570">
        <v>2732</v>
      </c>
      <c r="F297" s="570">
        <v>14329</v>
      </c>
      <c r="G297" s="570">
        <v>16107</v>
      </c>
      <c r="H297" s="570">
        <v>47</v>
      </c>
      <c r="I297" s="584">
        <v>175.959</v>
      </c>
      <c r="K297" s="124">
        <v>117.4</v>
      </c>
      <c r="L297" s="27">
        <v>72.5</v>
      </c>
      <c r="M297" s="28">
        <v>2735</v>
      </c>
      <c r="N297" s="28">
        <v>14042</v>
      </c>
      <c r="O297" s="28">
        <v>10540</v>
      </c>
      <c r="P297" s="28">
        <v>45</v>
      </c>
      <c r="Q297" s="125">
        <v>101.6</v>
      </c>
    </row>
    <row r="298" spans="1:17">
      <c r="A298" s="112"/>
      <c r="B298" s="120" t="s">
        <v>6</v>
      </c>
      <c r="C298" s="582">
        <v>111.2</v>
      </c>
      <c r="D298" s="594">
        <v>69.2</v>
      </c>
      <c r="E298" s="570">
        <v>2443</v>
      </c>
      <c r="F298" s="570">
        <v>13829</v>
      </c>
      <c r="G298" s="570">
        <v>8565</v>
      </c>
      <c r="H298" s="570">
        <v>45</v>
      </c>
      <c r="I298" s="584">
        <v>176.05099999999999</v>
      </c>
      <c r="K298" s="124">
        <v>111.2</v>
      </c>
      <c r="L298" s="27">
        <v>69.2</v>
      </c>
      <c r="M298" s="28">
        <v>2650</v>
      </c>
      <c r="N298" s="28">
        <v>13622</v>
      </c>
      <c r="O298" s="28">
        <v>11049</v>
      </c>
      <c r="P298" s="28">
        <v>44</v>
      </c>
      <c r="Q298" s="125">
        <v>102</v>
      </c>
    </row>
    <row r="299" spans="1:17">
      <c r="A299" s="112"/>
      <c r="B299" s="120" t="s">
        <v>7</v>
      </c>
      <c r="C299" s="582">
        <v>114</v>
      </c>
      <c r="D299" s="594">
        <v>66.7</v>
      </c>
      <c r="E299" s="570">
        <v>2632</v>
      </c>
      <c r="F299" s="570">
        <v>13159</v>
      </c>
      <c r="G299" s="570">
        <v>8947</v>
      </c>
      <c r="H299" s="570">
        <v>48</v>
      </c>
      <c r="I299" s="584">
        <v>177.61799999999999</v>
      </c>
      <c r="K299" s="124">
        <v>114</v>
      </c>
      <c r="L299" s="27">
        <v>66.7</v>
      </c>
      <c r="M299" s="28">
        <v>2925</v>
      </c>
      <c r="N299" s="28">
        <v>13968</v>
      </c>
      <c r="O299" s="28">
        <v>10777</v>
      </c>
      <c r="P299" s="28">
        <v>51</v>
      </c>
      <c r="Q299" s="125">
        <v>106.4</v>
      </c>
    </row>
    <row r="300" spans="1:17">
      <c r="A300" s="112"/>
      <c r="B300" s="120" t="s">
        <v>8</v>
      </c>
      <c r="C300" s="582">
        <v>113</v>
      </c>
      <c r="D300" s="594">
        <v>70</v>
      </c>
      <c r="E300" s="570">
        <v>2939</v>
      </c>
      <c r="F300" s="570">
        <v>12689</v>
      </c>
      <c r="G300" s="570">
        <v>10650</v>
      </c>
      <c r="H300" s="570">
        <v>34</v>
      </c>
      <c r="I300" s="584">
        <v>175.42699999999999</v>
      </c>
      <c r="K300" s="124">
        <v>113</v>
      </c>
      <c r="L300" s="27">
        <v>70</v>
      </c>
      <c r="M300" s="28">
        <v>2748</v>
      </c>
      <c r="N300" s="28">
        <v>13609</v>
      </c>
      <c r="O300" s="28">
        <v>10487</v>
      </c>
      <c r="P300" s="28">
        <v>30</v>
      </c>
      <c r="Q300" s="125">
        <v>106.8</v>
      </c>
    </row>
    <row r="301" spans="1:17">
      <c r="A301" s="112"/>
      <c r="B301" s="120" t="s">
        <v>9</v>
      </c>
      <c r="C301" s="582">
        <v>114.6</v>
      </c>
      <c r="D301" s="594">
        <v>69.599999999999994</v>
      </c>
      <c r="E301" s="570">
        <v>3100</v>
      </c>
      <c r="F301" s="570">
        <v>14338</v>
      </c>
      <c r="G301" s="570">
        <v>10990</v>
      </c>
      <c r="H301" s="570">
        <v>38</v>
      </c>
      <c r="I301" s="584">
        <v>176.85400000000001</v>
      </c>
      <c r="K301" s="124">
        <v>114.6</v>
      </c>
      <c r="L301" s="27">
        <v>69.599999999999994</v>
      </c>
      <c r="M301" s="28">
        <v>2909</v>
      </c>
      <c r="N301" s="28">
        <v>13921</v>
      </c>
      <c r="O301" s="28">
        <v>10217</v>
      </c>
      <c r="P301" s="28">
        <v>38</v>
      </c>
      <c r="Q301" s="125">
        <v>108.2</v>
      </c>
    </row>
    <row r="302" spans="1:17">
      <c r="A302" s="112"/>
      <c r="B302" s="120" t="s">
        <v>10</v>
      </c>
      <c r="C302" s="582">
        <v>114.5</v>
      </c>
      <c r="D302" s="594">
        <v>66.900000000000006</v>
      </c>
      <c r="E302" s="570">
        <v>2735</v>
      </c>
      <c r="F302" s="570">
        <v>13563</v>
      </c>
      <c r="G302" s="570">
        <v>8577</v>
      </c>
      <c r="H302" s="570">
        <v>42</v>
      </c>
      <c r="I302" s="584">
        <v>180.02500000000001</v>
      </c>
      <c r="K302" s="124">
        <v>114.5</v>
      </c>
      <c r="L302" s="27">
        <v>66.900000000000006</v>
      </c>
      <c r="M302" s="28">
        <v>2571</v>
      </c>
      <c r="N302" s="28">
        <v>13795</v>
      </c>
      <c r="O302" s="28">
        <v>10663</v>
      </c>
      <c r="P302" s="28">
        <v>48</v>
      </c>
      <c r="Q302" s="125">
        <v>109.5</v>
      </c>
    </row>
    <row r="303" spans="1:17">
      <c r="A303" s="112"/>
      <c r="B303" s="120" t="s">
        <v>11</v>
      </c>
      <c r="C303" s="582">
        <v>113</v>
      </c>
      <c r="D303" s="594">
        <v>67.5</v>
      </c>
      <c r="E303" s="570">
        <v>2759</v>
      </c>
      <c r="F303" s="570">
        <v>13982</v>
      </c>
      <c r="G303" s="570">
        <v>12966</v>
      </c>
      <c r="H303" s="570">
        <v>54</v>
      </c>
      <c r="I303" s="584">
        <v>180.55500000000001</v>
      </c>
      <c r="K303" s="124">
        <v>113</v>
      </c>
      <c r="L303" s="27">
        <v>67.5</v>
      </c>
      <c r="M303" s="28">
        <v>2895</v>
      </c>
      <c r="N303" s="28">
        <v>14267</v>
      </c>
      <c r="O303" s="28">
        <v>11285</v>
      </c>
      <c r="P303" s="28">
        <v>50</v>
      </c>
      <c r="Q303" s="125">
        <v>108.6</v>
      </c>
    </row>
    <row r="304" spans="1:17">
      <c r="A304" s="112"/>
      <c r="B304" s="120" t="s">
        <v>12</v>
      </c>
      <c r="C304" s="582">
        <v>116</v>
      </c>
      <c r="D304" s="594">
        <v>67</v>
      </c>
      <c r="E304" s="570">
        <v>3719</v>
      </c>
      <c r="F304" s="570">
        <v>15837</v>
      </c>
      <c r="G304" s="570">
        <v>10515</v>
      </c>
      <c r="H304" s="570">
        <v>49</v>
      </c>
      <c r="I304" s="584">
        <v>181.60499999999999</v>
      </c>
      <c r="K304" s="124">
        <v>116</v>
      </c>
      <c r="L304" s="27">
        <v>67</v>
      </c>
      <c r="M304" s="28">
        <v>3462</v>
      </c>
      <c r="N304" s="28">
        <v>14160</v>
      </c>
      <c r="O304" s="28">
        <v>11589</v>
      </c>
      <c r="P304" s="28">
        <v>47</v>
      </c>
      <c r="Q304" s="125">
        <v>110.9</v>
      </c>
    </row>
    <row r="305" spans="1:17">
      <c r="A305" s="112"/>
      <c r="B305" s="120" t="s">
        <v>13</v>
      </c>
      <c r="C305" s="582">
        <v>117.5</v>
      </c>
      <c r="D305" s="594">
        <v>66</v>
      </c>
      <c r="E305" s="570">
        <v>4017</v>
      </c>
      <c r="F305" s="570">
        <v>13753</v>
      </c>
      <c r="G305" s="570">
        <v>11038</v>
      </c>
      <c r="H305" s="570">
        <v>48</v>
      </c>
      <c r="I305" s="584">
        <v>184.13200000000001</v>
      </c>
      <c r="K305" s="124">
        <v>117.5</v>
      </c>
      <c r="L305" s="27">
        <v>66</v>
      </c>
      <c r="M305" s="28">
        <v>3589</v>
      </c>
      <c r="N305" s="28">
        <v>14551</v>
      </c>
      <c r="O305" s="28">
        <v>11770</v>
      </c>
      <c r="P305" s="28">
        <v>49</v>
      </c>
      <c r="Q305" s="125">
        <v>110.7</v>
      </c>
    </row>
    <row r="306" spans="1:17">
      <c r="A306" s="112"/>
      <c r="B306" s="120" t="s">
        <v>14</v>
      </c>
      <c r="C306" s="582">
        <v>117.5</v>
      </c>
      <c r="D306" s="594">
        <v>67.599999999999994</v>
      </c>
      <c r="E306" s="570">
        <v>4238</v>
      </c>
      <c r="F306" s="570">
        <v>12664</v>
      </c>
      <c r="G306" s="570">
        <v>10462</v>
      </c>
      <c r="H306" s="570">
        <v>33</v>
      </c>
      <c r="I306" s="584">
        <v>188.334</v>
      </c>
      <c r="K306" s="124">
        <v>117.5</v>
      </c>
      <c r="L306" s="27">
        <v>67.599999999999994</v>
      </c>
      <c r="M306" s="28">
        <v>3749</v>
      </c>
      <c r="N306" s="28">
        <v>15056</v>
      </c>
      <c r="O306" s="28">
        <v>12123</v>
      </c>
      <c r="P306" s="28">
        <v>33</v>
      </c>
      <c r="Q306" s="125">
        <v>111</v>
      </c>
    </row>
    <row r="307" spans="1:17">
      <c r="A307" s="111" t="s">
        <v>62</v>
      </c>
      <c r="B307" s="119" t="s">
        <v>3</v>
      </c>
      <c r="C307" s="600">
        <v>119.7</v>
      </c>
      <c r="D307" s="596">
        <v>66.3</v>
      </c>
      <c r="E307" s="572">
        <v>2504</v>
      </c>
      <c r="F307" s="572">
        <v>17285</v>
      </c>
      <c r="G307" s="572">
        <v>11804</v>
      </c>
      <c r="H307" s="572">
        <v>36</v>
      </c>
      <c r="I307" s="604">
        <v>187.995</v>
      </c>
      <c r="K307" s="122">
        <v>119.7</v>
      </c>
      <c r="L307" s="25">
        <v>66.3</v>
      </c>
      <c r="M307" s="26">
        <v>3221</v>
      </c>
      <c r="N307" s="26">
        <v>15081</v>
      </c>
      <c r="O307" s="26">
        <v>12385</v>
      </c>
      <c r="P307" s="26">
        <v>41</v>
      </c>
      <c r="Q307" s="123">
        <v>108.4</v>
      </c>
    </row>
    <row r="308" spans="1:17">
      <c r="A308" s="112">
        <v>2014</v>
      </c>
      <c r="B308" s="120" t="s">
        <v>4</v>
      </c>
      <c r="C308" s="582">
        <v>115.2</v>
      </c>
      <c r="D308" s="594">
        <v>64.7</v>
      </c>
      <c r="E308" s="570">
        <v>2789</v>
      </c>
      <c r="F308" s="570">
        <v>15972</v>
      </c>
      <c r="G308" s="570">
        <v>14114</v>
      </c>
      <c r="H308" s="570">
        <v>43</v>
      </c>
      <c r="I308" s="584">
        <v>189.005</v>
      </c>
      <c r="K308" s="124">
        <v>115.2</v>
      </c>
      <c r="L308" s="27">
        <v>64.7</v>
      </c>
      <c r="M308" s="28">
        <v>3092</v>
      </c>
      <c r="N308" s="28">
        <v>14932</v>
      </c>
      <c r="O308" s="28">
        <v>12243</v>
      </c>
      <c r="P308" s="28">
        <v>44</v>
      </c>
      <c r="Q308" s="125">
        <v>108</v>
      </c>
    </row>
    <row r="309" spans="1:17">
      <c r="A309" s="112"/>
      <c r="B309" s="120" t="s">
        <v>5</v>
      </c>
      <c r="C309" s="582">
        <v>114.4</v>
      </c>
      <c r="D309" s="594">
        <v>67.2</v>
      </c>
      <c r="E309" s="570">
        <v>2545</v>
      </c>
      <c r="F309" s="570">
        <v>14548</v>
      </c>
      <c r="G309" s="570">
        <v>18931</v>
      </c>
      <c r="H309" s="570">
        <v>46</v>
      </c>
      <c r="I309" s="584">
        <v>187.69499999999999</v>
      </c>
      <c r="K309" s="124">
        <v>114.4</v>
      </c>
      <c r="L309" s="27">
        <v>67.2</v>
      </c>
      <c r="M309" s="28">
        <v>2543</v>
      </c>
      <c r="N309" s="28">
        <v>14661</v>
      </c>
      <c r="O309" s="28">
        <v>12468</v>
      </c>
      <c r="P309" s="28">
        <v>44</v>
      </c>
      <c r="Q309" s="125">
        <v>106.7</v>
      </c>
    </row>
    <row r="310" spans="1:17">
      <c r="A310" s="112"/>
      <c r="B310" s="120" t="s">
        <v>6</v>
      </c>
      <c r="C310" s="582">
        <v>115.5</v>
      </c>
      <c r="D310" s="594">
        <v>69.5</v>
      </c>
      <c r="E310" s="570">
        <v>2719</v>
      </c>
      <c r="F310" s="570">
        <v>15333</v>
      </c>
      <c r="G310" s="570">
        <v>7388</v>
      </c>
      <c r="H310" s="570">
        <v>49</v>
      </c>
      <c r="I310" s="584">
        <v>187.31299999999999</v>
      </c>
      <c r="K310" s="124">
        <v>115.5</v>
      </c>
      <c r="L310" s="27">
        <v>69.5</v>
      </c>
      <c r="M310" s="28">
        <v>2909</v>
      </c>
      <c r="N310" s="28">
        <v>14957</v>
      </c>
      <c r="O310" s="28">
        <v>9518</v>
      </c>
      <c r="P310" s="28">
        <v>48</v>
      </c>
      <c r="Q310" s="125">
        <v>106.4</v>
      </c>
    </row>
    <row r="311" spans="1:17">
      <c r="A311" s="112"/>
      <c r="B311" s="120" t="s">
        <v>7</v>
      </c>
      <c r="C311" s="582">
        <v>115.7</v>
      </c>
      <c r="D311" s="594">
        <v>72.2</v>
      </c>
      <c r="E311" s="570">
        <v>2491</v>
      </c>
      <c r="F311" s="570">
        <v>14075</v>
      </c>
      <c r="G311" s="570">
        <v>8065</v>
      </c>
      <c r="H311" s="570">
        <v>36</v>
      </c>
      <c r="I311" s="584">
        <v>186.10499999999999</v>
      </c>
      <c r="K311" s="124">
        <v>115.7</v>
      </c>
      <c r="L311" s="27">
        <v>72.2</v>
      </c>
      <c r="M311" s="28">
        <v>2693</v>
      </c>
      <c r="N311" s="28">
        <v>14911</v>
      </c>
      <c r="O311" s="28">
        <v>9667</v>
      </c>
      <c r="P311" s="28">
        <v>37</v>
      </c>
      <c r="Q311" s="125">
        <v>104.8</v>
      </c>
    </row>
    <row r="312" spans="1:17">
      <c r="A312" s="112"/>
      <c r="B312" s="120" t="s">
        <v>8</v>
      </c>
      <c r="C312" s="582">
        <v>114.9</v>
      </c>
      <c r="D312" s="594">
        <v>72.900000000000006</v>
      </c>
      <c r="E312" s="570">
        <v>2919</v>
      </c>
      <c r="F312" s="570">
        <v>14161</v>
      </c>
      <c r="G312" s="570">
        <v>9936</v>
      </c>
      <c r="H312" s="570">
        <v>52</v>
      </c>
      <c r="I312" s="584">
        <v>187.03100000000001</v>
      </c>
      <c r="K312" s="124">
        <v>114.9</v>
      </c>
      <c r="L312" s="27">
        <v>72.900000000000006</v>
      </c>
      <c r="M312" s="28">
        <v>2711</v>
      </c>
      <c r="N312" s="28">
        <v>15131</v>
      </c>
      <c r="O312" s="28">
        <v>9642</v>
      </c>
      <c r="P312" s="28">
        <v>46</v>
      </c>
      <c r="Q312" s="125">
        <v>106.6</v>
      </c>
    </row>
    <row r="313" spans="1:17">
      <c r="A313" s="112"/>
      <c r="B313" s="120" t="s">
        <v>9</v>
      </c>
      <c r="C313" s="582">
        <v>115.7</v>
      </c>
      <c r="D313" s="594">
        <v>73.3</v>
      </c>
      <c r="E313" s="570">
        <v>2067</v>
      </c>
      <c r="F313" s="570">
        <v>15338</v>
      </c>
      <c r="G313" s="570">
        <v>10855</v>
      </c>
      <c r="H313" s="570">
        <v>46</v>
      </c>
      <c r="I313" s="584">
        <v>187.98400000000001</v>
      </c>
      <c r="K313" s="124">
        <v>115.7</v>
      </c>
      <c r="L313" s="27">
        <v>73.3</v>
      </c>
      <c r="M313" s="28">
        <v>1990</v>
      </c>
      <c r="N313" s="28">
        <v>14889</v>
      </c>
      <c r="O313" s="28">
        <v>10384</v>
      </c>
      <c r="P313" s="28">
        <v>47</v>
      </c>
      <c r="Q313" s="125">
        <v>106.3</v>
      </c>
    </row>
    <row r="314" spans="1:17">
      <c r="A314" s="112"/>
      <c r="B314" s="120" t="s">
        <v>10</v>
      </c>
      <c r="C314" s="582">
        <v>114</v>
      </c>
      <c r="D314" s="594">
        <v>72.8</v>
      </c>
      <c r="E314" s="570">
        <v>4167</v>
      </c>
      <c r="F314" s="570">
        <v>14131</v>
      </c>
      <c r="G314" s="570">
        <v>7907</v>
      </c>
      <c r="H314" s="570">
        <v>33</v>
      </c>
      <c r="I314" s="584">
        <v>187.76</v>
      </c>
      <c r="K314" s="124">
        <v>114</v>
      </c>
      <c r="L314" s="27">
        <v>72.8</v>
      </c>
      <c r="M314" s="28">
        <v>3892</v>
      </c>
      <c r="N314" s="28">
        <v>14787</v>
      </c>
      <c r="O314" s="28">
        <v>10179</v>
      </c>
      <c r="P314" s="28">
        <v>37</v>
      </c>
      <c r="Q314" s="125">
        <v>104.3</v>
      </c>
    </row>
    <row r="315" spans="1:17">
      <c r="A315" s="112"/>
      <c r="B315" s="120" t="s">
        <v>11</v>
      </c>
      <c r="C315" s="582">
        <v>115.3</v>
      </c>
      <c r="D315" s="594">
        <v>73.7</v>
      </c>
      <c r="E315" s="570">
        <v>2948</v>
      </c>
      <c r="F315" s="570">
        <v>14941</v>
      </c>
      <c r="G315" s="570">
        <v>12717</v>
      </c>
      <c r="H315" s="570">
        <v>49</v>
      </c>
      <c r="I315" s="584">
        <v>186.67699999999999</v>
      </c>
      <c r="K315" s="124">
        <v>115.3</v>
      </c>
      <c r="L315" s="27">
        <v>73.7</v>
      </c>
      <c r="M315" s="28">
        <v>3091</v>
      </c>
      <c r="N315" s="28">
        <v>14773</v>
      </c>
      <c r="O315" s="28">
        <v>10791</v>
      </c>
      <c r="P315" s="28">
        <v>45</v>
      </c>
      <c r="Q315" s="125">
        <v>103.4</v>
      </c>
    </row>
    <row r="316" spans="1:17">
      <c r="A316" s="112"/>
      <c r="B316" s="120" t="s">
        <v>12</v>
      </c>
      <c r="C316" s="582">
        <v>117.1</v>
      </c>
      <c r="D316" s="594">
        <v>72</v>
      </c>
      <c r="E316" s="570">
        <v>3143</v>
      </c>
      <c r="F316" s="570">
        <v>16630</v>
      </c>
      <c r="G316" s="570">
        <v>9421</v>
      </c>
      <c r="H316" s="570">
        <v>42</v>
      </c>
      <c r="I316" s="584">
        <v>185.78</v>
      </c>
      <c r="K316" s="124">
        <v>117.1</v>
      </c>
      <c r="L316" s="27">
        <v>72</v>
      </c>
      <c r="M316" s="28">
        <v>2928</v>
      </c>
      <c r="N316" s="28">
        <v>14953</v>
      </c>
      <c r="O316" s="28">
        <v>10271</v>
      </c>
      <c r="P316" s="28">
        <v>41</v>
      </c>
      <c r="Q316" s="125">
        <v>102.3</v>
      </c>
    </row>
    <row r="317" spans="1:17">
      <c r="A317" s="112"/>
      <c r="B317" s="120" t="s">
        <v>13</v>
      </c>
      <c r="C317" s="582">
        <v>115.8</v>
      </c>
      <c r="D317" s="594">
        <v>71.8</v>
      </c>
      <c r="E317" s="570">
        <v>3265</v>
      </c>
      <c r="F317" s="570">
        <v>13466</v>
      </c>
      <c r="G317" s="570">
        <v>9306</v>
      </c>
      <c r="H317" s="570">
        <v>39</v>
      </c>
      <c r="I317" s="584">
        <v>186.98500000000001</v>
      </c>
      <c r="K317" s="124">
        <v>115.8</v>
      </c>
      <c r="L317" s="27">
        <v>71.8</v>
      </c>
      <c r="M317" s="28">
        <v>2872</v>
      </c>
      <c r="N317" s="28">
        <v>14630</v>
      </c>
      <c r="O317" s="28">
        <v>10357</v>
      </c>
      <c r="P317" s="28">
        <v>40</v>
      </c>
      <c r="Q317" s="125">
        <v>101.5</v>
      </c>
    </row>
    <row r="318" spans="1:17">
      <c r="A318" s="113"/>
      <c r="B318" s="121" t="s">
        <v>14</v>
      </c>
      <c r="C318" s="583">
        <v>116.7</v>
      </c>
      <c r="D318" s="595">
        <v>72.7</v>
      </c>
      <c r="E318" s="571">
        <v>2765</v>
      </c>
      <c r="F318" s="571">
        <v>12534</v>
      </c>
      <c r="G318" s="571">
        <v>9472</v>
      </c>
      <c r="H318" s="571">
        <v>46</v>
      </c>
      <c r="I318" s="585">
        <v>183.036</v>
      </c>
      <c r="K318" s="126">
        <v>116.7</v>
      </c>
      <c r="L318" s="29">
        <v>72.7</v>
      </c>
      <c r="M318" s="30">
        <v>2541</v>
      </c>
      <c r="N318" s="30">
        <v>14275</v>
      </c>
      <c r="O318" s="30">
        <v>10461</v>
      </c>
      <c r="P318" s="30">
        <v>45</v>
      </c>
      <c r="Q318" s="127">
        <v>97.2</v>
      </c>
    </row>
    <row r="319" spans="1:17">
      <c r="A319" s="111" t="s">
        <v>63</v>
      </c>
      <c r="B319" s="119" t="s">
        <v>3</v>
      </c>
      <c r="C319" s="600">
        <v>121.1</v>
      </c>
      <c r="D319" s="596">
        <v>69.7</v>
      </c>
      <c r="E319" s="572">
        <v>1830</v>
      </c>
      <c r="F319" s="572">
        <v>18311</v>
      </c>
      <c r="G319" s="572">
        <v>9963</v>
      </c>
      <c r="H319" s="572">
        <v>33</v>
      </c>
      <c r="I319" s="604">
        <v>176.00299999999999</v>
      </c>
      <c r="K319" s="124">
        <v>121.1</v>
      </c>
      <c r="L319" s="27">
        <v>69.7</v>
      </c>
      <c r="M319" s="28">
        <v>2361</v>
      </c>
      <c r="N319" s="28">
        <v>16233</v>
      </c>
      <c r="O319" s="28">
        <v>10485</v>
      </c>
      <c r="P319" s="28">
        <v>39</v>
      </c>
      <c r="Q319" s="125">
        <v>93.6</v>
      </c>
    </row>
    <row r="320" spans="1:17">
      <c r="A320" s="112">
        <v>2015</v>
      </c>
      <c r="B320" s="120" t="s">
        <v>4</v>
      </c>
      <c r="C320" s="582">
        <v>115.6</v>
      </c>
      <c r="D320" s="594">
        <v>72.2</v>
      </c>
      <c r="E320" s="570">
        <v>2308</v>
      </c>
      <c r="F320" s="570">
        <v>15787</v>
      </c>
      <c r="G320" s="570">
        <v>12419</v>
      </c>
      <c r="H320" s="570">
        <v>40</v>
      </c>
      <c r="I320" s="584">
        <v>177.43</v>
      </c>
      <c r="K320" s="124">
        <v>115.6</v>
      </c>
      <c r="L320" s="27">
        <v>72.2</v>
      </c>
      <c r="M320" s="28">
        <v>2536</v>
      </c>
      <c r="N320" s="28">
        <v>14688</v>
      </c>
      <c r="O320" s="28">
        <v>10832</v>
      </c>
      <c r="P320" s="28">
        <v>42</v>
      </c>
      <c r="Q320" s="125">
        <v>93.9</v>
      </c>
    </row>
    <row r="321" spans="1:17">
      <c r="A321" s="112"/>
      <c r="B321" s="120" t="s">
        <v>5</v>
      </c>
      <c r="C321" s="582">
        <v>116.7</v>
      </c>
      <c r="D321" s="594">
        <v>72</v>
      </c>
      <c r="E321" s="570">
        <v>2898</v>
      </c>
      <c r="F321" s="570">
        <v>14929</v>
      </c>
      <c r="G321" s="570">
        <v>16165</v>
      </c>
      <c r="H321" s="570">
        <v>53</v>
      </c>
      <c r="I321" s="584">
        <v>175.26</v>
      </c>
      <c r="K321" s="124">
        <v>116.7</v>
      </c>
      <c r="L321" s="27">
        <v>72</v>
      </c>
      <c r="M321" s="28">
        <v>2882</v>
      </c>
      <c r="N321" s="28">
        <v>15084</v>
      </c>
      <c r="O321" s="28">
        <v>10515</v>
      </c>
      <c r="P321" s="28">
        <v>50</v>
      </c>
      <c r="Q321" s="125">
        <v>93.4</v>
      </c>
    </row>
    <row r="322" spans="1:17">
      <c r="A322" s="112"/>
      <c r="B322" s="120" t="s">
        <v>6</v>
      </c>
      <c r="C322" s="582">
        <v>111.2</v>
      </c>
      <c r="D322" s="594">
        <v>70.8</v>
      </c>
      <c r="E322" s="570">
        <v>2364</v>
      </c>
      <c r="F322" s="570">
        <v>15686</v>
      </c>
      <c r="G322" s="570">
        <v>7527</v>
      </c>
      <c r="H322" s="570">
        <v>43</v>
      </c>
      <c r="I322" s="584">
        <v>177.10599999999999</v>
      </c>
      <c r="K322" s="124">
        <v>111.2</v>
      </c>
      <c r="L322" s="27">
        <v>70.8</v>
      </c>
      <c r="M322" s="28">
        <v>2474</v>
      </c>
      <c r="N322" s="28">
        <v>15366</v>
      </c>
      <c r="O322" s="28">
        <v>9564</v>
      </c>
      <c r="P322" s="28">
        <v>42</v>
      </c>
      <c r="Q322" s="125">
        <v>94.6</v>
      </c>
    </row>
    <row r="323" spans="1:17">
      <c r="A323" s="112"/>
      <c r="B323" s="120" t="s">
        <v>7</v>
      </c>
      <c r="C323" s="582">
        <v>114.2</v>
      </c>
      <c r="D323" s="594">
        <v>72.5</v>
      </c>
      <c r="E323" s="570">
        <v>2985</v>
      </c>
      <c r="F323" s="570">
        <v>13353</v>
      </c>
      <c r="G323" s="570">
        <v>8686</v>
      </c>
      <c r="H323" s="570">
        <v>45</v>
      </c>
      <c r="I323" s="584">
        <v>178.137</v>
      </c>
      <c r="K323" s="124">
        <v>114.2</v>
      </c>
      <c r="L323" s="27">
        <v>72.5</v>
      </c>
      <c r="M323" s="28">
        <v>3189</v>
      </c>
      <c r="N323" s="28">
        <v>14436</v>
      </c>
      <c r="O323" s="28">
        <v>10634</v>
      </c>
      <c r="P323" s="28">
        <v>45</v>
      </c>
      <c r="Q323" s="125">
        <v>95.7</v>
      </c>
    </row>
    <row r="324" spans="1:17">
      <c r="A324" s="112"/>
      <c r="B324" s="120" t="s">
        <v>8</v>
      </c>
      <c r="C324" s="582">
        <v>111.3</v>
      </c>
      <c r="D324" s="594">
        <v>73.7</v>
      </c>
      <c r="E324" s="570">
        <v>3667</v>
      </c>
      <c r="F324" s="570">
        <v>14634</v>
      </c>
      <c r="G324" s="570">
        <v>10964</v>
      </c>
      <c r="H324" s="570">
        <v>49</v>
      </c>
      <c r="I324" s="584">
        <v>176.76900000000001</v>
      </c>
      <c r="K324" s="124">
        <v>111.3</v>
      </c>
      <c r="L324" s="27">
        <v>73.7</v>
      </c>
      <c r="M324" s="28">
        <v>3411</v>
      </c>
      <c r="N324" s="28">
        <v>15062</v>
      </c>
      <c r="O324" s="28">
        <v>10419</v>
      </c>
      <c r="P324" s="28">
        <v>43</v>
      </c>
      <c r="Q324" s="125">
        <v>94.5</v>
      </c>
    </row>
    <row r="325" spans="1:17">
      <c r="A325" s="112"/>
      <c r="B325" s="120" t="s">
        <v>9</v>
      </c>
      <c r="C325" s="582">
        <v>114.6</v>
      </c>
      <c r="D325" s="594">
        <v>69</v>
      </c>
      <c r="E325" s="570">
        <v>2450</v>
      </c>
      <c r="F325" s="570">
        <v>15508</v>
      </c>
      <c r="G325" s="570">
        <v>10814</v>
      </c>
      <c r="H325" s="570">
        <v>40</v>
      </c>
      <c r="I325" s="584">
        <v>174.46100000000001</v>
      </c>
      <c r="K325" s="124">
        <v>114.6</v>
      </c>
      <c r="L325" s="27">
        <v>69</v>
      </c>
      <c r="M325" s="28">
        <v>2369</v>
      </c>
      <c r="N325" s="28">
        <v>15147</v>
      </c>
      <c r="O325" s="28">
        <v>10363</v>
      </c>
      <c r="P325" s="28">
        <v>41</v>
      </c>
      <c r="Q325" s="125">
        <v>92.8</v>
      </c>
    </row>
    <row r="326" spans="1:17">
      <c r="A326" s="112"/>
      <c r="B326" s="120" t="s">
        <v>10</v>
      </c>
      <c r="C326" s="582">
        <v>112.3</v>
      </c>
      <c r="D326" s="594">
        <v>73.7</v>
      </c>
      <c r="E326" s="570">
        <v>3540</v>
      </c>
      <c r="F326" s="570">
        <v>14322</v>
      </c>
      <c r="G326" s="570">
        <v>8444</v>
      </c>
      <c r="H326" s="570">
        <v>38</v>
      </c>
      <c r="I326" s="584">
        <v>169.46600000000001</v>
      </c>
      <c r="K326" s="124">
        <v>112.3</v>
      </c>
      <c r="L326" s="27">
        <v>73.7</v>
      </c>
      <c r="M326" s="28">
        <v>3312</v>
      </c>
      <c r="N326" s="28">
        <v>14996</v>
      </c>
      <c r="O326" s="28">
        <v>10978</v>
      </c>
      <c r="P326" s="28">
        <v>42</v>
      </c>
      <c r="Q326" s="125">
        <v>90.3</v>
      </c>
    </row>
    <row r="327" spans="1:17">
      <c r="A327" s="112"/>
      <c r="B327" s="120" t="s">
        <v>11</v>
      </c>
      <c r="C327" s="582">
        <v>113.6</v>
      </c>
      <c r="D327" s="594">
        <v>72.7</v>
      </c>
      <c r="E327" s="570">
        <v>2292</v>
      </c>
      <c r="F327" s="570">
        <v>15131</v>
      </c>
      <c r="G327" s="570">
        <v>12112</v>
      </c>
      <c r="H327" s="570">
        <v>40</v>
      </c>
      <c r="I327" s="584">
        <v>166.02</v>
      </c>
      <c r="K327" s="124">
        <v>113.6</v>
      </c>
      <c r="L327" s="27">
        <v>72.7</v>
      </c>
      <c r="M327" s="28">
        <v>2379</v>
      </c>
      <c r="N327" s="28">
        <v>15103</v>
      </c>
      <c r="O327" s="28">
        <v>10496</v>
      </c>
      <c r="P327" s="28">
        <v>37</v>
      </c>
      <c r="Q327" s="125">
        <v>88.9</v>
      </c>
    </row>
    <row r="328" spans="1:17">
      <c r="A328" s="112"/>
      <c r="B328" s="120" t="s">
        <v>12</v>
      </c>
      <c r="C328" s="582">
        <v>112.3</v>
      </c>
      <c r="D328" s="594">
        <v>71.599999999999994</v>
      </c>
      <c r="E328" s="570">
        <v>2713</v>
      </c>
      <c r="F328" s="570">
        <v>17125</v>
      </c>
      <c r="G328" s="570">
        <v>9551</v>
      </c>
      <c r="H328" s="570">
        <v>38</v>
      </c>
      <c r="I328" s="584">
        <v>165.09800000000001</v>
      </c>
      <c r="K328" s="124">
        <v>112.3</v>
      </c>
      <c r="L328" s="27">
        <v>71.599999999999994</v>
      </c>
      <c r="M328" s="28">
        <v>2564</v>
      </c>
      <c r="N328" s="28">
        <v>15574</v>
      </c>
      <c r="O328" s="28">
        <v>10441</v>
      </c>
      <c r="P328" s="28">
        <v>37</v>
      </c>
      <c r="Q328" s="125">
        <v>88.9</v>
      </c>
    </row>
    <row r="329" spans="1:17">
      <c r="A329" s="112"/>
      <c r="B329" s="120" t="s">
        <v>13</v>
      </c>
      <c r="C329" s="582">
        <v>113.6</v>
      </c>
      <c r="D329" s="594">
        <v>76.599999999999994</v>
      </c>
      <c r="E329" s="570">
        <v>3191</v>
      </c>
      <c r="F329" s="570">
        <v>14269</v>
      </c>
      <c r="G329" s="570">
        <v>9612</v>
      </c>
      <c r="H329" s="570">
        <v>46</v>
      </c>
      <c r="I329" s="584">
        <v>163.27199999999999</v>
      </c>
      <c r="K329" s="124">
        <v>113.6</v>
      </c>
      <c r="L329" s="27">
        <v>76.599999999999994</v>
      </c>
      <c r="M329" s="28">
        <v>2844</v>
      </c>
      <c r="N329" s="28">
        <v>15175</v>
      </c>
      <c r="O329" s="28">
        <v>10408</v>
      </c>
      <c r="P329" s="28">
        <v>48</v>
      </c>
      <c r="Q329" s="125">
        <v>87.3</v>
      </c>
    </row>
    <row r="330" spans="1:17">
      <c r="A330" s="113"/>
      <c r="B330" s="121" t="s">
        <v>14</v>
      </c>
      <c r="C330" s="583">
        <v>111.2</v>
      </c>
      <c r="D330" s="595">
        <v>73.7</v>
      </c>
      <c r="E330" s="571">
        <v>2458</v>
      </c>
      <c r="F330" s="571">
        <v>12689</v>
      </c>
      <c r="G330" s="571">
        <v>9492</v>
      </c>
      <c r="H330" s="571">
        <v>34</v>
      </c>
      <c r="I330" s="585">
        <v>160.852</v>
      </c>
      <c r="K330" s="126">
        <v>111.2</v>
      </c>
      <c r="L330" s="29">
        <v>73.7</v>
      </c>
      <c r="M330" s="30">
        <v>2347</v>
      </c>
      <c r="N330" s="30">
        <v>14260</v>
      </c>
      <c r="O330" s="30">
        <v>10360</v>
      </c>
      <c r="P330" s="30">
        <v>33</v>
      </c>
      <c r="Q330" s="127">
        <v>87.9</v>
      </c>
    </row>
    <row r="331" spans="1:17">
      <c r="A331" s="111" t="s">
        <v>280</v>
      </c>
      <c r="B331" s="119" t="s">
        <v>3</v>
      </c>
      <c r="C331" s="601">
        <v>112.6</v>
      </c>
      <c r="D331" s="601">
        <v>75.3</v>
      </c>
      <c r="E331" s="573">
        <v>3110</v>
      </c>
      <c r="F331" s="573">
        <v>18120</v>
      </c>
      <c r="G331" s="573">
        <v>9781</v>
      </c>
      <c r="H331" s="573">
        <v>31</v>
      </c>
      <c r="I331" s="605">
        <v>155.94800000000001</v>
      </c>
      <c r="K331" s="122">
        <v>112.6</v>
      </c>
      <c r="L331" s="25">
        <v>75.3</v>
      </c>
      <c r="M331" s="26">
        <v>3997</v>
      </c>
      <c r="N331" s="26">
        <v>16698</v>
      </c>
      <c r="O331" s="26">
        <v>10603</v>
      </c>
      <c r="P331" s="26">
        <v>37</v>
      </c>
      <c r="Q331" s="123">
        <v>88.6</v>
      </c>
    </row>
    <row r="332" spans="1:17">
      <c r="A332" s="112">
        <v>2016</v>
      </c>
      <c r="B332" s="120" t="s">
        <v>4</v>
      </c>
      <c r="C332" s="602">
        <v>113.3</v>
      </c>
      <c r="D332" s="602">
        <v>79.599999999999994</v>
      </c>
      <c r="E332" s="574">
        <v>2158</v>
      </c>
      <c r="F332" s="574">
        <v>16467</v>
      </c>
      <c r="G332" s="574">
        <v>11789</v>
      </c>
      <c r="H332" s="574">
        <v>38</v>
      </c>
      <c r="I332" s="606">
        <v>154.94200000000001</v>
      </c>
      <c r="K332" s="124">
        <v>113.3</v>
      </c>
      <c r="L332" s="27">
        <v>79.599999999999994</v>
      </c>
      <c r="M332" s="28">
        <v>2300</v>
      </c>
      <c r="N332" s="28">
        <v>15175</v>
      </c>
      <c r="O332" s="28">
        <v>9950</v>
      </c>
      <c r="P332" s="28">
        <v>41</v>
      </c>
      <c r="Q332" s="125">
        <v>87.3</v>
      </c>
    </row>
    <row r="333" spans="1:17">
      <c r="A333" s="112"/>
      <c r="B333" s="120" t="s">
        <v>5</v>
      </c>
      <c r="C333" s="602">
        <v>114.5</v>
      </c>
      <c r="D333" s="602">
        <v>77.900000000000006</v>
      </c>
      <c r="E333" s="574">
        <v>3053</v>
      </c>
      <c r="F333" s="574">
        <v>14874</v>
      </c>
      <c r="G333" s="574">
        <v>15674</v>
      </c>
      <c r="H333" s="574">
        <v>39</v>
      </c>
      <c r="I333" s="606">
        <v>156.095</v>
      </c>
      <c r="K333" s="124">
        <v>114.5</v>
      </c>
      <c r="L333" s="27">
        <v>77.900000000000006</v>
      </c>
      <c r="M333" s="28">
        <v>3018</v>
      </c>
      <c r="N333" s="28">
        <v>14876</v>
      </c>
      <c r="O333" s="28">
        <v>10074</v>
      </c>
      <c r="P333" s="28">
        <v>36</v>
      </c>
      <c r="Q333" s="125">
        <v>89.1</v>
      </c>
    </row>
    <row r="334" spans="1:17">
      <c r="A334" s="112"/>
      <c r="B334" s="120" t="s">
        <v>6</v>
      </c>
      <c r="C334" s="602">
        <v>112.3</v>
      </c>
      <c r="D334" s="602">
        <v>80.099999999999994</v>
      </c>
      <c r="E334" s="574">
        <v>3019</v>
      </c>
      <c r="F334" s="574">
        <v>15727</v>
      </c>
      <c r="G334" s="574">
        <v>8690</v>
      </c>
      <c r="H334" s="574">
        <v>45</v>
      </c>
      <c r="I334" s="606">
        <v>158.19399999999999</v>
      </c>
      <c r="K334" s="124">
        <v>112.3</v>
      </c>
      <c r="L334" s="27">
        <v>80.099999999999994</v>
      </c>
      <c r="M334" s="28">
        <v>3060</v>
      </c>
      <c r="N334" s="28">
        <v>15458</v>
      </c>
      <c r="O334" s="28">
        <v>10880</v>
      </c>
      <c r="P334" s="28">
        <v>44</v>
      </c>
      <c r="Q334" s="125">
        <v>89.3</v>
      </c>
    </row>
    <row r="335" spans="1:17">
      <c r="A335" s="112"/>
      <c r="B335" s="120" t="s">
        <v>7</v>
      </c>
      <c r="C335" s="602">
        <v>112.9</v>
      </c>
      <c r="D335" s="602">
        <v>81.8</v>
      </c>
      <c r="E335" s="574">
        <v>2218</v>
      </c>
      <c r="F335" s="574">
        <v>14549</v>
      </c>
      <c r="G335" s="574">
        <v>9081</v>
      </c>
      <c r="H335" s="574">
        <v>25</v>
      </c>
      <c r="I335" s="606">
        <v>158.66499999999999</v>
      </c>
      <c r="K335" s="124">
        <v>112.9</v>
      </c>
      <c r="L335" s="27">
        <v>81.8</v>
      </c>
      <c r="M335" s="28">
        <v>2335</v>
      </c>
      <c r="N335" s="28">
        <v>15404</v>
      </c>
      <c r="O335" s="28">
        <v>10923</v>
      </c>
      <c r="P335" s="28">
        <v>24</v>
      </c>
      <c r="Q335" s="125">
        <v>89.1</v>
      </c>
    </row>
    <row r="336" spans="1:17">
      <c r="A336" s="112"/>
      <c r="B336" s="120" t="s">
        <v>8</v>
      </c>
      <c r="C336" s="602">
        <v>114.4</v>
      </c>
      <c r="D336" s="602">
        <v>76.8</v>
      </c>
      <c r="E336" s="574">
        <v>2885</v>
      </c>
      <c r="F336" s="574">
        <v>14944</v>
      </c>
      <c r="G336" s="574">
        <v>11421</v>
      </c>
      <c r="H336" s="574">
        <v>55</v>
      </c>
      <c r="I336" s="606">
        <v>156.70400000000001</v>
      </c>
      <c r="K336" s="124">
        <v>114.4</v>
      </c>
      <c r="L336" s="27">
        <v>76.8</v>
      </c>
      <c r="M336" s="28">
        <v>2676</v>
      </c>
      <c r="N336" s="28">
        <v>15559</v>
      </c>
      <c r="O336" s="28">
        <v>11111</v>
      </c>
      <c r="P336" s="28">
        <v>48</v>
      </c>
      <c r="Q336" s="125">
        <v>88.6</v>
      </c>
    </row>
    <row r="337" spans="1:17">
      <c r="A337" s="112"/>
      <c r="B337" s="120" t="s">
        <v>9</v>
      </c>
      <c r="C337" s="602">
        <v>112.3</v>
      </c>
      <c r="D337" s="602">
        <v>79.2</v>
      </c>
      <c r="E337" s="574">
        <v>3032</v>
      </c>
      <c r="F337" s="574">
        <v>15580</v>
      </c>
      <c r="G337" s="574">
        <v>11109</v>
      </c>
      <c r="H337" s="574">
        <v>30</v>
      </c>
      <c r="I337" s="606">
        <v>157.572</v>
      </c>
      <c r="K337" s="124">
        <v>112.3</v>
      </c>
      <c r="L337" s="27">
        <v>79.2</v>
      </c>
      <c r="M337" s="28">
        <v>2943</v>
      </c>
      <c r="N337" s="28">
        <v>15869</v>
      </c>
      <c r="O337" s="28">
        <v>11273</v>
      </c>
      <c r="P337" s="28">
        <v>31</v>
      </c>
      <c r="Q337" s="125">
        <v>90.3</v>
      </c>
    </row>
    <row r="338" spans="1:17">
      <c r="A338" s="112"/>
      <c r="B338" s="120" t="s">
        <v>10</v>
      </c>
      <c r="C338" s="602">
        <v>114.4</v>
      </c>
      <c r="D338" s="602">
        <v>75.599999999999994</v>
      </c>
      <c r="E338" s="574">
        <v>2828</v>
      </c>
      <c r="F338" s="574">
        <v>16090</v>
      </c>
      <c r="G338" s="574">
        <v>8526</v>
      </c>
      <c r="H338" s="574">
        <v>31</v>
      </c>
      <c r="I338" s="606">
        <v>156.636</v>
      </c>
      <c r="K338" s="124">
        <v>114.4</v>
      </c>
      <c r="L338" s="27">
        <v>75.599999999999994</v>
      </c>
      <c r="M338" s="28">
        <v>2655</v>
      </c>
      <c r="N338" s="28">
        <v>15942</v>
      </c>
      <c r="O338" s="28">
        <v>10696</v>
      </c>
      <c r="P338" s="28">
        <v>34</v>
      </c>
      <c r="Q338" s="125">
        <v>92.4</v>
      </c>
    </row>
    <row r="339" spans="1:17">
      <c r="A339" s="112"/>
      <c r="B339" s="120" t="s">
        <v>11</v>
      </c>
      <c r="C339" s="602">
        <v>118.5</v>
      </c>
      <c r="D339" s="602">
        <v>79.3</v>
      </c>
      <c r="E339" s="574">
        <v>3237</v>
      </c>
      <c r="F339" s="574">
        <v>15753</v>
      </c>
      <c r="G339" s="574">
        <v>12531</v>
      </c>
      <c r="H339" s="574">
        <v>34</v>
      </c>
      <c r="I339" s="606">
        <v>156.71299999999999</v>
      </c>
      <c r="K339" s="124">
        <v>118.5</v>
      </c>
      <c r="L339" s="27">
        <v>79.3</v>
      </c>
      <c r="M339" s="28">
        <v>3388</v>
      </c>
      <c r="N339" s="28">
        <v>15867</v>
      </c>
      <c r="O339" s="28">
        <v>10710</v>
      </c>
      <c r="P339" s="28">
        <v>32</v>
      </c>
      <c r="Q339" s="125">
        <v>94.4</v>
      </c>
    </row>
    <row r="340" spans="1:17">
      <c r="A340" s="112"/>
      <c r="B340" s="120" t="s">
        <v>12</v>
      </c>
      <c r="C340" s="602">
        <v>114.9</v>
      </c>
      <c r="D340" s="602">
        <v>81.5</v>
      </c>
      <c r="E340" s="574">
        <v>2810</v>
      </c>
      <c r="F340" s="574">
        <v>16931</v>
      </c>
      <c r="G340" s="574">
        <v>9913</v>
      </c>
      <c r="H340" s="574">
        <v>39</v>
      </c>
      <c r="I340" s="606">
        <v>158.58600000000001</v>
      </c>
      <c r="K340" s="124">
        <v>114.9</v>
      </c>
      <c r="L340" s="27">
        <v>81.5</v>
      </c>
      <c r="M340" s="28">
        <v>2743</v>
      </c>
      <c r="N340" s="28">
        <v>16062</v>
      </c>
      <c r="O340" s="28">
        <v>11134</v>
      </c>
      <c r="P340" s="28">
        <v>39</v>
      </c>
      <c r="Q340" s="125">
        <v>96.1</v>
      </c>
    </row>
    <row r="341" spans="1:17">
      <c r="A341" s="112"/>
      <c r="B341" s="120" t="s">
        <v>13</v>
      </c>
      <c r="C341" s="602">
        <v>114.9</v>
      </c>
      <c r="D341" s="602">
        <v>75.900000000000006</v>
      </c>
      <c r="E341" s="574">
        <v>3004</v>
      </c>
      <c r="F341" s="574">
        <v>15775</v>
      </c>
      <c r="G341" s="574">
        <v>10855</v>
      </c>
      <c r="H341" s="574">
        <v>29</v>
      </c>
      <c r="I341" s="606">
        <v>164.41300000000001</v>
      </c>
      <c r="K341" s="124">
        <v>114.9</v>
      </c>
      <c r="L341" s="27">
        <v>75.900000000000006</v>
      </c>
      <c r="M341" s="28">
        <v>2757</v>
      </c>
      <c r="N341" s="28">
        <v>15869</v>
      </c>
      <c r="O341" s="28">
        <v>11452</v>
      </c>
      <c r="P341" s="28">
        <v>30</v>
      </c>
      <c r="Q341" s="125">
        <v>100.7</v>
      </c>
    </row>
    <row r="342" spans="1:17">
      <c r="A342" s="113"/>
      <c r="B342" s="121" t="s">
        <v>14</v>
      </c>
      <c r="C342" s="603">
        <v>118.1</v>
      </c>
      <c r="D342" s="603">
        <v>74.400000000000006</v>
      </c>
      <c r="E342" s="575">
        <v>2870</v>
      </c>
      <c r="F342" s="575">
        <v>13658</v>
      </c>
      <c r="G342" s="575">
        <v>11018</v>
      </c>
      <c r="H342" s="575">
        <v>38</v>
      </c>
      <c r="I342" s="607">
        <v>168.833</v>
      </c>
      <c r="K342" s="126">
        <v>118.1</v>
      </c>
      <c r="L342" s="29">
        <v>74.400000000000006</v>
      </c>
      <c r="M342" s="30">
        <v>2777</v>
      </c>
      <c r="N342" s="30">
        <v>15307</v>
      </c>
      <c r="O342" s="30">
        <v>11757</v>
      </c>
      <c r="P342" s="30">
        <v>36</v>
      </c>
      <c r="Q342" s="127">
        <v>105</v>
      </c>
    </row>
    <row r="343" spans="1:17">
      <c r="A343" s="112" t="s">
        <v>466</v>
      </c>
      <c r="B343" s="120" t="s">
        <v>3</v>
      </c>
      <c r="C343" s="602">
        <v>113.3</v>
      </c>
      <c r="D343" s="602">
        <v>80.8</v>
      </c>
      <c r="E343" s="574">
        <v>3297</v>
      </c>
      <c r="F343" s="574">
        <v>19414</v>
      </c>
      <c r="G343" s="574">
        <v>10504</v>
      </c>
      <c r="H343" s="574">
        <v>28</v>
      </c>
      <c r="I343" s="606">
        <v>171.74299999999999</v>
      </c>
      <c r="K343" s="124">
        <v>113.3</v>
      </c>
      <c r="L343" s="27">
        <v>80.8</v>
      </c>
      <c r="M343" s="28">
        <v>4150</v>
      </c>
      <c r="N343" s="28">
        <v>17846</v>
      </c>
      <c r="O343" s="28">
        <v>11240</v>
      </c>
      <c r="P343" s="28">
        <v>34</v>
      </c>
      <c r="Q343" s="125">
        <v>110.1</v>
      </c>
    </row>
    <row r="344" spans="1:17">
      <c r="A344" s="112">
        <v>2017</v>
      </c>
      <c r="B344" s="120" t="s">
        <v>4</v>
      </c>
      <c r="C344" s="602">
        <v>118.6</v>
      </c>
      <c r="D344" s="602">
        <v>75.400000000000006</v>
      </c>
      <c r="E344" s="574">
        <v>3190</v>
      </c>
      <c r="F344" s="574">
        <v>18179</v>
      </c>
      <c r="G344" s="574">
        <v>12849</v>
      </c>
      <c r="H344" s="574">
        <v>30</v>
      </c>
      <c r="I344" s="606">
        <v>172.28399999999999</v>
      </c>
      <c r="K344" s="124">
        <v>118.6</v>
      </c>
      <c r="L344" s="27">
        <v>75.400000000000006</v>
      </c>
      <c r="M344" s="28">
        <v>3312</v>
      </c>
      <c r="N344" s="28">
        <v>16716</v>
      </c>
      <c r="O344" s="28">
        <v>11274</v>
      </c>
      <c r="P344" s="28">
        <v>33</v>
      </c>
      <c r="Q344" s="125">
        <v>111.2</v>
      </c>
    </row>
    <row r="345" spans="1:17">
      <c r="A345" s="112"/>
      <c r="B345" s="120" t="s">
        <v>5</v>
      </c>
      <c r="C345" s="602">
        <v>117.1</v>
      </c>
      <c r="D345" s="602">
        <v>77.099999999999994</v>
      </c>
      <c r="E345" s="574">
        <v>2403</v>
      </c>
      <c r="F345" s="574">
        <v>16225</v>
      </c>
      <c r="G345" s="574">
        <v>18114</v>
      </c>
      <c r="H345" s="574">
        <v>33</v>
      </c>
      <c r="I345" s="606">
        <v>173.696</v>
      </c>
      <c r="K345" s="124">
        <v>117.1</v>
      </c>
      <c r="L345" s="27">
        <v>77.099999999999994</v>
      </c>
      <c r="M345" s="28">
        <v>2338</v>
      </c>
      <c r="N345" s="28">
        <v>16482</v>
      </c>
      <c r="O345" s="28">
        <v>11524</v>
      </c>
      <c r="P345" s="28">
        <v>30</v>
      </c>
      <c r="Q345" s="125">
        <v>111.3</v>
      </c>
    </row>
    <row r="346" spans="1:17">
      <c r="A346" s="112"/>
      <c r="B346" s="120" t="s">
        <v>6</v>
      </c>
      <c r="C346" s="602">
        <v>120.1</v>
      </c>
      <c r="D346" s="602">
        <v>77.2</v>
      </c>
      <c r="E346" s="574">
        <v>2976</v>
      </c>
      <c r="F346" s="574">
        <v>16815</v>
      </c>
      <c r="G346" s="574">
        <v>8693</v>
      </c>
      <c r="H346" s="574">
        <v>34</v>
      </c>
      <c r="I346" s="606">
        <v>171.60900000000001</v>
      </c>
      <c r="K346" s="124">
        <v>120.1</v>
      </c>
      <c r="L346" s="27">
        <v>77.2</v>
      </c>
      <c r="M346" s="28">
        <v>2870</v>
      </c>
      <c r="N346" s="28">
        <v>17338</v>
      </c>
      <c r="O346" s="28">
        <v>11335</v>
      </c>
      <c r="P346" s="28">
        <v>34</v>
      </c>
      <c r="Q346" s="125">
        <v>108.5</v>
      </c>
    </row>
    <row r="347" spans="1:17">
      <c r="A347" s="112"/>
      <c r="B347" s="120" t="s">
        <v>7</v>
      </c>
      <c r="C347" s="602">
        <v>119.3</v>
      </c>
      <c r="D347" s="602">
        <v>75</v>
      </c>
      <c r="E347" s="574">
        <v>3028</v>
      </c>
      <c r="F347" s="574">
        <v>16802</v>
      </c>
      <c r="G347" s="574">
        <v>9492</v>
      </c>
      <c r="H347" s="574">
        <v>43</v>
      </c>
      <c r="I347" s="606">
        <v>172.23400000000001</v>
      </c>
      <c r="K347" s="124">
        <v>119.3</v>
      </c>
      <c r="L347" s="27">
        <v>75</v>
      </c>
      <c r="M347" s="28">
        <v>3219</v>
      </c>
      <c r="N347" s="28">
        <v>17191</v>
      </c>
      <c r="O347" s="28">
        <v>11164</v>
      </c>
      <c r="P347" s="28">
        <v>42</v>
      </c>
      <c r="Q347" s="125">
        <v>108.6</v>
      </c>
    </row>
    <row r="348" spans="1:17">
      <c r="A348" s="112"/>
      <c r="B348" s="120" t="s">
        <v>8</v>
      </c>
      <c r="C348" s="602">
        <v>119.5</v>
      </c>
      <c r="D348" s="602">
        <v>74.900000000000006</v>
      </c>
      <c r="E348" s="574">
        <v>2848</v>
      </c>
      <c r="F348" s="574">
        <v>16358</v>
      </c>
      <c r="G348" s="574">
        <v>12395</v>
      </c>
      <c r="H348" s="574">
        <v>50</v>
      </c>
      <c r="I348" s="606">
        <v>172.11799999999999</v>
      </c>
      <c r="K348" s="124">
        <v>119.5</v>
      </c>
      <c r="L348" s="27">
        <v>74.900000000000006</v>
      </c>
      <c r="M348" s="28">
        <v>2653</v>
      </c>
      <c r="N348" s="28">
        <v>16836</v>
      </c>
      <c r="O348" s="28">
        <v>11939</v>
      </c>
      <c r="P348" s="28">
        <v>43</v>
      </c>
      <c r="Q348" s="125">
        <v>109.8</v>
      </c>
    </row>
    <row r="349" spans="1:17">
      <c r="A349" s="112"/>
      <c r="B349" s="120" t="s">
        <v>9</v>
      </c>
      <c r="C349" s="602">
        <v>120.3</v>
      </c>
      <c r="D349" s="602">
        <v>82.6</v>
      </c>
      <c r="E349" s="574">
        <v>2918</v>
      </c>
      <c r="F349" s="574">
        <v>16745</v>
      </c>
      <c r="G349" s="574">
        <v>10591</v>
      </c>
      <c r="H349" s="574">
        <v>43</v>
      </c>
      <c r="I349" s="606">
        <v>174.14099999999999</v>
      </c>
      <c r="K349" s="124">
        <v>120.3</v>
      </c>
      <c r="L349" s="27">
        <v>82.6</v>
      </c>
      <c r="M349" s="28">
        <v>2807</v>
      </c>
      <c r="N349" s="28">
        <v>17267</v>
      </c>
      <c r="O349" s="28">
        <v>10950</v>
      </c>
      <c r="P349" s="28">
        <v>44</v>
      </c>
      <c r="Q349" s="125">
        <v>110.5</v>
      </c>
    </row>
    <row r="350" spans="1:17">
      <c r="A350" s="112"/>
      <c r="B350" s="120" t="s">
        <v>10</v>
      </c>
      <c r="C350" s="602">
        <v>123</v>
      </c>
      <c r="D350" s="602">
        <v>82.3</v>
      </c>
      <c r="E350" s="574">
        <v>3017</v>
      </c>
      <c r="F350" s="574">
        <v>17805</v>
      </c>
      <c r="G350" s="574">
        <v>8929</v>
      </c>
      <c r="H350" s="574">
        <v>39</v>
      </c>
      <c r="I350" s="606">
        <v>176.71799999999999</v>
      </c>
      <c r="K350" s="124">
        <v>123</v>
      </c>
      <c r="L350" s="27">
        <v>82.3</v>
      </c>
      <c r="M350" s="28">
        <v>2935</v>
      </c>
      <c r="N350" s="28">
        <v>17552</v>
      </c>
      <c r="O350" s="28">
        <v>11349</v>
      </c>
      <c r="P350" s="28">
        <v>41</v>
      </c>
      <c r="Q350" s="125">
        <v>112.8</v>
      </c>
    </row>
    <row r="351" spans="1:17">
      <c r="A351" s="112"/>
      <c r="B351" s="120" t="s">
        <v>11</v>
      </c>
      <c r="C351" s="602">
        <v>118.1</v>
      </c>
      <c r="D351" s="602">
        <v>76.099999999999994</v>
      </c>
      <c r="E351" s="574">
        <v>2696</v>
      </c>
      <c r="F351" s="574">
        <v>16876</v>
      </c>
      <c r="G351" s="574">
        <v>12610</v>
      </c>
      <c r="H351" s="574">
        <v>43</v>
      </c>
      <c r="I351" s="606">
        <v>179.875</v>
      </c>
      <c r="K351" s="124">
        <v>118.1</v>
      </c>
      <c r="L351" s="27">
        <v>76.099999999999994</v>
      </c>
      <c r="M351" s="28">
        <v>2827</v>
      </c>
      <c r="N351" s="28">
        <v>17158</v>
      </c>
      <c r="O351" s="28">
        <v>10980</v>
      </c>
      <c r="P351" s="28">
        <v>42</v>
      </c>
      <c r="Q351" s="125">
        <v>114.8</v>
      </c>
    </row>
    <row r="352" spans="1:17">
      <c r="A352" s="112"/>
      <c r="B352" s="120" t="s">
        <v>12</v>
      </c>
      <c r="C352" s="602">
        <v>122.8</v>
      </c>
      <c r="D352" s="602">
        <v>79.099999999999994</v>
      </c>
      <c r="E352" s="574">
        <v>2771</v>
      </c>
      <c r="F352" s="574">
        <v>17965</v>
      </c>
      <c r="G352" s="574">
        <v>9196</v>
      </c>
      <c r="H352" s="574">
        <v>32</v>
      </c>
      <c r="I352" s="606">
        <v>180.69499999999999</v>
      </c>
      <c r="K352" s="124">
        <v>122.8</v>
      </c>
      <c r="L352" s="27">
        <v>79.099999999999994</v>
      </c>
      <c r="M352" s="28">
        <v>2775</v>
      </c>
      <c r="N352" s="28">
        <v>16813</v>
      </c>
      <c r="O352" s="28">
        <v>10063</v>
      </c>
      <c r="P352" s="28">
        <v>32</v>
      </c>
      <c r="Q352" s="125">
        <v>113.9</v>
      </c>
    </row>
    <row r="353" spans="1:17">
      <c r="A353" s="112"/>
      <c r="B353" s="120" t="s">
        <v>13</v>
      </c>
      <c r="C353" s="602">
        <v>122.7</v>
      </c>
      <c r="D353" s="602">
        <v>75.7</v>
      </c>
      <c r="E353" s="574">
        <v>2766</v>
      </c>
      <c r="F353" s="574">
        <v>17553</v>
      </c>
      <c r="G353" s="574">
        <v>10093</v>
      </c>
      <c r="H353" s="574">
        <v>35</v>
      </c>
      <c r="I353" s="606">
        <v>181.86199999999999</v>
      </c>
      <c r="K353" s="124">
        <v>122.7</v>
      </c>
      <c r="L353" s="27">
        <v>75.7</v>
      </c>
      <c r="M353" s="28">
        <v>2619</v>
      </c>
      <c r="N353" s="28">
        <v>17592</v>
      </c>
      <c r="O353" s="28">
        <v>10491</v>
      </c>
      <c r="P353" s="28">
        <v>35</v>
      </c>
      <c r="Q353" s="125">
        <v>110.6</v>
      </c>
    </row>
    <row r="354" spans="1:17">
      <c r="A354" s="112"/>
      <c r="B354" s="120" t="s">
        <v>14</v>
      </c>
      <c r="C354" s="602">
        <v>121.9</v>
      </c>
      <c r="D354" s="602">
        <v>78.7</v>
      </c>
      <c r="E354" s="574">
        <v>2993</v>
      </c>
      <c r="F354" s="574">
        <v>15909</v>
      </c>
      <c r="G354" s="574">
        <v>11174</v>
      </c>
      <c r="H354" s="574">
        <v>39</v>
      </c>
      <c r="I354" s="606">
        <v>184.488</v>
      </c>
      <c r="K354" s="124">
        <v>121.9</v>
      </c>
      <c r="L354" s="27">
        <v>78.7</v>
      </c>
      <c r="M354" s="28">
        <v>2897</v>
      </c>
      <c r="N354" s="28">
        <v>18089</v>
      </c>
      <c r="O354" s="28">
        <v>12148</v>
      </c>
      <c r="P354" s="28">
        <v>36</v>
      </c>
      <c r="Q354" s="125">
        <v>109.3</v>
      </c>
    </row>
    <row r="355" spans="1:17">
      <c r="A355" s="111" t="s">
        <v>598</v>
      </c>
      <c r="B355" s="119" t="s">
        <v>3</v>
      </c>
      <c r="C355" s="601">
        <v>121</v>
      </c>
      <c r="D355" s="601">
        <v>86.8</v>
      </c>
      <c r="E355" s="573">
        <v>2052</v>
      </c>
      <c r="F355" s="573">
        <v>19203</v>
      </c>
      <c r="G355" s="573">
        <v>10059</v>
      </c>
      <c r="H355" s="573">
        <v>30</v>
      </c>
      <c r="I355" s="605">
        <v>185.46299999999999</v>
      </c>
      <c r="K355" s="122">
        <v>121</v>
      </c>
      <c r="L355" s="25">
        <v>86.8</v>
      </c>
      <c r="M355" s="26">
        <v>2507</v>
      </c>
      <c r="N355" s="26">
        <v>17306</v>
      </c>
      <c r="O355" s="26">
        <v>10460</v>
      </c>
      <c r="P355" s="26">
        <v>35</v>
      </c>
      <c r="Q355" s="123">
        <v>108</v>
      </c>
    </row>
    <row r="356" spans="1:17">
      <c r="A356" s="112">
        <v>2018</v>
      </c>
      <c r="B356" s="120" t="s">
        <v>4</v>
      </c>
      <c r="C356" s="602">
        <v>120.1</v>
      </c>
      <c r="D356" s="602">
        <v>86.7</v>
      </c>
      <c r="E356" s="574">
        <v>2629</v>
      </c>
      <c r="F356" s="574">
        <v>19800</v>
      </c>
      <c r="G356" s="574">
        <v>12862</v>
      </c>
      <c r="H356" s="574">
        <v>36</v>
      </c>
      <c r="I356" s="606">
        <v>186.434</v>
      </c>
      <c r="K356" s="124">
        <v>120.1</v>
      </c>
      <c r="L356" s="27">
        <v>86.7</v>
      </c>
      <c r="M356" s="28">
        <v>2635</v>
      </c>
      <c r="N356" s="28">
        <v>18232</v>
      </c>
      <c r="O356" s="28">
        <v>11316</v>
      </c>
      <c r="P356" s="28">
        <v>42</v>
      </c>
      <c r="Q356" s="125">
        <v>108.2</v>
      </c>
    </row>
    <row r="357" spans="1:17">
      <c r="A357" s="112"/>
      <c r="B357" s="120" t="s">
        <v>5</v>
      </c>
      <c r="C357" s="602">
        <v>121.9</v>
      </c>
      <c r="D357" s="602">
        <v>84.8</v>
      </c>
      <c r="E357" s="574">
        <v>2750</v>
      </c>
      <c r="F357" s="574">
        <v>17656</v>
      </c>
      <c r="G357" s="574">
        <v>17721</v>
      </c>
      <c r="H357" s="574">
        <v>43</v>
      </c>
      <c r="I357" s="606">
        <v>184.31399999999999</v>
      </c>
      <c r="K357" s="124">
        <v>121.9</v>
      </c>
      <c r="L357" s="27">
        <v>84.8</v>
      </c>
      <c r="M357" s="28">
        <v>2672</v>
      </c>
      <c r="N357" s="28">
        <v>18116</v>
      </c>
      <c r="O357" s="28">
        <v>11381</v>
      </c>
      <c r="P357" s="28">
        <v>40</v>
      </c>
      <c r="Q357" s="125">
        <v>106.1</v>
      </c>
    </row>
    <row r="358" spans="1:17">
      <c r="A358" s="112"/>
      <c r="B358" s="120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5">
        <v>186.501</v>
      </c>
      <c r="K358" s="124">
        <v>121.4</v>
      </c>
      <c r="L358" s="27">
        <v>83.5</v>
      </c>
      <c r="M358" s="28">
        <v>2364</v>
      </c>
      <c r="N358" s="28">
        <v>17911</v>
      </c>
      <c r="O358" s="28">
        <v>11355</v>
      </c>
      <c r="P358" s="28">
        <v>34</v>
      </c>
      <c r="Q358" s="125">
        <v>108.7</v>
      </c>
    </row>
    <row r="359" spans="1:17">
      <c r="A359" s="112"/>
      <c r="B359" s="120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5">
        <v>186.685</v>
      </c>
      <c r="K359" s="124">
        <v>122.4</v>
      </c>
      <c r="L359" s="27">
        <v>80.5</v>
      </c>
      <c r="M359" s="28">
        <v>2609</v>
      </c>
      <c r="N359" s="28">
        <v>18498</v>
      </c>
      <c r="O359" s="28">
        <v>11497</v>
      </c>
      <c r="P359" s="28">
        <v>40</v>
      </c>
      <c r="Q359" s="125">
        <v>108.4</v>
      </c>
    </row>
    <row r="360" spans="1:17">
      <c r="A360" s="112"/>
      <c r="B360" s="120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7">
        <v>185.39500000000001</v>
      </c>
      <c r="K360" s="124">
        <v>125.4</v>
      </c>
      <c r="L360" s="27">
        <v>79.2</v>
      </c>
      <c r="M360" s="28">
        <v>2630</v>
      </c>
      <c r="N360" s="28">
        <v>18093</v>
      </c>
      <c r="O360" s="28">
        <v>11066</v>
      </c>
      <c r="P360" s="28">
        <v>28</v>
      </c>
      <c r="Q360" s="125">
        <v>107.7</v>
      </c>
    </row>
    <row r="361" spans="1:17">
      <c r="A361" s="112"/>
      <c r="B361" s="120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7">
        <v>184.27</v>
      </c>
      <c r="K361" s="124">
        <v>121.7</v>
      </c>
      <c r="L361" s="27">
        <v>83.1</v>
      </c>
      <c r="M361" s="28">
        <v>2804</v>
      </c>
      <c r="N361" s="28">
        <v>18047</v>
      </c>
      <c r="O361" s="28">
        <v>11208</v>
      </c>
      <c r="P361" s="28">
        <v>33</v>
      </c>
      <c r="Q361" s="125">
        <v>105.8</v>
      </c>
    </row>
    <row r="362" spans="1:17">
      <c r="A362" s="112"/>
      <c r="B362" s="120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7">
        <v>183.405</v>
      </c>
      <c r="K362" s="124">
        <v>123.2</v>
      </c>
      <c r="L362" s="27">
        <v>80.099999999999994</v>
      </c>
      <c r="M362" s="28">
        <v>2529</v>
      </c>
      <c r="N362" s="28">
        <v>18650</v>
      </c>
      <c r="O362" s="28">
        <v>11222</v>
      </c>
      <c r="P362" s="28">
        <v>31</v>
      </c>
      <c r="Q362" s="125">
        <v>103.8</v>
      </c>
    </row>
    <row r="363" spans="1:17">
      <c r="A363" s="112"/>
      <c r="B363" s="120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7">
        <v>184.78100000000001</v>
      </c>
      <c r="K363" s="124">
        <v>122.3</v>
      </c>
      <c r="L363" s="27">
        <v>88.3</v>
      </c>
      <c r="M363" s="28">
        <v>2354</v>
      </c>
      <c r="N363" s="28">
        <v>17649</v>
      </c>
      <c r="O363" s="28">
        <v>11302</v>
      </c>
      <c r="P363" s="28">
        <v>22</v>
      </c>
      <c r="Q363" s="125">
        <v>102.7</v>
      </c>
    </row>
    <row r="364" spans="1:17">
      <c r="A364" s="112"/>
      <c r="B364" s="120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7">
        <v>184.792</v>
      </c>
      <c r="K364" s="124">
        <v>122.4</v>
      </c>
      <c r="L364" s="27">
        <v>82.8</v>
      </c>
      <c r="M364" s="28">
        <v>2764</v>
      </c>
      <c r="N364" s="28">
        <v>18435</v>
      </c>
      <c r="O364" s="28">
        <v>11266</v>
      </c>
      <c r="P364" s="28">
        <v>48</v>
      </c>
      <c r="Q364" s="125">
        <v>102.3</v>
      </c>
    </row>
    <row r="365" spans="1:17">
      <c r="A365" s="112"/>
      <c r="B365" s="120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7">
        <v>182.523</v>
      </c>
      <c r="K365" s="124">
        <v>120.7</v>
      </c>
      <c r="L365" s="27">
        <v>86.2</v>
      </c>
      <c r="M365" s="28">
        <v>2704</v>
      </c>
      <c r="N365" s="28">
        <v>18667</v>
      </c>
      <c r="O365" s="28">
        <v>11029</v>
      </c>
      <c r="P365" s="28">
        <v>37</v>
      </c>
      <c r="Q365" s="125">
        <v>100.4</v>
      </c>
    </row>
    <row r="366" spans="1:17" ht="13.5" thickBot="1">
      <c r="A366" s="116"/>
      <c r="B366" s="566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7">
        <v>180.684</v>
      </c>
      <c r="K366" s="124">
        <v>122.4</v>
      </c>
      <c r="L366" s="27">
        <v>88.2</v>
      </c>
      <c r="M366" s="28">
        <v>2690</v>
      </c>
      <c r="N366" s="28">
        <v>17701</v>
      </c>
      <c r="O366" s="28">
        <v>10772</v>
      </c>
      <c r="P366" s="28">
        <v>26</v>
      </c>
      <c r="Q366" s="125">
        <v>97.9</v>
      </c>
    </row>
    <row r="367" spans="1:17">
      <c r="A367" s="111" t="s">
        <v>756</v>
      </c>
      <c r="B367" s="119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51">
        <v>180.56700000000001</v>
      </c>
      <c r="K367" s="122">
        <v>118.2</v>
      </c>
      <c r="L367" s="25">
        <v>91.7</v>
      </c>
      <c r="M367" s="26">
        <v>2833</v>
      </c>
      <c r="N367" s="26">
        <v>18106</v>
      </c>
      <c r="O367" s="26">
        <v>11139</v>
      </c>
      <c r="P367" s="26">
        <v>58</v>
      </c>
      <c r="Q367" s="123">
        <v>97.4</v>
      </c>
    </row>
    <row r="368" spans="1:17">
      <c r="A368" s="112">
        <v>2019</v>
      </c>
      <c r="B368" s="120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7">
        <v>183.09100000000001</v>
      </c>
      <c r="K368" s="124">
        <v>119.3</v>
      </c>
      <c r="L368" s="27">
        <v>90.3</v>
      </c>
      <c r="M368" s="28">
        <v>2899</v>
      </c>
      <c r="N368" s="28">
        <v>18529</v>
      </c>
      <c r="O368" s="28">
        <v>11009</v>
      </c>
      <c r="P368" s="28">
        <v>30</v>
      </c>
      <c r="Q368" s="125">
        <v>98.2</v>
      </c>
    </row>
    <row r="369" spans="1:17">
      <c r="A369" s="112"/>
      <c r="B369" s="120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7">
        <v>183.63200000000001</v>
      </c>
      <c r="K369" s="124">
        <v>113.9</v>
      </c>
      <c r="L369" s="27">
        <v>96.4</v>
      </c>
      <c r="M369" s="28">
        <v>2601</v>
      </c>
      <c r="N369" s="28">
        <v>17400</v>
      </c>
      <c r="O369" s="28">
        <v>11052</v>
      </c>
      <c r="P369" s="28">
        <v>45</v>
      </c>
      <c r="Q369" s="125">
        <v>99.6</v>
      </c>
    </row>
    <row r="370" spans="1:17">
      <c r="A370" s="112"/>
      <c r="B370" s="120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7">
        <v>183.52699999999999</v>
      </c>
      <c r="K370" s="124">
        <v>116.7</v>
      </c>
      <c r="L370" s="27">
        <v>90.4</v>
      </c>
      <c r="M370" s="28">
        <v>2899</v>
      </c>
      <c r="N370" s="28">
        <v>17817</v>
      </c>
      <c r="O370" s="28">
        <v>11218</v>
      </c>
      <c r="P370" s="28">
        <v>39</v>
      </c>
      <c r="Q370" s="125">
        <v>98.4</v>
      </c>
    </row>
    <row r="371" spans="1:17">
      <c r="A371" s="112" t="s">
        <v>791</v>
      </c>
      <c r="B371" s="120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7">
        <v>182.03299999999999</v>
      </c>
      <c r="K371" s="124">
        <v>115.6</v>
      </c>
      <c r="L371" s="27">
        <v>90.9</v>
      </c>
      <c r="M371" s="28">
        <v>2064</v>
      </c>
      <c r="N371" s="28">
        <v>18518</v>
      </c>
      <c r="O371" s="28">
        <v>12342</v>
      </c>
      <c r="P371" s="28">
        <v>35</v>
      </c>
      <c r="Q371" s="125">
        <v>97.5</v>
      </c>
    </row>
    <row r="372" spans="1:17">
      <c r="A372" s="112"/>
      <c r="B372" s="120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7">
        <v>181.001</v>
      </c>
      <c r="K372" s="124">
        <v>116.6</v>
      </c>
      <c r="L372" s="27">
        <v>99.4</v>
      </c>
      <c r="M372" s="28">
        <v>2781</v>
      </c>
      <c r="N372" s="28">
        <v>17812</v>
      </c>
      <c r="O372" s="28">
        <v>12413</v>
      </c>
      <c r="P372" s="28">
        <v>42</v>
      </c>
      <c r="Q372" s="125">
        <v>97.6</v>
      </c>
    </row>
    <row r="373" spans="1:17">
      <c r="A373" s="112"/>
      <c r="B373" s="120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7">
        <v>179.303</v>
      </c>
      <c r="K373" s="124">
        <v>120.5</v>
      </c>
      <c r="L373" s="27">
        <v>106.7</v>
      </c>
      <c r="M373" s="28">
        <v>2677</v>
      </c>
      <c r="N373" s="28">
        <v>17974</v>
      </c>
      <c r="O373" s="28">
        <v>12049</v>
      </c>
      <c r="P373" s="28">
        <v>36</v>
      </c>
      <c r="Q373" s="125">
        <v>97.3</v>
      </c>
    </row>
    <row r="374" spans="1:17">
      <c r="A374" s="112"/>
      <c r="B374" s="120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7">
        <v>176.13900000000001</v>
      </c>
      <c r="K374" s="124">
        <v>111.8</v>
      </c>
      <c r="L374" s="27">
        <v>126.5</v>
      </c>
      <c r="M374" s="28">
        <v>2481</v>
      </c>
      <c r="N374" s="28">
        <v>17921</v>
      </c>
      <c r="O374" s="28">
        <v>12110</v>
      </c>
      <c r="P374" s="28">
        <v>39</v>
      </c>
      <c r="Q374" s="125">
        <v>96</v>
      </c>
    </row>
    <row r="375" spans="1:17">
      <c r="A375" s="112"/>
      <c r="B375" s="120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7">
        <v>176.79599999999999</v>
      </c>
      <c r="K375" s="124">
        <v>112</v>
      </c>
      <c r="L375" s="27">
        <v>98</v>
      </c>
      <c r="M375" s="28">
        <v>3395</v>
      </c>
      <c r="N375" s="28">
        <v>17974</v>
      </c>
      <c r="O375" s="28">
        <v>12902</v>
      </c>
      <c r="P375" s="28">
        <v>41</v>
      </c>
      <c r="Q375" s="125">
        <v>95.7</v>
      </c>
    </row>
    <row r="376" spans="1:17">
      <c r="A376" s="112"/>
      <c r="B376" s="120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7">
        <v>178.41399999999999</v>
      </c>
      <c r="K376" s="124">
        <v>111.5</v>
      </c>
      <c r="L376" s="27">
        <v>100.8</v>
      </c>
      <c r="M376" s="28">
        <v>2259</v>
      </c>
      <c r="N376" s="28">
        <v>17316</v>
      </c>
      <c r="O376" s="28">
        <v>7770</v>
      </c>
      <c r="P376" s="28">
        <v>42</v>
      </c>
      <c r="Q376" s="125">
        <v>96.5</v>
      </c>
    </row>
    <row r="377" spans="1:17">
      <c r="A377" s="112"/>
      <c r="B377" s="120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7">
        <v>177.232</v>
      </c>
      <c r="K377" s="124">
        <v>110.8</v>
      </c>
      <c r="L377" s="27">
        <v>99.6</v>
      </c>
      <c r="M377" s="28">
        <v>2384</v>
      </c>
      <c r="N377" s="28">
        <v>17964</v>
      </c>
      <c r="O377" s="28">
        <v>9571</v>
      </c>
      <c r="P377" s="28">
        <v>40</v>
      </c>
      <c r="Q377" s="125">
        <v>97.1</v>
      </c>
    </row>
    <row r="378" spans="1:17">
      <c r="A378" s="112"/>
      <c r="B378" s="120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7">
        <v>178.84700000000001</v>
      </c>
      <c r="K378" s="126">
        <v>110.6</v>
      </c>
      <c r="L378" s="29">
        <v>97.6</v>
      </c>
      <c r="M378" s="30">
        <v>2799</v>
      </c>
      <c r="N378" s="30">
        <v>17760</v>
      </c>
      <c r="O378" s="30">
        <v>9559</v>
      </c>
      <c r="P378" s="30">
        <v>44</v>
      </c>
      <c r="Q378" s="127">
        <v>99</v>
      </c>
    </row>
    <row r="379" spans="1:17">
      <c r="A379" s="111" t="s">
        <v>790</v>
      </c>
      <c r="B379" s="119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51">
        <v>177.631</v>
      </c>
      <c r="K379" s="122">
        <v>114.6</v>
      </c>
      <c r="L379" s="25">
        <v>95.3</v>
      </c>
      <c r="M379" s="26">
        <v>3069</v>
      </c>
      <c r="N379" s="26">
        <v>14707</v>
      </c>
      <c r="O379" s="26">
        <v>9341</v>
      </c>
      <c r="P379" s="26">
        <v>38</v>
      </c>
      <c r="Q379" s="123">
        <v>98.4</v>
      </c>
    </row>
    <row r="380" spans="1:17">
      <c r="A380" s="112">
        <v>2020</v>
      </c>
      <c r="B380" s="120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7">
        <v>175.80500000000001</v>
      </c>
      <c r="K380" s="124">
        <v>112</v>
      </c>
      <c r="L380" s="27">
        <v>98.4</v>
      </c>
      <c r="M380" s="28">
        <v>1958</v>
      </c>
      <c r="N380" s="28">
        <v>15787</v>
      </c>
      <c r="O380" s="28">
        <v>9766</v>
      </c>
      <c r="P380" s="28">
        <v>40</v>
      </c>
      <c r="Q380" s="125">
        <v>96</v>
      </c>
    </row>
    <row r="381" spans="1:17">
      <c r="A381" s="112"/>
      <c r="B381" s="120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7">
        <v>166.19499999999999</v>
      </c>
      <c r="K381" s="124">
        <v>119.4</v>
      </c>
      <c r="L381" s="27">
        <v>99.2</v>
      </c>
      <c r="M381" s="28">
        <v>2827</v>
      </c>
      <c r="N381" s="28">
        <v>15373</v>
      </c>
      <c r="O381" s="28">
        <v>9551</v>
      </c>
      <c r="P381" s="28">
        <v>34</v>
      </c>
      <c r="Q381" s="125">
        <v>90.5</v>
      </c>
    </row>
    <row r="382" spans="1:17">
      <c r="A382" s="112"/>
      <c r="B382" s="120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7">
        <v>160.965</v>
      </c>
      <c r="K382" s="124">
        <v>92.3</v>
      </c>
      <c r="L382" s="27">
        <v>106.1</v>
      </c>
      <c r="M382" s="28">
        <v>2889</v>
      </c>
      <c r="N382" s="28">
        <v>12243</v>
      </c>
      <c r="O382" s="28">
        <v>8362</v>
      </c>
      <c r="P382" s="28">
        <v>47</v>
      </c>
      <c r="Q382" s="125">
        <v>87.7</v>
      </c>
    </row>
    <row r="383" spans="1:17">
      <c r="A383" s="112"/>
      <c r="B383" s="120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7">
        <v>162.21</v>
      </c>
      <c r="K383" s="124">
        <v>84.7</v>
      </c>
      <c r="L383" s="27">
        <v>113.5</v>
      </c>
      <c r="M383" s="28">
        <v>2537</v>
      </c>
      <c r="N383" s="28">
        <v>13061</v>
      </c>
      <c r="O383" s="28">
        <v>7065</v>
      </c>
      <c r="P383" s="28">
        <v>11</v>
      </c>
      <c r="Q383" s="125">
        <v>89.1</v>
      </c>
    </row>
    <row r="384" spans="1:17">
      <c r="A384" s="112"/>
      <c r="B384" s="120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7">
        <v>165.899</v>
      </c>
      <c r="K384" s="124">
        <v>85.6</v>
      </c>
      <c r="L384" s="27">
        <v>107.8</v>
      </c>
      <c r="M384" s="28">
        <v>2613</v>
      </c>
      <c r="N384" s="28">
        <v>14467</v>
      </c>
      <c r="O384" s="28">
        <v>8458</v>
      </c>
      <c r="P384" s="28">
        <v>42</v>
      </c>
      <c r="Q384" s="125">
        <v>91.7</v>
      </c>
    </row>
    <row r="385" spans="1:18">
      <c r="A385" s="112"/>
      <c r="B385" s="120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7">
        <v>168.482</v>
      </c>
      <c r="K385" s="124">
        <v>88.8</v>
      </c>
      <c r="L385" s="27">
        <v>103.3</v>
      </c>
      <c r="M385" s="28">
        <v>2540</v>
      </c>
      <c r="N385" s="28">
        <v>13001</v>
      </c>
      <c r="O385" s="28">
        <v>9504</v>
      </c>
      <c r="P385" s="28">
        <v>39</v>
      </c>
      <c r="Q385" s="125">
        <v>94</v>
      </c>
    </row>
    <row r="386" spans="1:18">
      <c r="A386" s="112"/>
      <c r="B386" s="120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7">
        <v>170.86199999999999</v>
      </c>
      <c r="K386" s="124">
        <v>95.3</v>
      </c>
      <c r="L386" s="27">
        <v>101.9</v>
      </c>
      <c r="M386" s="28">
        <v>2283</v>
      </c>
      <c r="N386" s="28">
        <v>13594</v>
      </c>
      <c r="O386" s="28">
        <v>9770</v>
      </c>
      <c r="P386" s="28">
        <v>45</v>
      </c>
      <c r="Q386" s="125">
        <v>97</v>
      </c>
    </row>
    <row r="387" spans="1:18">
      <c r="A387" s="112"/>
      <c r="B387" s="120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7">
        <v>171.16399999999999</v>
      </c>
      <c r="K387" s="124">
        <v>95.4</v>
      </c>
      <c r="L387" s="27">
        <v>92.7</v>
      </c>
      <c r="M387" s="28">
        <v>2627</v>
      </c>
      <c r="N387" s="28">
        <v>14721</v>
      </c>
      <c r="O387" s="28">
        <v>10446</v>
      </c>
      <c r="P387" s="28">
        <v>28</v>
      </c>
      <c r="Q387" s="125">
        <v>96.8</v>
      </c>
    </row>
    <row r="388" spans="1:18">
      <c r="A388" s="112"/>
      <c r="B388" s="120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7">
        <v>173.08699999999999</v>
      </c>
      <c r="K388" s="124">
        <v>100.6</v>
      </c>
      <c r="L388" s="27">
        <v>91.2</v>
      </c>
      <c r="M388" s="28">
        <v>2398</v>
      </c>
      <c r="N388" s="28">
        <v>13430</v>
      </c>
      <c r="O388" s="28">
        <v>10687</v>
      </c>
      <c r="P388" s="28">
        <v>34</v>
      </c>
      <c r="Q388" s="125">
        <v>97</v>
      </c>
    </row>
    <row r="389" spans="1:18">
      <c r="A389" s="112"/>
      <c r="B389" s="120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7">
        <v>174.929</v>
      </c>
      <c r="K389" s="124">
        <v>101.3</v>
      </c>
      <c r="L389" s="27">
        <v>95.1</v>
      </c>
      <c r="M389" s="28">
        <v>2683</v>
      </c>
      <c r="N389" s="28">
        <v>13612</v>
      </c>
      <c r="O389" s="28">
        <v>10609</v>
      </c>
      <c r="P389" s="28">
        <v>37</v>
      </c>
      <c r="Q389" s="125">
        <v>98.7</v>
      </c>
    </row>
    <row r="390" spans="1:18">
      <c r="A390" s="113"/>
      <c r="B390" s="121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7">
        <v>178.50399999999999</v>
      </c>
      <c r="K390" s="126">
        <v>106.1</v>
      </c>
      <c r="L390" s="29">
        <v>92.1</v>
      </c>
      <c r="M390" s="30">
        <v>2460</v>
      </c>
      <c r="N390" s="30">
        <v>13980</v>
      </c>
      <c r="O390" s="30">
        <v>10474</v>
      </c>
      <c r="P390" s="30">
        <v>28</v>
      </c>
      <c r="Q390" s="127">
        <v>99.8</v>
      </c>
    </row>
    <row r="391" spans="1:18">
      <c r="A391" s="111" t="s">
        <v>817</v>
      </c>
      <c r="B391" s="119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51">
        <v>182.32499999999999</v>
      </c>
      <c r="K391" s="122">
        <v>103.6</v>
      </c>
      <c r="L391" s="25">
        <v>94</v>
      </c>
      <c r="M391" s="26">
        <v>2641</v>
      </c>
      <c r="N391" s="26">
        <v>14206</v>
      </c>
      <c r="O391" s="26">
        <v>10547</v>
      </c>
      <c r="P391" s="26">
        <v>31</v>
      </c>
      <c r="Q391" s="123">
        <v>102.6</v>
      </c>
    </row>
    <row r="392" spans="1:18">
      <c r="A392" s="112">
        <v>2021</v>
      </c>
      <c r="B392" s="120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7">
        <v>188.43299999999999</v>
      </c>
      <c r="K392" s="124">
        <v>107</v>
      </c>
      <c r="L392" s="27">
        <v>94.2</v>
      </c>
      <c r="M392" s="28">
        <v>2504</v>
      </c>
      <c r="N392" s="28">
        <v>13815</v>
      </c>
      <c r="O392" s="28">
        <v>10281</v>
      </c>
      <c r="P392" s="28">
        <v>24</v>
      </c>
      <c r="Q392" s="125">
        <v>107.2</v>
      </c>
    </row>
    <row r="393" spans="1:18">
      <c r="A393" s="112"/>
      <c r="B393" s="120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7">
        <v>191.70699999999999</v>
      </c>
      <c r="K393" s="124">
        <v>107.7</v>
      </c>
      <c r="L393" s="27">
        <v>92.4</v>
      </c>
      <c r="M393" s="28">
        <v>2363</v>
      </c>
      <c r="N393" s="28">
        <v>14703</v>
      </c>
      <c r="O393" s="28">
        <v>10221</v>
      </c>
      <c r="P393" s="28">
        <v>26</v>
      </c>
      <c r="Q393" s="125">
        <v>115.4</v>
      </c>
    </row>
    <row r="394" spans="1:18">
      <c r="A394" s="112"/>
      <c r="B394" s="120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7">
        <v>196.625</v>
      </c>
      <c r="K394" s="124">
        <v>106.5</v>
      </c>
      <c r="L394" s="27">
        <v>89.8</v>
      </c>
      <c r="M394" s="28">
        <v>2306</v>
      </c>
      <c r="N394" s="28">
        <v>14294</v>
      </c>
      <c r="O394" s="28">
        <v>10733</v>
      </c>
      <c r="P394" s="28">
        <v>23</v>
      </c>
      <c r="Q394" s="125">
        <v>122.2</v>
      </c>
    </row>
    <row r="395" spans="1:18">
      <c r="A395" s="112"/>
      <c r="B395" s="120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7">
        <v>201.42400000000001</v>
      </c>
      <c r="K395" s="124">
        <v>104.4</v>
      </c>
      <c r="L395" s="27">
        <v>89.8</v>
      </c>
      <c r="M395" s="28">
        <v>2542</v>
      </c>
      <c r="N395" s="28">
        <v>14080</v>
      </c>
      <c r="O395" s="28">
        <v>10102</v>
      </c>
      <c r="P395" s="28">
        <v>23</v>
      </c>
      <c r="Q395" s="125">
        <v>124.2</v>
      </c>
    </row>
    <row r="396" spans="1:18">
      <c r="A396" s="112"/>
      <c r="B396" s="120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7">
        <v>204.39099999999999</v>
      </c>
      <c r="K396" s="124">
        <v>103.7</v>
      </c>
      <c r="L396" s="27">
        <v>87.3</v>
      </c>
      <c r="M396" s="28">
        <v>2508</v>
      </c>
      <c r="N396" s="28">
        <v>14964</v>
      </c>
      <c r="O396" s="28">
        <v>10063</v>
      </c>
      <c r="P396" s="28">
        <v>35</v>
      </c>
      <c r="Q396" s="125">
        <v>123.2</v>
      </c>
    </row>
    <row r="397" spans="1:18">
      <c r="A397" s="112"/>
      <c r="B397" s="120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7">
        <v>209.95500000000001</v>
      </c>
      <c r="K397" s="124">
        <v>105.6</v>
      </c>
      <c r="L397" s="27">
        <v>88</v>
      </c>
      <c r="M397" s="28">
        <v>2432</v>
      </c>
      <c r="N397" s="28">
        <v>14562</v>
      </c>
      <c r="O397" s="28">
        <v>9779</v>
      </c>
      <c r="P397" s="28">
        <v>29</v>
      </c>
      <c r="Q397" s="125">
        <v>124.6</v>
      </c>
      <c r="R397" s="24" t="s">
        <v>831</v>
      </c>
    </row>
    <row r="398" spans="1:18">
      <c r="A398" s="112"/>
      <c r="B398" s="120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7">
        <v>211.43</v>
      </c>
      <c r="K398" s="124">
        <v>103.3</v>
      </c>
      <c r="L398" s="27">
        <v>92</v>
      </c>
      <c r="M398" s="28">
        <v>2623</v>
      </c>
      <c r="N398" s="28">
        <v>14407</v>
      </c>
      <c r="O398" s="28">
        <v>9682</v>
      </c>
      <c r="P398" s="28">
        <v>27</v>
      </c>
      <c r="Q398" s="125">
        <v>123.7</v>
      </c>
    </row>
    <row r="399" spans="1:18">
      <c r="A399" s="112"/>
      <c r="B399" s="120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7">
        <v>214.34399999999999</v>
      </c>
      <c r="K399" s="124">
        <v>101.4</v>
      </c>
      <c r="L399" s="27">
        <v>94</v>
      </c>
      <c r="M399" s="28">
        <v>2676</v>
      </c>
      <c r="N399" s="28">
        <v>15225</v>
      </c>
      <c r="O399" s="28">
        <v>7918</v>
      </c>
      <c r="P399" s="28">
        <v>39</v>
      </c>
      <c r="Q399" s="125">
        <v>125.2</v>
      </c>
    </row>
    <row r="400" spans="1:18">
      <c r="A400" s="112"/>
      <c r="B400" s="120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7">
        <v>220.42599999999999</v>
      </c>
      <c r="K400" s="124">
        <v>101.3</v>
      </c>
      <c r="L400" s="27">
        <v>94.5</v>
      </c>
      <c r="M400" s="28">
        <v>2590</v>
      </c>
      <c r="N400" s="28">
        <v>15203</v>
      </c>
      <c r="O400" s="28">
        <v>7661</v>
      </c>
      <c r="P400" s="28">
        <v>23</v>
      </c>
      <c r="Q400" s="125">
        <v>127.3</v>
      </c>
    </row>
    <row r="401" spans="1:18">
      <c r="A401" s="112"/>
      <c r="B401" s="120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7">
        <v>220.68799999999999</v>
      </c>
      <c r="K401" s="124">
        <v>103.3</v>
      </c>
      <c r="L401" s="27">
        <v>92.5</v>
      </c>
      <c r="M401" s="28">
        <v>2604</v>
      </c>
      <c r="N401" s="28">
        <v>14528</v>
      </c>
      <c r="O401" s="28">
        <v>8873</v>
      </c>
      <c r="P401" s="28">
        <v>27</v>
      </c>
      <c r="Q401" s="125">
        <v>126.2</v>
      </c>
    </row>
    <row r="402" spans="1:18">
      <c r="A402" s="113"/>
      <c r="B402" s="121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52">
        <v>222.07599999999999</v>
      </c>
      <c r="K402" s="124">
        <v>99.7</v>
      </c>
      <c r="L402" s="27">
        <v>94.2</v>
      </c>
      <c r="M402" s="28">
        <v>2501</v>
      </c>
      <c r="N402" s="28">
        <v>15596</v>
      </c>
      <c r="O402" s="28">
        <v>9758</v>
      </c>
      <c r="P402" s="28">
        <v>28</v>
      </c>
      <c r="Q402" s="125">
        <v>124.4</v>
      </c>
      <c r="R402" s="24" t="s">
        <v>271</v>
      </c>
    </row>
    <row r="403" spans="1:18">
      <c r="A403" s="111" t="s">
        <v>902</v>
      </c>
      <c r="B403" s="119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51">
        <v>226.399</v>
      </c>
      <c r="K403" s="122">
        <v>102.1</v>
      </c>
      <c r="L403" s="25">
        <v>93.5</v>
      </c>
      <c r="M403" s="26">
        <v>2105</v>
      </c>
      <c r="N403" s="26">
        <v>16868</v>
      </c>
      <c r="O403" s="26">
        <v>9428</v>
      </c>
      <c r="P403" s="26">
        <v>25</v>
      </c>
      <c r="Q403" s="123">
        <v>124.2</v>
      </c>
    </row>
    <row r="404" spans="1:18">
      <c r="A404" s="112">
        <v>2022</v>
      </c>
      <c r="B404" s="120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7">
        <v>233.511</v>
      </c>
      <c r="K404" s="124">
        <v>101.7</v>
      </c>
      <c r="L404" s="27">
        <v>92.9</v>
      </c>
      <c r="M404" s="28">
        <v>2363</v>
      </c>
      <c r="N404" s="28">
        <v>14843</v>
      </c>
      <c r="O404" s="28">
        <v>8067</v>
      </c>
      <c r="P404" s="28">
        <v>24</v>
      </c>
      <c r="Q404" s="125">
        <v>123.9</v>
      </c>
    </row>
    <row r="405" spans="1:18">
      <c r="A405" s="112"/>
      <c r="B405" s="120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7">
        <v>241.59800000000001</v>
      </c>
      <c r="K405" s="124">
        <v>100.1</v>
      </c>
      <c r="L405" s="27">
        <v>92.9</v>
      </c>
      <c r="M405" s="28">
        <v>2565</v>
      </c>
      <c r="N405" s="28">
        <v>16024</v>
      </c>
      <c r="O405" s="28">
        <v>9001</v>
      </c>
      <c r="P405" s="28">
        <v>21</v>
      </c>
      <c r="Q405" s="125">
        <v>126</v>
      </c>
    </row>
    <row r="406" spans="1:18">
      <c r="A406" s="112"/>
      <c r="B406" s="120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7">
        <v>247.53399999999999</v>
      </c>
      <c r="K406" s="124">
        <v>104.7</v>
      </c>
      <c r="L406" s="27">
        <v>91.4</v>
      </c>
      <c r="M406" s="28">
        <v>2944</v>
      </c>
      <c r="N406" s="28">
        <v>16628</v>
      </c>
      <c r="O406" s="28">
        <v>8511</v>
      </c>
      <c r="P406" s="28">
        <v>32</v>
      </c>
      <c r="Q406" s="125">
        <v>125.9</v>
      </c>
    </row>
    <row r="407" spans="1:18">
      <c r="A407" s="112"/>
      <c r="B407" s="120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7">
        <v>247.87200000000001</v>
      </c>
      <c r="K407" s="124">
        <v>98.2</v>
      </c>
      <c r="L407" s="27">
        <v>99.6</v>
      </c>
      <c r="M407" s="28">
        <v>2389</v>
      </c>
      <c r="N407" s="28">
        <v>16034</v>
      </c>
      <c r="O407" s="28">
        <v>8459</v>
      </c>
      <c r="P407" s="28">
        <v>21</v>
      </c>
      <c r="Q407" s="125">
        <v>123.1</v>
      </c>
    </row>
    <row r="408" spans="1:18">
      <c r="A408" s="112"/>
      <c r="B408" s="120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7">
        <v>250.63</v>
      </c>
      <c r="K408" s="124">
        <v>102.1</v>
      </c>
      <c r="L408" s="27">
        <v>83.8</v>
      </c>
      <c r="M408" s="28">
        <v>2501</v>
      </c>
      <c r="N408" s="28">
        <v>16530</v>
      </c>
      <c r="O408" s="28">
        <v>8185</v>
      </c>
      <c r="P408" s="28">
        <v>24</v>
      </c>
      <c r="Q408" s="125">
        <v>122.6</v>
      </c>
    </row>
    <row r="409" spans="1:18">
      <c r="A409" s="112"/>
      <c r="B409" s="120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7">
        <v>248.184</v>
      </c>
      <c r="K409" s="124">
        <v>101.5</v>
      </c>
      <c r="L409" s="27">
        <v>92.9</v>
      </c>
      <c r="M409" s="28">
        <v>2518</v>
      </c>
      <c r="N409" s="28">
        <v>16680</v>
      </c>
      <c r="O409" s="28">
        <v>8840</v>
      </c>
      <c r="P409" s="28">
        <v>27</v>
      </c>
      <c r="Q409" s="125">
        <v>118.2</v>
      </c>
    </row>
    <row r="410" spans="1:18">
      <c r="A410" s="112"/>
      <c r="B410" s="120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7">
        <v>248.93199999999999</v>
      </c>
      <c r="K410" s="124">
        <v>100.2</v>
      </c>
      <c r="L410" s="27">
        <v>94.6</v>
      </c>
      <c r="M410" s="28">
        <v>2699</v>
      </c>
      <c r="N410" s="28">
        <v>15943</v>
      </c>
      <c r="O410" s="28">
        <v>8905</v>
      </c>
      <c r="P410" s="28">
        <v>24</v>
      </c>
      <c r="Q410" s="125">
        <v>117.7</v>
      </c>
    </row>
    <row r="411" spans="1:18">
      <c r="A411" s="112"/>
      <c r="B411" s="120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7">
        <v>247.19300000000001</v>
      </c>
      <c r="K411" s="124">
        <v>102.4</v>
      </c>
      <c r="L411" s="27">
        <v>93.6</v>
      </c>
      <c r="M411" s="28">
        <v>2320</v>
      </c>
      <c r="N411" s="28">
        <v>15641</v>
      </c>
      <c r="O411" s="28">
        <v>8806</v>
      </c>
      <c r="P411" s="28">
        <v>30</v>
      </c>
      <c r="Q411" s="125">
        <v>115.3</v>
      </c>
    </row>
    <row r="412" spans="1:18">
      <c r="A412" s="112"/>
      <c r="B412" s="120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7">
        <v>248.71600000000001</v>
      </c>
      <c r="K412" s="124">
        <v>101</v>
      </c>
      <c r="L412" s="27">
        <v>97.3</v>
      </c>
      <c r="M412" s="28">
        <v>3127</v>
      </c>
      <c r="N412" s="28">
        <v>16115</v>
      </c>
      <c r="O412" s="28">
        <v>8975</v>
      </c>
      <c r="P412" s="28">
        <v>32</v>
      </c>
      <c r="Q412" s="125">
        <v>112.8</v>
      </c>
    </row>
    <row r="413" spans="1:18">
      <c r="A413" s="112"/>
      <c r="B413" s="120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7">
        <v>250.6</v>
      </c>
      <c r="K413" s="124">
        <v>101.1</v>
      </c>
      <c r="L413" s="27">
        <v>97.1</v>
      </c>
      <c r="M413" s="28">
        <v>2704</v>
      </c>
      <c r="N413" s="28">
        <v>16352</v>
      </c>
      <c r="O413" s="28">
        <v>9018</v>
      </c>
      <c r="P413" s="28">
        <v>26</v>
      </c>
      <c r="Q413" s="125">
        <v>113.6</v>
      </c>
    </row>
    <row r="414" spans="1:18">
      <c r="A414" s="112"/>
      <c r="B414" s="120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7">
        <v>249.80699999999999</v>
      </c>
      <c r="K414" s="124">
        <v>99</v>
      </c>
      <c r="L414" s="27">
        <v>100.4</v>
      </c>
      <c r="M414" s="28">
        <v>2583</v>
      </c>
      <c r="N414" s="28">
        <v>15806</v>
      </c>
      <c r="O414" s="28">
        <v>9551</v>
      </c>
      <c r="P414" s="28">
        <v>32</v>
      </c>
      <c r="Q414" s="125">
        <v>112.5</v>
      </c>
    </row>
    <row r="415" spans="1:18">
      <c r="A415" s="763" t="s">
        <v>1218</v>
      </c>
      <c r="B415" s="196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58">
        <v>251.60499999999999</v>
      </c>
      <c r="K415" s="1661">
        <v>98.1</v>
      </c>
      <c r="L415" s="25">
        <v>107.3</v>
      </c>
      <c r="M415" s="26">
        <v>3402</v>
      </c>
      <c r="N415" s="26">
        <v>15294</v>
      </c>
      <c r="O415" s="26">
        <v>10233</v>
      </c>
      <c r="P415" s="26">
        <v>36</v>
      </c>
      <c r="Q415" s="1662">
        <v>111.1</v>
      </c>
    </row>
    <row r="416" spans="1:18">
      <c r="A416" s="764">
        <v>2023</v>
      </c>
      <c r="B416" s="195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59">
        <v>253.17500000000001</v>
      </c>
      <c r="K416" s="1663">
        <v>100.2</v>
      </c>
      <c r="L416" s="27">
        <v>100.2</v>
      </c>
      <c r="M416" s="28">
        <v>2146</v>
      </c>
      <c r="N416" s="28">
        <v>15101</v>
      </c>
      <c r="O416" s="28">
        <v>10698</v>
      </c>
      <c r="P416" s="28">
        <v>40</v>
      </c>
      <c r="Q416" s="1664">
        <v>108.4</v>
      </c>
    </row>
    <row r="417" spans="1:17">
      <c r="A417" s="764"/>
      <c r="B417" s="195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59">
        <v>253.19900000000001</v>
      </c>
      <c r="K417" s="1663">
        <v>101</v>
      </c>
      <c r="L417" s="27">
        <v>102.9</v>
      </c>
      <c r="M417" s="28">
        <v>2629</v>
      </c>
      <c r="N417" s="28">
        <v>15339</v>
      </c>
      <c r="O417" s="28">
        <v>10561</v>
      </c>
      <c r="P417" s="28">
        <v>45</v>
      </c>
      <c r="Q417" s="1664">
        <v>104.8</v>
      </c>
    </row>
    <row r="418" spans="1:17">
      <c r="A418" s="764"/>
      <c r="B418" s="195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59">
        <v>252.465</v>
      </c>
      <c r="K418" s="1663">
        <v>98.9</v>
      </c>
      <c r="L418" s="27">
        <v>101.6</v>
      </c>
      <c r="M418" s="28">
        <v>2439</v>
      </c>
      <c r="N418" s="28">
        <v>15962</v>
      </c>
      <c r="O418" s="28">
        <v>11397</v>
      </c>
      <c r="P418" s="28">
        <v>39</v>
      </c>
      <c r="Q418" s="1664">
        <v>102</v>
      </c>
    </row>
    <row r="419" spans="1:17">
      <c r="A419" s="764"/>
      <c r="B419" s="195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59">
        <v>251.55699999999999</v>
      </c>
      <c r="K419" s="1663">
        <v>100</v>
      </c>
      <c r="L419" s="27">
        <v>101.5</v>
      </c>
      <c r="M419" s="28">
        <v>2684</v>
      </c>
      <c r="N419" s="28">
        <v>15496</v>
      </c>
      <c r="O419" s="28">
        <v>11192</v>
      </c>
      <c r="P419" s="28">
        <v>49</v>
      </c>
      <c r="Q419" s="1664">
        <v>101.5</v>
      </c>
    </row>
    <row r="420" spans="1:17">
      <c r="A420" s="764"/>
      <c r="B420" s="195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59">
        <v>253.798</v>
      </c>
      <c r="K420" s="1663">
        <v>100.9</v>
      </c>
      <c r="L420" s="27">
        <v>103.7</v>
      </c>
      <c r="M420" s="28">
        <v>2090</v>
      </c>
      <c r="N420" s="28">
        <v>15374</v>
      </c>
      <c r="O420" s="28">
        <v>10983</v>
      </c>
      <c r="P420" s="28">
        <v>44</v>
      </c>
      <c r="Q420" s="1664">
        <v>101.3</v>
      </c>
    </row>
    <row r="421" spans="1:17">
      <c r="A421" s="764"/>
      <c r="B421" s="195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59">
        <v>255.96899999999999</v>
      </c>
      <c r="K421" s="1663">
        <v>100.7</v>
      </c>
      <c r="L421" s="27">
        <v>102.5</v>
      </c>
      <c r="M421" s="28">
        <v>2339</v>
      </c>
      <c r="N421" s="28">
        <v>15879</v>
      </c>
      <c r="O421" s="28">
        <v>10513</v>
      </c>
      <c r="P421" s="28">
        <v>28</v>
      </c>
      <c r="Q421" s="1664">
        <v>103.1</v>
      </c>
    </row>
    <row r="422" spans="1:17">
      <c r="A422" s="764"/>
      <c r="B422" s="195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59">
        <v>257.947</v>
      </c>
      <c r="K422" s="1663">
        <v>98.5</v>
      </c>
      <c r="L422" s="27">
        <v>105.2</v>
      </c>
      <c r="M422" s="28">
        <v>2663</v>
      </c>
      <c r="N422" s="28">
        <v>15282</v>
      </c>
      <c r="O422" s="28">
        <v>10443</v>
      </c>
      <c r="P422" s="28">
        <v>48</v>
      </c>
      <c r="Q422" s="1664">
        <v>103.6</v>
      </c>
    </row>
    <row r="423" spans="1:17">
      <c r="A423" s="764"/>
      <c r="B423" s="195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59">
        <v>257.26100000000002</v>
      </c>
      <c r="K423" s="1663">
        <v>100</v>
      </c>
      <c r="L423" s="27">
        <v>104.3</v>
      </c>
      <c r="M423" s="28">
        <v>2460</v>
      </c>
      <c r="N423" s="28">
        <v>15698</v>
      </c>
      <c r="O423" s="28">
        <v>10176</v>
      </c>
      <c r="P423" s="28">
        <v>47</v>
      </c>
      <c r="Q423" s="1664">
        <v>104.1</v>
      </c>
    </row>
    <row r="424" spans="1:17">
      <c r="A424" s="764"/>
      <c r="B424" s="195" t="s">
        <v>12</v>
      </c>
      <c r="C424" s="27">
        <v>100.5</v>
      </c>
      <c r="D424" s="27">
        <v>106.7</v>
      </c>
      <c r="E424" s="28">
        <v>3240</v>
      </c>
      <c r="F424" s="28">
        <v>16764</v>
      </c>
      <c r="G424" s="28">
        <v>10166</v>
      </c>
      <c r="H424" s="28">
        <v>48</v>
      </c>
      <c r="I424" s="1659">
        <v>257.33600000000001</v>
      </c>
      <c r="K424" s="1663">
        <v>100.5</v>
      </c>
      <c r="L424" s="27">
        <v>106.7</v>
      </c>
      <c r="M424" s="28">
        <v>3101</v>
      </c>
      <c r="N424" s="28">
        <v>15530</v>
      </c>
      <c r="O424" s="28">
        <v>10270</v>
      </c>
      <c r="P424" s="28">
        <v>46</v>
      </c>
      <c r="Q424" s="1664">
        <v>103.5</v>
      </c>
    </row>
    <row r="425" spans="1:17">
      <c r="A425" s="764"/>
      <c r="B425" s="195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59">
        <v>258.46699999999998</v>
      </c>
      <c r="K425" s="1663">
        <v>98.5</v>
      </c>
      <c r="L425" s="27">
        <v>108.4</v>
      </c>
      <c r="M425" s="28">
        <v>2092</v>
      </c>
      <c r="N425" s="28">
        <v>15162</v>
      </c>
      <c r="O425" s="28">
        <v>10233</v>
      </c>
      <c r="P425" s="28">
        <v>56</v>
      </c>
      <c r="Q425" s="1664">
        <v>103.1</v>
      </c>
    </row>
    <row r="426" spans="1:17">
      <c r="A426" s="778"/>
      <c r="B426" s="197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60">
        <v>257.07100000000003</v>
      </c>
      <c r="K426" s="1665">
        <v>97.8</v>
      </c>
      <c r="L426" s="29">
        <v>112.8</v>
      </c>
      <c r="M426" s="30">
        <v>2269</v>
      </c>
      <c r="N426" s="30">
        <v>16439</v>
      </c>
      <c r="O426" s="30">
        <v>10751</v>
      </c>
      <c r="P426" s="30">
        <v>48</v>
      </c>
      <c r="Q426" s="1666">
        <v>102.9</v>
      </c>
    </row>
    <row r="427" spans="1:17">
      <c r="A427" s="763" t="s">
        <v>1421</v>
      </c>
      <c r="B427" s="196" t="s">
        <v>3</v>
      </c>
      <c r="C427" s="25">
        <v>97.8</v>
      </c>
      <c r="D427" s="25">
        <v>107.2</v>
      </c>
      <c r="E427" s="26">
        <v>1537</v>
      </c>
      <c r="F427" s="26">
        <v>16471</v>
      </c>
      <c r="G427" s="26">
        <v>9638</v>
      </c>
      <c r="H427" s="26">
        <v>51</v>
      </c>
      <c r="I427" s="1658">
        <v>259.14</v>
      </c>
      <c r="K427" s="1661">
        <v>97.8</v>
      </c>
      <c r="L427" s="25">
        <v>107.2</v>
      </c>
      <c r="M427" s="26">
        <v>1889</v>
      </c>
      <c r="N427" s="26">
        <v>15293</v>
      </c>
      <c r="O427" s="26">
        <v>9801</v>
      </c>
      <c r="P427" s="26">
        <v>52</v>
      </c>
      <c r="Q427" s="1662">
        <v>103</v>
      </c>
    </row>
    <row r="428" spans="1:17">
      <c r="A428" s="764">
        <v>2024</v>
      </c>
      <c r="B428" s="195" t="s">
        <v>4</v>
      </c>
      <c r="C428" s="27">
        <v>98.9</v>
      </c>
      <c r="D428" s="27">
        <v>112</v>
      </c>
      <c r="E428" s="28">
        <v>2267</v>
      </c>
      <c r="F428" s="28">
        <v>15821</v>
      </c>
      <c r="G428" s="28">
        <v>9894</v>
      </c>
      <c r="H428" s="28">
        <v>46</v>
      </c>
      <c r="I428" s="1659">
        <v>259.59100000000001</v>
      </c>
      <c r="K428" s="1663">
        <v>98.9</v>
      </c>
      <c r="L428" s="27">
        <v>112</v>
      </c>
      <c r="M428" s="28">
        <v>2351</v>
      </c>
      <c r="N428" s="28">
        <v>15496</v>
      </c>
      <c r="O428" s="28">
        <v>9303</v>
      </c>
      <c r="P428" s="28">
        <v>57</v>
      </c>
      <c r="Q428" s="1664">
        <v>102.5</v>
      </c>
    </row>
    <row r="429" spans="1:17">
      <c r="A429" s="764"/>
      <c r="B429" s="195" t="s">
        <v>5</v>
      </c>
      <c r="C429" s="27">
        <v>98.5</v>
      </c>
      <c r="D429" s="27">
        <v>110.2</v>
      </c>
      <c r="E429" s="28">
        <v>2215</v>
      </c>
      <c r="F429" s="28">
        <v>15247</v>
      </c>
      <c r="G429" s="28">
        <v>13075</v>
      </c>
      <c r="H429" s="28">
        <v>60</v>
      </c>
      <c r="I429" s="1659">
        <v>263.80099999999999</v>
      </c>
      <c r="K429" s="1663">
        <v>98.5</v>
      </c>
      <c r="L429" s="27">
        <v>110.2</v>
      </c>
      <c r="M429" s="28">
        <v>2227</v>
      </c>
      <c r="N429" s="28">
        <v>15553</v>
      </c>
      <c r="O429" s="28">
        <v>9420</v>
      </c>
      <c r="P429" s="28">
        <v>56</v>
      </c>
      <c r="Q429" s="1664">
        <v>104.2</v>
      </c>
    </row>
    <row r="430" spans="1:17">
      <c r="A430" s="764"/>
      <c r="B430" s="195" t="s">
        <v>6</v>
      </c>
      <c r="C430" s="27">
        <v>95.6</v>
      </c>
      <c r="D430" s="27">
        <v>108</v>
      </c>
      <c r="E430" s="28">
        <v>2422</v>
      </c>
      <c r="F430" s="28">
        <v>14972</v>
      </c>
      <c r="G430" s="28">
        <v>8511</v>
      </c>
      <c r="H430" s="28">
        <v>46</v>
      </c>
      <c r="I430" s="1659">
        <v>269.16899999999998</v>
      </c>
      <c r="K430" s="1663">
        <v>95.6</v>
      </c>
      <c r="L430" s="27">
        <v>108</v>
      </c>
      <c r="M430" s="28">
        <v>2258</v>
      </c>
      <c r="N430" s="28">
        <v>15003</v>
      </c>
      <c r="O430" s="28">
        <v>9785</v>
      </c>
      <c r="P430" s="28">
        <v>54</v>
      </c>
      <c r="Q430" s="1664">
        <v>106.6</v>
      </c>
    </row>
    <row r="431" spans="1:17">
      <c r="A431" s="764"/>
      <c r="B431" s="195" t="s">
        <v>7</v>
      </c>
      <c r="C431" s="27">
        <v>99.6</v>
      </c>
      <c r="D431" s="27">
        <v>100.9</v>
      </c>
      <c r="E431" s="28">
        <v>1906</v>
      </c>
      <c r="F431" s="28">
        <v>14234</v>
      </c>
      <c r="G431" s="28">
        <v>8149</v>
      </c>
      <c r="H431" s="28">
        <v>48</v>
      </c>
      <c r="I431" s="1659">
        <v>272.81299999999999</v>
      </c>
      <c r="K431" s="1663">
        <v>99.6</v>
      </c>
      <c r="L431" s="27">
        <v>100.9</v>
      </c>
      <c r="M431" s="28">
        <v>2125</v>
      </c>
      <c r="N431" s="28">
        <v>15267</v>
      </c>
      <c r="O431" s="28">
        <v>9988</v>
      </c>
      <c r="P431" s="28">
        <v>52</v>
      </c>
      <c r="Q431" s="1664">
        <v>108.4</v>
      </c>
    </row>
    <row r="432" spans="1:17">
      <c r="A432" s="764"/>
      <c r="B432" s="195" t="s">
        <v>8</v>
      </c>
      <c r="C432" s="27">
        <v>97.3</v>
      </c>
      <c r="D432" s="27">
        <v>111.5</v>
      </c>
      <c r="E432" s="28">
        <v>2438</v>
      </c>
      <c r="F432" s="28">
        <v>14788</v>
      </c>
      <c r="G432" s="28">
        <v>9990</v>
      </c>
      <c r="H432" s="28">
        <v>51</v>
      </c>
      <c r="I432" s="1659">
        <v>272.62799999999999</v>
      </c>
      <c r="K432" s="1663">
        <v>97.3</v>
      </c>
      <c r="L432" s="27">
        <v>111.5</v>
      </c>
      <c r="M432" s="28">
        <v>2310</v>
      </c>
      <c r="N432" s="28">
        <v>15113</v>
      </c>
      <c r="O432" s="28">
        <v>10546</v>
      </c>
      <c r="P432" s="28">
        <v>46</v>
      </c>
      <c r="Q432" s="1664">
        <v>107.4</v>
      </c>
    </row>
    <row r="433" spans="1:17">
      <c r="A433" s="764"/>
      <c r="B433" s="195" t="s">
        <v>9</v>
      </c>
      <c r="C433" s="27">
        <v>102.2</v>
      </c>
      <c r="D433" s="27">
        <v>103.8</v>
      </c>
      <c r="E433" s="28">
        <v>2389</v>
      </c>
      <c r="F433" s="28">
        <v>15723</v>
      </c>
      <c r="G433" s="28">
        <v>11050</v>
      </c>
      <c r="H433" s="28">
        <v>51</v>
      </c>
      <c r="I433" s="1659">
        <v>266.85000000000002</v>
      </c>
      <c r="K433" s="1663">
        <v>102.2</v>
      </c>
      <c r="L433" s="27">
        <v>103.8</v>
      </c>
      <c r="M433" s="28">
        <v>2321</v>
      </c>
      <c r="N433" s="28">
        <v>15011</v>
      </c>
      <c r="O433" s="28">
        <v>10680</v>
      </c>
      <c r="P433" s="28">
        <v>44</v>
      </c>
      <c r="Q433" s="1664">
        <v>104.3</v>
      </c>
    </row>
    <row r="434" spans="1:17">
      <c r="A434" s="764"/>
      <c r="B434" s="195" t="s">
        <v>10</v>
      </c>
      <c r="C434" s="27">
        <v>98.3</v>
      </c>
      <c r="D434" s="27">
        <v>121.2</v>
      </c>
      <c r="E434" s="28">
        <v>1782</v>
      </c>
      <c r="F434" s="28">
        <v>14315</v>
      </c>
      <c r="G434" s="28">
        <v>9289</v>
      </c>
      <c r="H434" s="28">
        <v>40</v>
      </c>
      <c r="I434" s="1659">
        <v>266.21899999999999</v>
      </c>
      <c r="K434" s="1663">
        <v>98.3</v>
      </c>
      <c r="L434" s="27">
        <v>121.2</v>
      </c>
      <c r="M434" s="28">
        <v>1692</v>
      </c>
      <c r="N434" s="28">
        <v>15189</v>
      </c>
      <c r="O434" s="28">
        <v>10748</v>
      </c>
      <c r="P434" s="28">
        <v>43</v>
      </c>
      <c r="Q434" s="1664">
        <v>103.2</v>
      </c>
    </row>
    <row r="435" spans="1:17">
      <c r="A435" s="764"/>
      <c r="B435" s="195" t="s">
        <v>11</v>
      </c>
      <c r="C435" s="27">
        <v>99.6</v>
      </c>
      <c r="D435" s="27">
        <v>121</v>
      </c>
      <c r="E435" s="28">
        <v>3790</v>
      </c>
      <c r="F435" s="28">
        <v>15116</v>
      </c>
      <c r="G435" s="28">
        <v>11929</v>
      </c>
      <c r="H435" s="28">
        <v>34</v>
      </c>
      <c r="I435" s="1659">
        <v>267.46300000000002</v>
      </c>
      <c r="K435" s="1663">
        <v>99.6</v>
      </c>
      <c r="L435" s="27">
        <v>121</v>
      </c>
      <c r="M435" s="28">
        <v>3821</v>
      </c>
      <c r="N435" s="28">
        <v>15124</v>
      </c>
      <c r="O435" s="28">
        <v>10749</v>
      </c>
      <c r="P435" s="28">
        <v>33</v>
      </c>
      <c r="Q435" s="1664">
        <v>104</v>
      </c>
    </row>
    <row r="436" spans="1:17">
      <c r="A436" s="764"/>
      <c r="B436" s="195" t="s">
        <v>12</v>
      </c>
      <c r="C436" s="27">
        <v>98.9</v>
      </c>
      <c r="D436" s="27">
        <v>123.8</v>
      </c>
      <c r="E436" s="28">
        <v>1957</v>
      </c>
      <c r="F436" s="28">
        <v>16680</v>
      </c>
      <c r="G436" s="28">
        <v>11006</v>
      </c>
      <c r="H436" s="28">
        <v>49</v>
      </c>
      <c r="I436" s="1659">
        <v>267.86599999999999</v>
      </c>
      <c r="K436" s="1663">
        <v>98.9</v>
      </c>
      <c r="L436" s="27">
        <v>123.8</v>
      </c>
      <c r="M436" s="28">
        <v>1896</v>
      </c>
      <c r="N436" s="28">
        <v>15004</v>
      </c>
      <c r="O436" s="28">
        <v>10884</v>
      </c>
      <c r="P436" s="28">
        <v>47</v>
      </c>
      <c r="Q436" s="1664">
        <v>104.1</v>
      </c>
    </row>
    <row r="437" spans="1:17">
      <c r="A437" s="764"/>
      <c r="B437" s="195" t="s">
        <v>13</v>
      </c>
      <c r="C437" s="27">
        <v>96.2</v>
      </c>
      <c r="D437" s="27">
        <v>136.4</v>
      </c>
      <c r="E437" s="28">
        <v>2396</v>
      </c>
      <c r="F437" s="28">
        <v>14529</v>
      </c>
      <c r="G437" s="28">
        <v>10976</v>
      </c>
      <c r="H437" s="28">
        <v>47</v>
      </c>
      <c r="I437" s="1659">
        <v>266.32600000000002</v>
      </c>
      <c r="K437" s="1663">
        <v>96.2</v>
      </c>
      <c r="L437" s="27">
        <v>136.4</v>
      </c>
      <c r="M437" s="28">
        <v>2233</v>
      </c>
      <c r="N437" s="28">
        <v>14938</v>
      </c>
      <c r="O437" s="28">
        <v>10629</v>
      </c>
      <c r="P437" s="28">
        <v>44</v>
      </c>
      <c r="Q437" s="1664">
        <v>103</v>
      </c>
    </row>
    <row r="438" spans="1:17">
      <c r="A438" s="778"/>
      <c r="B438" s="197" t="s">
        <v>14</v>
      </c>
      <c r="C438" s="29">
        <v>97</v>
      </c>
      <c r="D438" s="29">
        <v>108.9</v>
      </c>
      <c r="E438" s="30">
        <v>2059</v>
      </c>
      <c r="F438" s="30">
        <v>14357</v>
      </c>
      <c r="G438" s="30">
        <v>8938</v>
      </c>
      <c r="H438" s="30">
        <v>47</v>
      </c>
      <c r="I438" s="1660">
        <v>268.28899999999999</v>
      </c>
      <c r="K438" s="1665">
        <v>97</v>
      </c>
      <c r="L438" s="29">
        <v>108.9</v>
      </c>
      <c r="M438" s="30">
        <v>2015</v>
      </c>
      <c r="N438" s="30">
        <v>14981</v>
      </c>
      <c r="O438" s="30">
        <v>9694</v>
      </c>
      <c r="P438" s="30">
        <v>46</v>
      </c>
      <c r="Q438" s="1666">
        <v>104.4</v>
      </c>
    </row>
    <row r="439" spans="1:17">
      <c r="A439" s="763" t="s">
        <v>1466</v>
      </c>
      <c r="B439" s="765" t="s">
        <v>3</v>
      </c>
      <c r="C439" s="25">
        <v>100.7</v>
      </c>
      <c r="D439" s="25">
        <v>109.5</v>
      </c>
      <c r="E439" s="26">
        <v>2182</v>
      </c>
      <c r="F439" s="26">
        <v>16334</v>
      </c>
      <c r="G439" s="26">
        <v>10311</v>
      </c>
      <c r="H439" s="26">
        <v>57</v>
      </c>
      <c r="I439" s="2692">
        <v>268.75400000000002</v>
      </c>
      <c r="K439" s="1661">
        <v>100.7</v>
      </c>
      <c r="L439" s="25">
        <v>109.5</v>
      </c>
      <c r="M439" s="26">
        <v>2669</v>
      </c>
      <c r="N439" s="26">
        <v>15200</v>
      </c>
      <c r="O439" s="26">
        <v>10532</v>
      </c>
      <c r="P439" s="26">
        <v>58</v>
      </c>
      <c r="Q439" s="1662">
        <v>103.7</v>
      </c>
    </row>
    <row r="440" spans="1:17">
      <c r="A440" s="764">
        <v>2025</v>
      </c>
      <c r="B440" s="564" t="s">
        <v>4</v>
      </c>
      <c r="C440" s="27">
        <v>96.3</v>
      </c>
      <c r="D440" s="27">
        <v>103.8</v>
      </c>
      <c r="E440" s="28">
        <v>2528</v>
      </c>
      <c r="F440" s="28">
        <v>15244</v>
      </c>
      <c r="G440" s="28">
        <v>11401</v>
      </c>
      <c r="H440" s="28">
        <v>49</v>
      </c>
      <c r="I440" s="1659">
        <v>267.83199999999999</v>
      </c>
      <c r="K440" s="1663">
        <v>96.3</v>
      </c>
      <c r="L440" s="27">
        <v>103.8</v>
      </c>
      <c r="M440" s="28">
        <v>2632</v>
      </c>
      <c r="N440" s="28">
        <v>14963</v>
      </c>
      <c r="O440" s="28">
        <v>11174</v>
      </c>
      <c r="P440" s="28">
        <v>60</v>
      </c>
      <c r="Q440" s="1664">
        <v>103.2</v>
      </c>
    </row>
    <row r="441" spans="1:17">
      <c r="A441" s="764"/>
      <c r="B441" s="564" t="s">
        <v>5</v>
      </c>
      <c r="C441" s="27">
        <v>94.6</v>
      </c>
      <c r="D441" s="27">
        <v>111.1</v>
      </c>
      <c r="E441" s="28">
        <v>2815</v>
      </c>
      <c r="F441" s="28">
        <v>14628</v>
      </c>
      <c r="G441" s="28">
        <v>13785</v>
      </c>
      <c r="H441" s="28">
        <v>52</v>
      </c>
      <c r="I441" s="1659">
        <v>269.34199999999998</v>
      </c>
      <c r="K441" s="1663">
        <v>94.6</v>
      </c>
      <c r="L441" s="27">
        <v>111.1</v>
      </c>
      <c r="M441" s="28">
        <v>2839</v>
      </c>
      <c r="N441" s="28">
        <v>15046</v>
      </c>
      <c r="O441" s="28">
        <v>10096</v>
      </c>
      <c r="P441" s="28">
        <v>48</v>
      </c>
      <c r="Q441" s="1664">
        <v>102.1</v>
      </c>
    </row>
    <row r="442" spans="1:17">
      <c r="A442" s="764"/>
      <c r="B442" s="564" t="s">
        <v>6</v>
      </c>
      <c r="C442" s="27">
        <v>95.5</v>
      </c>
      <c r="D442" s="27">
        <v>110</v>
      </c>
      <c r="E442" s="28">
        <v>1963</v>
      </c>
      <c r="F442" s="28">
        <v>14841</v>
      </c>
      <c r="G442" s="28">
        <v>9674</v>
      </c>
      <c r="H442" s="28">
        <v>69</v>
      </c>
      <c r="I442" s="1659">
        <v>261.56200000000001</v>
      </c>
      <c r="K442" s="1663">
        <v>95.5</v>
      </c>
      <c r="L442" s="27">
        <v>110</v>
      </c>
      <c r="M442" s="28">
        <v>1857</v>
      </c>
      <c r="N442" s="28">
        <v>14917</v>
      </c>
      <c r="O442" s="28">
        <v>11331</v>
      </c>
      <c r="P442" s="28">
        <v>82</v>
      </c>
      <c r="Q442" s="1664">
        <v>97.2</v>
      </c>
    </row>
    <row r="443" spans="1:17">
      <c r="A443" s="764"/>
      <c r="B443" s="564" t="s">
        <v>7</v>
      </c>
      <c r="C443" s="27">
        <v>96.8</v>
      </c>
      <c r="D443" s="27">
        <v>103.8</v>
      </c>
      <c r="E443" s="28">
        <v>1891</v>
      </c>
      <c r="F443" s="28">
        <v>14170</v>
      </c>
      <c r="G443" s="28">
        <v>8409</v>
      </c>
      <c r="H443" s="28">
        <v>53</v>
      </c>
      <c r="I443" s="1659">
        <v>260.90199999999999</v>
      </c>
      <c r="K443" s="1663">
        <v>96.8</v>
      </c>
      <c r="L443" s="27">
        <v>103.8</v>
      </c>
      <c r="M443" s="28">
        <v>2093</v>
      </c>
      <c r="N443" s="28">
        <v>15278</v>
      </c>
      <c r="O443" s="28">
        <v>10355</v>
      </c>
      <c r="P443" s="28">
        <v>58</v>
      </c>
      <c r="Q443" s="1664">
        <v>95.6</v>
      </c>
    </row>
    <row r="444" spans="1:17">
      <c r="A444" s="764"/>
      <c r="B444" s="564" t="s">
        <v>8</v>
      </c>
      <c r="C444" s="27">
        <v>98.9</v>
      </c>
      <c r="D444" s="27">
        <v>105.6</v>
      </c>
      <c r="E444" s="28">
        <v>2422</v>
      </c>
      <c r="F444" s="28">
        <v>14376</v>
      </c>
      <c r="G444" s="28">
        <v>10411</v>
      </c>
      <c r="H444" s="28">
        <v>59</v>
      </c>
      <c r="I444" s="1659">
        <v>263.31099999999998</v>
      </c>
      <c r="K444" s="1663">
        <v>98.9</v>
      </c>
      <c r="L444" s="27">
        <v>105.6</v>
      </c>
      <c r="M444" s="28">
        <v>2265</v>
      </c>
      <c r="N444" s="28">
        <v>14601</v>
      </c>
      <c r="O444" s="28">
        <v>10655</v>
      </c>
      <c r="P444" s="28">
        <v>53</v>
      </c>
      <c r="Q444" s="1664">
        <v>96.6</v>
      </c>
    </row>
    <row r="445" spans="1:17">
      <c r="A445" s="764"/>
      <c r="B445" s="564" t="s">
        <v>9</v>
      </c>
      <c r="C445" s="27">
        <v>97.6</v>
      </c>
      <c r="D445" s="27">
        <v>106</v>
      </c>
      <c r="E445" s="28">
        <v>2144</v>
      </c>
      <c r="F445" s="28">
        <v>15183</v>
      </c>
      <c r="G445" s="28">
        <v>10588</v>
      </c>
      <c r="H445" s="28">
        <v>49</v>
      </c>
      <c r="I445" s="1659">
        <v>264.05099999999999</v>
      </c>
      <c r="K445" s="1663">
        <v>97.6</v>
      </c>
      <c r="L445" s="27">
        <v>106</v>
      </c>
      <c r="M445" s="28">
        <v>2049</v>
      </c>
      <c r="N445" s="28">
        <v>14524</v>
      </c>
      <c r="O445" s="28">
        <v>10240</v>
      </c>
      <c r="P445" s="28">
        <v>42</v>
      </c>
      <c r="Q445" s="1664">
        <v>99</v>
      </c>
    </row>
    <row r="446" spans="1:17">
      <c r="A446" s="764"/>
      <c r="B446" s="564" t="s">
        <v>10</v>
      </c>
      <c r="C446" s="27">
        <v>94.2</v>
      </c>
      <c r="D446" s="27">
        <v>115.7</v>
      </c>
      <c r="E446" s="28">
        <v>1927</v>
      </c>
      <c r="F446" s="28">
        <v>13797</v>
      </c>
      <c r="G446" s="28">
        <v>8006</v>
      </c>
      <c r="H446" s="28">
        <v>40</v>
      </c>
      <c r="I446" s="1659">
        <v>264.76</v>
      </c>
      <c r="K446" s="1663">
        <v>94.2</v>
      </c>
      <c r="L446" s="27">
        <v>115.7</v>
      </c>
      <c r="M446" s="28">
        <v>1856</v>
      </c>
      <c r="N446" s="28">
        <v>15011</v>
      </c>
      <c r="O446" s="28">
        <v>9484</v>
      </c>
      <c r="P446" s="28">
        <v>44</v>
      </c>
      <c r="Q446" s="1664">
        <v>99.5</v>
      </c>
    </row>
    <row r="447" spans="1:17">
      <c r="A447" s="764"/>
      <c r="B447" s="564" t="s">
        <v>11</v>
      </c>
      <c r="C447" s="27"/>
      <c r="D447" s="27"/>
      <c r="E447" s="28"/>
      <c r="F447" s="28"/>
      <c r="G447" s="28"/>
      <c r="H447" s="28"/>
      <c r="I447" s="1659"/>
      <c r="K447" s="1663"/>
      <c r="L447" s="27"/>
      <c r="M447" s="28"/>
      <c r="N447" s="28"/>
      <c r="O447" s="28"/>
      <c r="P447" s="28"/>
      <c r="Q447" s="1664"/>
    </row>
    <row r="448" spans="1:17">
      <c r="A448" s="764"/>
      <c r="B448" s="564" t="s">
        <v>12</v>
      </c>
      <c r="C448" s="27"/>
      <c r="D448" s="27"/>
      <c r="E448" s="28"/>
      <c r="F448" s="28"/>
      <c r="G448" s="28"/>
      <c r="H448" s="28"/>
      <c r="I448" s="1659"/>
      <c r="K448" s="1663"/>
      <c r="L448" s="27"/>
      <c r="M448" s="28"/>
      <c r="N448" s="28"/>
      <c r="O448" s="28"/>
      <c r="P448" s="28"/>
      <c r="Q448" s="1664"/>
    </row>
    <row r="449" spans="1:17">
      <c r="A449" s="764"/>
      <c r="B449" s="564" t="s">
        <v>13</v>
      </c>
      <c r="C449" s="27"/>
      <c r="D449" s="27"/>
      <c r="E449" s="28"/>
      <c r="F449" s="28"/>
      <c r="G449" s="28"/>
      <c r="H449" s="28"/>
      <c r="I449" s="1659"/>
      <c r="K449" s="1663"/>
      <c r="L449" s="27"/>
      <c r="M449" s="28"/>
      <c r="N449" s="28"/>
      <c r="O449" s="28"/>
      <c r="P449" s="28"/>
      <c r="Q449" s="1664"/>
    </row>
    <row r="450" spans="1:17">
      <c r="A450" s="778"/>
      <c r="B450" s="1388" t="s">
        <v>14</v>
      </c>
      <c r="C450" s="29"/>
      <c r="D450" s="29"/>
      <c r="E450" s="30"/>
      <c r="F450" s="30"/>
      <c r="G450" s="30"/>
      <c r="H450" s="30"/>
      <c r="I450" s="1660"/>
      <c r="K450" s="1665"/>
      <c r="L450" s="29"/>
      <c r="M450" s="30"/>
      <c r="N450" s="30"/>
      <c r="O450" s="30"/>
      <c r="P450" s="30"/>
      <c r="Q450" s="1666"/>
    </row>
    <row r="452" spans="1:17">
      <c r="A452" s="43" t="s">
        <v>411</v>
      </c>
      <c r="B452" s="44"/>
      <c r="C452" s="44"/>
      <c r="D452" s="44"/>
      <c r="E452" s="44" t="s">
        <v>718</v>
      </c>
      <c r="F452" s="44" t="s">
        <v>718</v>
      </c>
      <c r="G452" s="44" t="s">
        <v>718</v>
      </c>
      <c r="H452" s="44" t="s">
        <v>718</v>
      </c>
      <c r="I452" s="44"/>
    </row>
    <row r="453" spans="1:17">
      <c r="A453" s="782" t="s">
        <v>377</v>
      </c>
      <c r="B453" s="783"/>
      <c r="C453" s="786" t="s">
        <v>27</v>
      </c>
      <c r="D453" s="787" t="s">
        <v>28</v>
      </c>
      <c r="E453" s="786" t="s">
        <v>29</v>
      </c>
      <c r="F453" s="786" t="s">
        <v>30</v>
      </c>
      <c r="G453" s="786" t="s">
        <v>31</v>
      </c>
      <c r="H453" s="786" t="s">
        <v>32</v>
      </c>
      <c r="I453" s="783" t="s">
        <v>33</v>
      </c>
    </row>
    <row r="454" spans="1:17">
      <c r="A454" s="766" t="s">
        <v>354</v>
      </c>
      <c r="B454" s="784"/>
      <c r="C454" s="47" t="s">
        <v>34</v>
      </c>
      <c r="D454" s="47" t="s">
        <v>35</v>
      </c>
      <c r="E454" s="47" t="s">
        <v>36</v>
      </c>
      <c r="F454" s="46" t="s">
        <v>37</v>
      </c>
      <c r="G454" s="47" t="s">
        <v>38</v>
      </c>
      <c r="H454" s="48" t="s">
        <v>378</v>
      </c>
      <c r="I454" s="784" t="s">
        <v>468</v>
      </c>
      <c r="O454" s="24" t="s">
        <v>748</v>
      </c>
    </row>
    <row r="455" spans="1:17">
      <c r="A455" s="785"/>
      <c r="B455" s="784"/>
      <c r="C455" s="88" t="s">
        <v>405</v>
      </c>
      <c r="D455" s="88" t="s">
        <v>405</v>
      </c>
      <c r="E455" s="47"/>
      <c r="F455" s="47"/>
      <c r="G455" s="89" t="s">
        <v>40</v>
      </c>
      <c r="H455" s="47"/>
      <c r="I455" s="784"/>
    </row>
    <row r="456" spans="1:17">
      <c r="A456" s="788"/>
      <c r="B456" s="789"/>
      <c r="C456" s="790" t="s">
        <v>0</v>
      </c>
      <c r="D456" s="790" t="s">
        <v>1</v>
      </c>
      <c r="E456" s="791" t="s">
        <v>406</v>
      </c>
      <c r="F456" s="791" t="s">
        <v>407</v>
      </c>
      <c r="G456" s="791" t="s">
        <v>408</v>
      </c>
      <c r="H456" s="791" t="s">
        <v>409</v>
      </c>
      <c r="I456" s="792" t="s">
        <v>410</v>
      </c>
    </row>
    <row r="457" spans="1:17">
      <c r="A457" s="764" t="s">
        <v>379</v>
      </c>
      <c r="B457" s="564"/>
      <c r="C457" s="99">
        <f t="shared" ref="C457:D457" si="0">AVERAGE(C19:C30)</f>
        <v>113.125</v>
      </c>
      <c r="D457" s="99">
        <f t="shared" si="0"/>
        <v>44.508333333333333</v>
      </c>
      <c r="E457" s="33">
        <f>SUM(E19:E30)</f>
        <v>64530</v>
      </c>
      <c r="F457" s="33">
        <f t="shared" ref="F457:H457" si="1">SUM(F19:F30)</f>
        <v>205331</v>
      </c>
      <c r="G457" s="33">
        <f t="shared" si="1"/>
        <v>227607</v>
      </c>
      <c r="H457" s="33">
        <f t="shared" si="1"/>
        <v>178</v>
      </c>
      <c r="I457" s="793"/>
    </row>
    <row r="458" spans="1:17">
      <c r="A458" s="764" t="s">
        <v>380</v>
      </c>
      <c r="B458" s="564" t="s">
        <v>424</v>
      </c>
      <c r="C458" s="97">
        <f t="shared" ref="C458:D458" si="2">AVERAGE(C31:C42)</f>
        <v>115.27499999999999</v>
      </c>
      <c r="D458" s="97">
        <f t="shared" si="2"/>
        <v>48.666666666666664</v>
      </c>
      <c r="E458" s="31">
        <f>SUM(E31:E42)</f>
        <v>51811</v>
      </c>
      <c r="F458" s="31">
        <f t="shared" ref="F458:H458" si="3">SUM(F31:F42)</f>
        <v>198331</v>
      </c>
      <c r="G458" s="31">
        <f t="shared" si="3"/>
        <v>217272</v>
      </c>
      <c r="H458" s="31">
        <f t="shared" si="3"/>
        <v>357</v>
      </c>
      <c r="I458" s="794"/>
    </row>
    <row r="459" spans="1:17">
      <c r="A459" s="764" t="s">
        <v>381</v>
      </c>
      <c r="B459" s="564"/>
      <c r="C459" s="97">
        <f t="shared" ref="C459:D459" si="4">AVERAGE(C43:C54)</f>
        <v>108.68333333333334</v>
      </c>
      <c r="D459" s="97">
        <f t="shared" si="4"/>
        <v>53.708333333333336</v>
      </c>
      <c r="E459" s="31">
        <f>SUM(E43:E54)</f>
        <v>52220</v>
      </c>
      <c r="F459" s="31">
        <f t="shared" ref="F459:H459" si="5">SUM(F43:F54)</f>
        <v>162214</v>
      </c>
      <c r="G459" s="31">
        <f t="shared" si="5"/>
        <v>201856</v>
      </c>
      <c r="H459" s="31">
        <f t="shared" si="5"/>
        <v>511</v>
      </c>
      <c r="I459" s="794"/>
    </row>
    <row r="460" spans="1:17">
      <c r="A460" s="764" t="s">
        <v>382</v>
      </c>
      <c r="B460" s="564" t="s">
        <v>425</v>
      </c>
      <c r="C460" s="97">
        <f t="shared" ref="C460:D460" si="6">AVERAGE(C55:C66)</f>
        <v>103.76666666666665</v>
      </c>
      <c r="D460" s="97">
        <f t="shared" si="6"/>
        <v>54.775000000000006</v>
      </c>
      <c r="E460" s="31">
        <f>SUM(E55:E66)</f>
        <v>59165</v>
      </c>
      <c r="F460" s="31">
        <f t="shared" ref="F460:H460" si="7">SUM(F55:F66)</f>
        <v>135903</v>
      </c>
      <c r="G460" s="31">
        <f t="shared" si="7"/>
        <v>187866</v>
      </c>
      <c r="H460" s="31">
        <f t="shared" si="7"/>
        <v>631</v>
      </c>
      <c r="I460" s="794"/>
    </row>
    <row r="461" spans="1:17">
      <c r="A461" s="764" t="s">
        <v>383</v>
      </c>
      <c r="B461" s="564"/>
      <c r="C461" s="97">
        <f t="shared" ref="C461:D461" si="8">AVERAGE(C67:C78)</f>
        <v>105.41666666666664</v>
      </c>
      <c r="D461" s="97">
        <f t="shared" si="8"/>
        <v>52.800000000000011</v>
      </c>
      <c r="E461" s="31">
        <f>SUM(E67:E78)</f>
        <v>69514</v>
      </c>
      <c r="F461" s="31">
        <f t="shared" ref="F461:H461" si="9">SUM(F67:F78)</f>
        <v>129118</v>
      </c>
      <c r="G461" s="31">
        <f t="shared" si="9"/>
        <v>191418</v>
      </c>
      <c r="H461" s="31">
        <f t="shared" si="9"/>
        <v>663</v>
      </c>
      <c r="I461" s="794"/>
    </row>
    <row r="462" spans="1:17">
      <c r="A462" s="764" t="s">
        <v>384</v>
      </c>
      <c r="B462" s="564"/>
      <c r="C462" s="97">
        <f t="shared" ref="C462:D462" si="10">AVERAGE(C79:C90)</f>
        <v>106.17500000000001</v>
      </c>
      <c r="D462" s="97">
        <f t="shared" si="10"/>
        <v>51.099999999999994</v>
      </c>
      <c r="E462" s="31">
        <f>SUM(E79:E90)</f>
        <v>99295</v>
      </c>
      <c r="F462" s="31">
        <f t="shared" ref="F462:H462" si="11">SUM(F79:F90)</f>
        <v>159211</v>
      </c>
      <c r="G462" s="31">
        <f t="shared" si="11"/>
        <v>198449</v>
      </c>
      <c r="H462" s="31">
        <f t="shared" si="11"/>
        <v>478</v>
      </c>
      <c r="I462" s="794"/>
    </row>
    <row r="463" spans="1:17">
      <c r="A463" s="764" t="s">
        <v>385</v>
      </c>
      <c r="B463" s="564"/>
      <c r="C463" s="97">
        <f t="shared" ref="C463:D463" si="12">AVERAGE(C91:C102)</f>
        <v>107.05</v>
      </c>
      <c r="D463" s="97">
        <f t="shared" si="12"/>
        <v>45.608333333333327</v>
      </c>
      <c r="E463" s="31">
        <f>SUM(E91:E102)</f>
        <v>131465</v>
      </c>
      <c r="F463" s="31">
        <f t="shared" ref="F463:H463" si="13">SUM(F91:F102)</f>
        <v>167387</v>
      </c>
      <c r="G463" s="31">
        <f t="shared" si="13"/>
        <v>214978</v>
      </c>
      <c r="H463" s="31">
        <f t="shared" si="13"/>
        <v>482</v>
      </c>
      <c r="I463" s="794"/>
    </row>
    <row r="464" spans="1:17">
      <c r="A464" s="764" t="s">
        <v>386</v>
      </c>
      <c r="B464" s="564" t="s">
        <v>424</v>
      </c>
      <c r="C464" s="97">
        <f t="shared" ref="C464:D464" si="14">AVERAGE(C103:C114)</f>
        <v>113.84166666666665</v>
      </c>
      <c r="D464" s="97">
        <f t="shared" si="14"/>
        <v>45.658333333333324</v>
      </c>
      <c r="E464" s="31">
        <f>SUM(E103:E114)</f>
        <v>87843</v>
      </c>
      <c r="F464" s="31">
        <f t="shared" ref="F464:H464" si="15">SUM(F103:F114)</f>
        <v>161524</v>
      </c>
      <c r="G464" s="31">
        <f t="shared" si="15"/>
        <v>200163</v>
      </c>
      <c r="H464" s="31">
        <f t="shared" si="15"/>
        <v>619</v>
      </c>
      <c r="I464" s="794"/>
    </row>
    <row r="465" spans="1:9">
      <c r="A465" s="764" t="s">
        <v>387</v>
      </c>
      <c r="B465" s="564"/>
      <c r="C465" s="97">
        <f t="shared" ref="C465:D465" si="16">AVERAGE(C115:C126)</f>
        <v>105.35833333333333</v>
      </c>
      <c r="D465" s="97">
        <f t="shared" si="16"/>
        <v>49.816666666666663</v>
      </c>
      <c r="E465" s="31">
        <f>SUM(E115:E126)</f>
        <v>57572</v>
      </c>
      <c r="F465" s="31">
        <f t="shared" ref="F465:H465" si="17">SUM(F115:F126)</f>
        <v>132322</v>
      </c>
      <c r="G465" s="31">
        <f t="shared" si="17"/>
        <v>169428</v>
      </c>
      <c r="H465" s="31">
        <f t="shared" si="17"/>
        <v>785</v>
      </c>
      <c r="I465" s="794"/>
    </row>
    <row r="466" spans="1:9">
      <c r="A466" s="764" t="s">
        <v>388</v>
      </c>
      <c r="B466" s="564" t="s">
        <v>425</v>
      </c>
      <c r="C466" s="97">
        <f t="shared" ref="C466:D466" si="18">AVERAGE(C127:C138)</f>
        <v>105.45833333333333</v>
      </c>
      <c r="D466" s="97">
        <f t="shared" si="18"/>
        <v>48.55833333333333</v>
      </c>
      <c r="E466" s="31">
        <f>SUM(E127:E138)</f>
        <v>53665</v>
      </c>
      <c r="F466" s="31">
        <f t="shared" ref="F466:H466" si="19">SUM(F127:F138)</f>
        <v>124575</v>
      </c>
      <c r="G466" s="31">
        <f t="shared" si="19"/>
        <v>154416</v>
      </c>
      <c r="H466" s="31">
        <f t="shared" si="19"/>
        <v>632</v>
      </c>
      <c r="I466" s="794"/>
    </row>
    <row r="467" spans="1:9">
      <c r="A467" s="764" t="s">
        <v>389</v>
      </c>
      <c r="B467" s="564" t="s">
        <v>424</v>
      </c>
      <c r="C467" s="97">
        <f t="shared" ref="C467:D467" si="20">AVERAGE(C139:C150)</f>
        <v>112.38333333333333</v>
      </c>
      <c r="D467" s="97">
        <f t="shared" si="20"/>
        <v>46.275000000000006</v>
      </c>
      <c r="E467" s="31">
        <f>SUM(E139:E150)</f>
        <v>51635</v>
      </c>
      <c r="F467" s="31">
        <f t="shared" ref="F467:H467" si="21">SUM(F139:F150)</f>
        <v>146275</v>
      </c>
      <c r="G467" s="31">
        <f t="shared" si="21"/>
        <v>157514</v>
      </c>
      <c r="H467" s="31">
        <f t="shared" si="21"/>
        <v>755</v>
      </c>
      <c r="I467" s="794"/>
    </row>
    <row r="468" spans="1:9">
      <c r="A468" s="763" t="s">
        <v>390</v>
      </c>
      <c r="B468" s="765" t="s">
        <v>425</v>
      </c>
      <c r="C468" s="99">
        <f t="shared" ref="C468:D468" si="22">AVERAGE(C151:C162)</f>
        <v>105.77499999999999</v>
      </c>
      <c r="D468" s="99">
        <f t="shared" si="22"/>
        <v>53.625</v>
      </c>
      <c r="E468" s="33">
        <f>SUM(E151:E162)</f>
        <v>47987</v>
      </c>
      <c r="F468" s="33">
        <f t="shared" ref="F468:H468" si="23">SUM(F151:F162)</f>
        <v>149739</v>
      </c>
      <c r="G468" s="33">
        <f t="shared" si="23"/>
        <v>158333</v>
      </c>
      <c r="H468" s="33">
        <f t="shared" si="23"/>
        <v>815</v>
      </c>
      <c r="I468" s="793"/>
    </row>
    <row r="469" spans="1:9">
      <c r="A469" s="764" t="s">
        <v>391</v>
      </c>
      <c r="B469" s="564"/>
      <c r="C469" s="97">
        <f t="shared" ref="C469:D469" si="24">AVERAGE(C163:C174)</f>
        <v>111.90833333333332</v>
      </c>
      <c r="D469" s="97">
        <f t="shared" si="24"/>
        <v>50.32500000000001</v>
      </c>
      <c r="E469" s="31">
        <f>SUM(E163:E174)</f>
        <v>43525</v>
      </c>
      <c r="F469" s="31">
        <f t="shared" ref="F469:H469" si="25">SUM(F163:F174)</f>
        <v>143415</v>
      </c>
      <c r="G469" s="31">
        <f t="shared" si="25"/>
        <v>153359</v>
      </c>
      <c r="H469" s="31">
        <f t="shared" si="25"/>
        <v>747</v>
      </c>
      <c r="I469" s="794"/>
    </row>
    <row r="470" spans="1:9">
      <c r="A470" s="764" t="s">
        <v>392</v>
      </c>
      <c r="B470" s="564"/>
      <c r="C470" s="97">
        <f t="shared" ref="C470:D470" si="26">AVERAGE(C175:C186)</f>
        <v>111.64999999999999</v>
      </c>
      <c r="D470" s="97">
        <f t="shared" si="26"/>
        <v>46.091666666666669</v>
      </c>
      <c r="E470" s="31">
        <f>SUM(E175:E186)</f>
        <v>42260</v>
      </c>
      <c r="F470" s="31">
        <f t="shared" ref="F470:H470" si="27">SUM(F175:F186)</f>
        <v>168372</v>
      </c>
      <c r="G470" s="31">
        <f t="shared" si="27"/>
        <v>153788</v>
      </c>
      <c r="H470" s="31">
        <f t="shared" si="27"/>
        <v>678</v>
      </c>
      <c r="I470" s="794"/>
    </row>
    <row r="471" spans="1:9">
      <c r="A471" s="764" t="s">
        <v>393</v>
      </c>
      <c r="B471" s="564"/>
      <c r="C471" s="97">
        <f>AVERAGE(C187:C198)</f>
        <v>117.38333333333334</v>
      </c>
      <c r="D471" s="97">
        <f t="shared" ref="D471:I471" si="28">AVERAGE(D187:D198)</f>
        <v>42.500000000000007</v>
      </c>
      <c r="E471" s="31">
        <f>SUM(E187:E198)</f>
        <v>45787</v>
      </c>
      <c r="F471" s="31">
        <f t="shared" ref="F471:H471" si="29">SUM(F187:F198)</f>
        <v>199103</v>
      </c>
      <c r="G471" s="31">
        <f t="shared" si="29"/>
        <v>162223</v>
      </c>
      <c r="H471" s="31">
        <f t="shared" si="29"/>
        <v>664</v>
      </c>
      <c r="I471" s="795">
        <f t="shared" si="28"/>
        <v>122.54925000000001</v>
      </c>
    </row>
    <row r="472" spans="1:9">
      <c r="A472" s="764" t="s">
        <v>394</v>
      </c>
      <c r="B472" s="564"/>
      <c r="C472" s="97">
        <f>AVERAGE(C199:C210)</f>
        <v>121.14166666666667</v>
      </c>
      <c r="D472" s="97">
        <f t="shared" ref="D472:I472" si="30">AVERAGE(D199:D210)</f>
        <v>44.050000000000004</v>
      </c>
      <c r="E472" s="31">
        <f>SUM(E199:E210)</f>
        <v>44428</v>
      </c>
      <c r="F472" s="31">
        <f t="shared" ref="F472:H472" si="31">SUM(F199:F210)</f>
        <v>223917</v>
      </c>
      <c r="G472" s="31">
        <f t="shared" si="31"/>
        <v>161462</v>
      </c>
      <c r="H472" s="31">
        <f t="shared" si="31"/>
        <v>649</v>
      </c>
      <c r="I472" s="795">
        <f t="shared" si="30"/>
        <v>131.14791666666665</v>
      </c>
    </row>
    <row r="473" spans="1:9">
      <c r="A473" s="764" t="s">
        <v>395</v>
      </c>
      <c r="B473" s="564"/>
      <c r="C473" s="97">
        <f>AVERAGE(C211:C222)</f>
        <v>127.74166666666666</v>
      </c>
      <c r="D473" s="97">
        <f t="shared" ref="D473:I473" si="32">AVERAGE(D211:D222)</f>
        <v>43.466666666666669</v>
      </c>
      <c r="E473" s="31">
        <f>SUM(E211:E222)</f>
        <v>52646</v>
      </c>
      <c r="F473" s="31">
        <f t="shared" ref="F473:H473" si="33">SUM(F211:F222)</f>
        <v>239944</v>
      </c>
      <c r="G473" s="31">
        <f t="shared" si="33"/>
        <v>153391</v>
      </c>
      <c r="H473" s="31">
        <f t="shared" si="33"/>
        <v>604</v>
      </c>
      <c r="I473" s="795">
        <f t="shared" si="32"/>
        <v>150.38991666666669</v>
      </c>
    </row>
    <row r="474" spans="1:9">
      <c r="A474" s="764" t="s">
        <v>396</v>
      </c>
      <c r="B474" s="564" t="s">
        <v>424</v>
      </c>
      <c r="C474" s="97">
        <f>AVERAGE(C223:C234)</f>
        <v>131.69166666666669</v>
      </c>
      <c r="D474" s="97">
        <f t="shared" ref="D474:I474" si="34">AVERAGE(D223:D234)</f>
        <v>44.341666666666669</v>
      </c>
      <c r="E474" s="31">
        <f>SUM(E223:E234)</f>
        <v>40486</v>
      </c>
      <c r="F474" s="31">
        <f t="shared" ref="F474:H474" si="35">SUM(F223:F234)</f>
        <v>224783</v>
      </c>
      <c r="G474" s="31">
        <f t="shared" si="35"/>
        <v>137842</v>
      </c>
      <c r="H474" s="31">
        <f t="shared" si="35"/>
        <v>711</v>
      </c>
      <c r="I474" s="795">
        <f t="shared" si="34"/>
        <v>169.33550000000002</v>
      </c>
    </row>
    <row r="475" spans="1:9">
      <c r="A475" s="764" t="s">
        <v>397</v>
      </c>
      <c r="B475" s="564"/>
      <c r="C475" s="97">
        <f>AVERAGE(C235:C246)</f>
        <v>128.91666666666666</v>
      </c>
      <c r="D475" s="97">
        <f t="shared" ref="D475:I475" si="36">AVERAGE(D235:D246)</f>
        <v>47.466666666666669</v>
      </c>
      <c r="E475" s="31">
        <f>SUM(E235:E246)</f>
        <v>41450</v>
      </c>
      <c r="F475" s="31">
        <f t="shared" ref="F475:H475" si="37">SUM(F235:F246)</f>
        <v>176803</v>
      </c>
      <c r="G475" s="31">
        <f t="shared" si="37"/>
        <v>128572</v>
      </c>
      <c r="H475" s="31">
        <f t="shared" si="37"/>
        <v>747</v>
      </c>
      <c r="I475" s="795">
        <f t="shared" si="36"/>
        <v>182.2895</v>
      </c>
    </row>
    <row r="476" spans="1:9">
      <c r="A476" s="764" t="s">
        <v>398</v>
      </c>
      <c r="B476" s="564" t="s">
        <v>425</v>
      </c>
      <c r="C476" s="97">
        <f>AVERAGE(C247:C258)</f>
        <v>100.05000000000001</v>
      </c>
      <c r="D476" s="97">
        <f t="shared" ref="D476:I476" si="38">AVERAGE(D247:D258)</f>
        <v>65.666666666666671</v>
      </c>
      <c r="E476" s="31">
        <f>SUM(E247:E258)</f>
        <v>31290</v>
      </c>
      <c r="F476" s="31">
        <f t="shared" ref="F476:H476" si="39">SUM(F247:F258)</f>
        <v>134003</v>
      </c>
      <c r="G476" s="31">
        <f t="shared" si="39"/>
        <v>120704</v>
      </c>
      <c r="H476" s="31">
        <f t="shared" si="39"/>
        <v>751</v>
      </c>
      <c r="I476" s="795">
        <f t="shared" si="38"/>
        <v>146.20408333333333</v>
      </c>
    </row>
    <row r="477" spans="1:9">
      <c r="A477" s="764" t="s">
        <v>399</v>
      </c>
      <c r="B477" s="564"/>
      <c r="C477" s="97">
        <f>AVERAGE(C259:C270)</f>
        <v>120.00833333333331</v>
      </c>
      <c r="D477" s="97">
        <f t="shared" ref="D477:I477" si="40">AVERAGE(D259:D270)</f>
        <v>47.741666666666667</v>
      </c>
      <c r="E477" s="31">
        <f>SUM(E259:E270)</f>
        <v>34756</v>
      </c>
      <c r="F477" s="31">
        <f t="shared" ref="F477:H477" si="41">SUM(F259:F270)</f>
        <v>140239</v>
      </c>
      <c r="G477" s="31">
        <f t="shared" si="41"/>
        <v>131431</v>
      </c>
      <c r="H477" s="31">
        <f t="shared" si="41"/>
        <v>730</v>
      </c>
      <c r="I477" s="795">
        <f t="shared" si="40"/>
        <v>161.21266666666665</v>
      </c>
    </row>
    <row r="478" spans="1:9">
      <c r="A478" s="763" t="s">
        <v>400</v>
      </c>
      <c r="B478" s="765" t="s">
        <v>424</v>
      </c>
      <c r="C478" s="99">
        <f>AVERAGE(C271:C282)</f>
        <v>123.89166666666669</v>
      </c>
      <c r="D478" s="99">
        <f t="shared" ref="D478:I478" si="42">AVERAGE(D271:D282)</f>
        <v>49.400000000000006</v>
      </c>
      <c r="E478" s="33">
        <f>SUM(E271:E282)</f>
        <v>32485</v>
      </c>
      <c r="F478" s="33">
        <f t="shared" ref="F478:H478" si="43">SUM(F271:F282)</f>
        <v>151463</v>
      </c>
      <c r="G478" s="33">
        <f t="shared" si="43"/>
        <v>107771</v>
      </c>
      <c r="H478" s="33">
        <f t="shared" si="43"/>
        <v>626</v>
      </c>
      <c r="I478" s="780">
        <f t="shared" si="42"/>
        <v>173.96308333333332</v>
      </c>
    </row>
    <row r="479" spans="1:9">
      <c r="A479" s="764" t="s">
        <v>401</v>
      </c>
      <c r="B479" s="564"/>
      <c r="C479" s="97">
        <f>AVERAGE(C283:C294)</f>
        <v>115.36666666666663</v>
      </c>
      <c r="D479" s="97">
        <f t="shared" ref="D479:I479" si="44">AVERAGE(D283:D294)</f>
        <v>176.1583333333333</v>
      </c>
      <c r="E479" s="31">
        <f>SUM(E283:E294)</f>
        <v>33695</v>
      </c>
      <c r="F479" s="31">
        <f t="shared" ref="F479:H479" si="45">SUM(F283:F294)</f>
        <v>161906</v>
      </c>
      <c r="G479" s="31">
        <f t="shared" si="45"/>
        <v>133581</v>
      </c>
      <c r="H479" s="31">
        <f t="shared" si="45"/>
        <v>623</v>
      </c>
      <c r="I479" s="795">
        <f t="shared" si="44"/>
        <v>167.59933333333333</v>
      </c>
    </row>
    <row r="480" spans="1:9">
      <c r="A480" s="764" t="s">
        <v>402</v>
      </c>
      <c r="B480" s="564" t="s">
        <v>425</v>
      </c>
      <c r="C480" s="97">
        <f>AVERAGE(C295:C306)</f>
        <v>114.43333333333332</v>
      </c>
      <c r="D480" s="97">
        <f t="shared" ref="D480:I480" si="46">AVERAGE(D295:D306)</f>
        <v>69.25833333333334</v>
      </c>
      <c r="E480" s="31">
        <f>SUM(E295:E306)</f>
        <v>36076</v>
      </c>
      <c r="F480" s="31">
        <f t="shared" ref="F480:H480" si="47">SUM(F295:F306)</f>
        <v>167845</v>
      </c>
      <c r="G480" s="31">
        <f t="shared" si="47"/>
        <v>130385</v>
      </c>
      <c r="H480" s="31">
        <f t="shared" si="47"/>
        <v>536</v>
      </c>
      <c r="I480" s="795">
        <f t="shared" si="46"/>
        <v>178.75491666666667</v>
      </c>
    </row>
    <row r="481" spans="1:9">
      <c r="A481" s="764" t="s">
        <v>403</v>
      </c>
      <c r="B481" s="564"/>
      <c r="C481" s="97">
        <f>AVERAGE(C307:C318)</f>
        <v>115.83333333333333</v>
      </c>
      <c r="D481" s="97">
        <f t="shared" ref="D481:I481" si="48">AVERAGE(D307:D318)</f>
        <v>70.75833333333334</v>
      </c>
      <c r="E481" s="31">
        <f>SUM(E307:E318)</f>
        <v>34322</v>
      </c>
      <c r="F481" s="31">
        <f t="shared" ref="F481:H481" si="49">SUM(F307:F318)</f>
        <v>178414</v>
      </c>
      <c r="G481" s="31">
        <f t="shared" si="49"/>
        <v>129916</v>
      </c>
      <c r="H481" s="31">
        <f t="shared" si="49"/>
        <v>517</v>
      </c>
      <c r="I481" s="795">
        <f t="shared" si="48"/>
        <v>186.94716666666667</v>
      </c>
    </row>
    <row r="482" spans="1:9">
      <c r="A482" s="764" t="s">
        <v>404</v>
      </c>
      <c r="B482" s="564"/>
      <c r="C482" s="97">
        <f>AVERAGE(C319:C330)</f>
        <v>113.97499999999998</v>
      </c>
      <c r="D482" s="97">
        <f t="shared" ref="D482:I482" si="50">AVERAGE(D319:D330)</f>
        <v>72.350000000000009</v>
      </c>
      <c r="E482" s="31">
        <f>SUM(E319:E330)</f>
        <v>32696</v>
      </c>
      <c r="F482" s="31">
        <f t="shared" ref="F482:H482" si="51">SUM(F319:F330)</f>
        <v>181744</v>
      </c>
      <c r="G482" s="31">
        <f t="shared" si="51"/>
        <v>125749</v>
      </c>
      <c r="H482" s="31">
        <f t="shared" si="51"/>
        <v>499</v>
      </c>
      <c r="I482" s="795">
        <f t="shared" si="50"/>
        <v>171.65616666666665</v>
      </c>
    </row>
    <row r="483" spans="1:9">
      <c r="A483" s="764" t="s">
        <v>465</v>
      </c>
      <c r="B483" s="564"/>
      <c r="C483" s="32">
        <f>AVERAGE(C331:C342)</f>
        <v>114.425</v>
      </c>
      <c r="D483" s="32">
        <f t="shared" ref="D483:I483" si="52">AVERAGE(D331:D342)</f>
        <v>78.11666666666666</v>
      </c>
      <c r="E483" s="31">
        <f>SUM(E331:E342)</f>
        <v>34224</v>
      </c>
      <c r="F483" s="31">
        <f t="shared" ref="F483:H483" si="53">SUM(F331:F342)</f>
        <v>188468</v>
      </c>
      <c r="G483" s="31">
        <f t="shared" si="53"/>
        <v>130388</v>
      </c>
      <c r="H483" s="31">
        <f t="shared" si="53"/>
        <v>434</v>
      </c>
      <c r="I483" s="781">
        <f t="shared" si="52"/>
        <v>158.60841666666667</v>
      </c>
    </row>
    <row r="484" spans="1:9">
      <c r="A484" s="764" t="s">
        <v>467</v>
      </c>
      <c r="B484" s="703" t="s">
        <v>271</v>
      </c>
      <c r="C484" s="107">
        <f>AVERAGE(C343:C354)</f>
        <v>119.72500000000001</v>
      </c>
      <c r="D484" s="107">
        <f t="shared" ref="D484:I484" si="54">AVERAGE(D343:D354)</f>
        <v>77.908333333333346</v>
      </c>
      <c r="E484" s="31">
        <f>SUM(E343:E354)</f>
        <v>34903</v>
      </c>
      <c r="F484" s="31">
        <f t="shared" ref="F484:H484" si="55">SUM(F343:F354)</f>
        <v>206646</v>
      </c>
      <c r="G484" s="31">
        <f t="shared" si="55"/>
        <v>134640</v>
      </c>
      <c r="H484" s="31">
        <f t="shared" si="55"/>
        <v>449</v>
      </c>
      <c r="I484" s="773">
        <f t="shared" si="54"/>
        <v>175.95525000000001</v>
      </c>
    </row>
    <row r="485" spans="1:9">
      <c r="A485" s="764" t="s">
        <v>747</v>
      </c>
      <c r="B485" s="703"/>
      <c r="C485" s="107">
        <f>AVERAGE(C355:C366)</f>
        <v>122.07500000000003</v>
      </c>
      <c r="D485" s="107">
        <f>AVERAGE(D355:D366)</f>
        <v>84.183333333333337</v>
      </c>
      <c r="E485" s="31">
        <f>SUM(E355:E366)</f>
        <v>31245</v>
      </c>
      <c r="F485" s="31">
        <f t="shared" ref="F485:H485" si="56">SUM(F355:F366)</f>
        <v>217835</v>
      </c>
      <c r="G485" s="31">
        <f t="shared" si="56"/>
        <v>134169</v>
      </c>
      <c r="H485" s="31">
        <f t="shared" si="56"/>
        <v>413</v>
      </c>
      <c r="I485" s="773">
        <f>AVERAGE(I355:I366)</f>
        <v>184.60391666666666</v>
      </c>
    </row>
    <row r="486" spans="1:9">
      <c r="A486" s="779" t="s">
        <v>782</v>
      </c>
      <c r="B486" s="1883" t="s">
        <v>269</v>
      </c>
      <c r="C486" s="97">
        <f>AVERAGE(C366:C378)</f>
        <v>115.37692307692308</v>
      </c>
      <c r="D486" s="97">
        <f>AVERAGE(D366:D378)</f>
        <v>98.192307692307679</v>
      </c>
      <c r="E486" s="983">
        <f>SUM(E366:E378)</f>
        <v>34945</v>
      </c>
      <c r="F486" s="983">
        <f>SUM(F366:F378)</f>
        <v>231495</v>
      </c>
      <c r="G486" s="983">
        <f>SUM(G366:G378)</f>
        <v>142880</v>
      </c>
      <c r="H486" s="983">
        <f>SUM(H366:H378)</f>
        <v>520</v>
      </c>
      <c r="I486" s="795">
        <f>AVERAGE(I366:I378)</f>
        <v>180.09738461538461</v>
      </c>
    </row>
    <row r="487" spans="1:9">
      <c r="A487" s="1884" t="s">
        <v>794</v>
      </c>
      <c r="B487" s="1885" t="s">
        <v>270</v>
      </c>
      <c r="C487" s="99">
        <f>AVERAGE(C379:C390)</f>
        <v>99.674999999999997</v>
      </c>
      <c r="D487" s="99">
        <f t="shared" ref="D487:I487" si="57">AVERAGE(D379:D390)</f>
        <v>99.716666666666654</v>
      </c>
      <c r="E487" s="33">
        <f>SUM(E379:E390)</f>
        <v>30884</v>
      </c>
      <c r="F487" s="33">
        <f>SUM(F379:F390)</f>
        <v>168545</v>
      </c>
      <c r="G487" s="33">
        <f>SUM(G379:G390)</f>
        <v>115135</v>
      </c>
      <c r="H487" s="33">
        <f>SUM(H379:H390)</f>
        <v>423</v>
      </c>
      <c r="I487" s="780">
        <f t="shared" si="57"/>
        <v>170.47775000000001</v>
      </c>
    </row>
    <row r="488" spans="1:9">
      <c r="A488" s="779" t="s">
        <v>857</v>
      </c>
      <c r="B488" s="1883"/>
      <c r="C488" s="97">
        <f>AVERAGE(C391:C402)</f>
        <v>103.95833333333333</v>
      </c>
      <c r="D488" s="97">
        <f>AVERAGE(D391:D402)</f>
        <v>91.891666666666666</v>
      </c>
      <c r="E488" s="31">
        <f>SUM(E391:E402)</f>
        <v>30284</v>
      </c>
      <c r="F488" s="31">
        <f t="shared" ref="F488:H488" si="58">SUM(F391:F402)</f>
        <v>175897</v>
      </c>
      <c r="G488" s="31">
        <f t="shared" si="58"/>
        <v>115896</v>
      </c>
      <c r="H488" s="31">
        <f t="shared" si="58"/>
        <v>339</v>
      </c>
      <c r="I488" s="795">
        <f>AVERAGE(I391:I402)</f>
        <v>205.31866666666667</v>
      </c>
    </row>
    <row r="489" spans="1:9">
      <c r="A489" s="779" t="s">
        <v>1224</v>
      </c>
      <c r="B489" s="1883"/>
      <c r="C489" s="97">
        <f>AVERAGE(C403:C414)</f>
        <v>101.175</v>
      </c>
      <c r="D489" s="97">
        <f>AVERAGE(D403:D414)</f>
        <v>94.166666666666671</v>
      </c>
      <c r="E489" s="31">
        <f>SUM(E403:E414)</f>
        <v>31064</v>
      </c>
      <c r="F489" s="31">
        <f>SUM(F403:F414)</f>
        <v>193376</v>
      </c>
      <c r="G489" s="31">
        <f>SUM(G403:G414)</f>
        <v>105947</v>
      </c>
      <c r="H489" s="31">
        <f>SUM(H403:H414)</f>
        <v>318</v>
      </c>
      <c r="I489" s="795">
        <f>AVERAGE(I403:I414)</f>
        <v>245.0813333333333</v>
      </c>
    </row>
    <row r="490" spans="1:9">
      <c r="A490" s="811" t="s">
        <v>1223</v>
      </c>
      <c r="B490" s="792"/>
      <c r="C490" s="817">
        <f>AVERAGE(C415:C426)</f>
        <v>99.591666666666683</v>
      </c>
      <c r="D490" s="817">
        <f>AVERAGE(D415:D426)</f>
        <v>104.75833333333334</v>
      </c>
      <c r="E490" s="1173">
        <f>SUM(E415:E426)</f>
        <v>30134</v>
      </c>
      <c r="F490" s="1173">
        <f t="shared" ref="F490:H490" si="59">SUM(F415:F426)</f>
        <v>186099</v>
      </c>
      <c r="G490" s="1173">
        <f t="shared" si="59"/>
        <v>127169</v>
      </c>
      <c r="H490" s="1173">
        <f t="shared" si="59"/>
        <v>526</v>
      </c>
      <c r="I490" s="818">
        <f>AVERAGE(I415:I426)</f>
        <v>254.98749999999998</v>
      </c>
    </row>
    <row r="491" spans="1:9">
      <c r="A491" s="2623" t="s">
        <v>1432</v>
      </c>
      <c r="B491" s="2624"/>
      <c r="C491" s="817">
        <f>AVERAGE(C427:C438)</f>
        <v>98.324999999999989</v>
      </c>
      <c r="D491" s="817">
        <f>AVERAGE(D427:D438)</f>
        <v>113.74166666666667</v>
      </c>
      <c r="E491" s="1173">
        <f>SUM(E427:E438)</f>
        <v>27158</v>
      </c>
      <c r="F491" s="1173">
        <f t="shared" ref="F491:H491" si="60">SUM(F427:F438)</f>
        <v>182253</v>
      </c>
      <c r="G491" s="1173">
        <f t="shared" si="60"/>
        <v>122445</v>
      </c>
      <c r="H491" s="1173">
        <f t="shared" si="60"/>
        <v>570</v>
      </c>
      <c r="I491" s="818">
        <f>AVERAGE(I427:I438)</f>
        <v>266.67958333333337</v>
      </c>
    </row>
    <row r="492" spans="1:9">
      <c r="A492" s="819"/>
      <c r="B492" s="46"/>
      <c r="C492" s="97"/>
      <c r="D492" s="97"/>
      <c r="E492" s="921"/>
      <c r="F492" s="921"/>
      <c r="G492" s="921"/>
      <c r="H492" s="921"/>
      <c r="I492" s="97"/>
    </row>
    <row r="493" spans="1:9">
      <c r="E493" s="565" t="s">
        <v>720</v>
      </c>
      <c r="F493" s="565" t="s">
        <v>720</v>
      </c>
      <c r="G493" s="565" t="s">
        <v>720</v>
      </c>
      <c r="H493" s="565" t="s">
        <v>720</v>
      </c>
    </row>
    <row r="494" spans="1:9">
      <c r="A494" s="763" t="s">
        <v>715</v>
      </c>
      <c r="B494" s="765"/>
      <c r="C494" s="99" t="s">
        <v>719</v>
      </c>
      <c r="D494" s="99" t="s">
        <v>719</v>
      </c>
      <c r="E494" s="33">
        <f>SUM(E322:E333)</f>
        <v>33981</v>
      </c>
      <c r="F494" s="33">
        <f>SUM(F322:F333)</f>
        <v>182178</v>
      </c>
      <c r="G494" s="33">
        <f>SUM(G322:G333)</f>
        <v>124446</v>
      </c>
      <c r="H494" s="33">
        <f>SUM(H322:H333)</f>
        <v>481</v>
      </c>
      <c r="I494" s="780" t="s">
        <v>719</v>
      </c>
    </row>
    <row r="495" spans="1:9">
      <c r="A495" s="764" t="s">
        <v>716</v>
      </c>
      <c r="B495" s="564"/>
      <c r="C495" s="32" t="s">
        <v>719</v>
      </c>
      <c r="D495" s="32" t="s">
        <v>719</v>
      </c>
      <c r="E495" s="31">
        <f>SUM(E334:E345)</f>
        <v>34793</v>
      </c>
      <c r="F495" s="31">
        <f>SUM(F334:F345)</f>
        <v>192825</v>
      </c>
      <c r="G495" s="31">
        <f>SUM(G334:G345)</f>
        <v>134611</v>
      </c>
      <c r="H495" s="31">
        <f>SUM(H334:H345)</f>
        <v>417</v>
      </c>
      <c r="I495" s="781" t="s">
        <v>719</v>
      </c>
    </row>
    <row r="496" spans="1:9">
      <c r="A496" s="764" t="s">
        <v>717</v>
      </c>
      <c r="B496" s="703" t="s">
        <v>271</v>
      </c>
      <c r="C496" s="107" t="s">
        <v>719</v>
      </c>
      <c r="D496" s="107" t="s">
        <v>719</v>
      </c>
      <c r="E496" s="28">
        <f>SUM(E346:E357)</f>
        <v>33444</v>
      </c>
      <c r="F496" s="28">
        <f>SUM(F346:F357)</f>
        <v>209487</v>
      </c>
      <c r="G496" s="28">
        <f>SUM(G346:G357)</f>
        <v>133815</v>
      </c>
      <c r="H496" s="28">
        <f>SUM(H346:H357)</f>
        <v>467</v>
      </c>
      <c r="I496" s="773" t="s">
        <v>719</v>
      </c>
    </row>
    <row r="497" spans="1:9">
      <c r="A497" s="764" t="s">
        <v>757</v>
      </c>
      <c r="B497" s="1891"/>
      <c r="E497" s="1890">
        <f>SUM(E358:E369)</f>
        <v>31774</v>
      </c>
      <c r="F497" s="1890">
        <f>SUM(F358:F369)</f>
        <v>217650</v>
      </c>
      <c r="G497" s="1890">
        <f>SUM(G358:G369)</f>
        <v>133367</v>
      </c>
      <c r="H497" s="1890">
        <f>SUM(H358:H369)</f>
        <v>427</v>
      </c>
      <c r="I497" s="1891"/>
    </row>
    <row r="498" spans="1:9">
      <c r="A498" s="1046" t="s">
        <v>795</v>
      </c>
      <c r="B498" s="1891"/>
      <c r="E498" s="1890">
        <f>SUM(E370:E381)</f>
        <v>31567</v>
      </c>
      <c r="F498" s="1890">
        <f>SUM(F370:F381)</f>
        <v>206924</v>
      </c>
      <c r="G498" s="1890">
        <f>SUM(G370:G381)</f>
        <v>127825</v>
      </c>
      <c r="H498" s="1890">
        <f>SUM(H370:H381)</f>
        <v>471</v>
      </c>
      <c r="I498" s="1891"/>
    </row>
    <row r="499" spans="1:9">
      <c r="A499" s="1046" t="s">
        <v>823</v>
      </c>
      <c r="B499" s="1891"/>
      <c r="E499" s="1890">
        <f>SUM(E382:E393)</f>
        <v>30551</v>
      </c>
      <c r="F499" s="1890">
        <f t="shared" ref="F499:H499" si="61">SUM(F382:F393)</f>
        <v>165010</v>
      </c>
      <c r="G499" s="1890">
        <f t="shared" si="61"/>
        <v>117436</v>
      </c>
      <c r="H499" s="1890">
        <f t="shared" si="61"/>
        <v>396</v>
      </c>
      <c r="I499" s="1891"/>
    </row>
    <row r="500" spans="1:9">
      <c r="A500" s="1046" t="s">
        <v>1194</v>
      </c>
      <c r="B500" s="1891"/>
      <c r="E500" s="1890">
        <f>SUM(E394:E405)</f>
        <v>29844</v>
      </c>
      <c r="F500" s="1890">
        <f t="shared" ref="F500:H500" si="62">SUM(F394:F405)</f>
        <v>180786</v>
      </c>
      <c r="G500" s="1890">
        <f t="shared" si="62"/>
        <v>109913</v>
      </c>
      <c r="H500" s="1890">
        <f t="shared" si="62"/>
        <v>329</v>
      </c>
      <c r="I500" s="1891"/>
    </row>
    <row r="501" spans="1:9">
      <c r="A501" s="1171" t="s">
        <v>1225</v>
      </c>
      <c r="B501" s="807"/>
      <c r="C501" s="806"/>
      <c r="D501" s="806"/>
      <c r="E501" s="919">
        <f>SUM(E406:E417)</f>
        <v>31911</v>
      </c>
      <c r="F501" s="919">
        <f>SUM(F406:F417)</f>
        <v>191447</v>
      </c>
      <c r="G501" s="919">
        <f>SUM(G406:G417)</f>
        <v>111596</v>
      </c>
      <c r="H501" s="919">
        <f>SUM(H406:H417)</f>
        <v>368</v>
      </c>
      <c r="I501" s="807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503"/>
  <sheetViews>
    <sheetView workbookViewId="0">
      <pane xSplit="2" ySplit="7" topLeftCell="I8" activePane="bottomRight" state="frozen"/>
      <selection pane="topRight" activeCell="C1" sqref="C1"/>
      <selection pane="bottomLeft" activeCell="A7" sqref="A7"/>
      <selection pane="bottomRight" activeCell="T10" sqref="T10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7" customWidth="1"/>
    <col min="7" max="7" width="10.6328125" customWidth="1"/>
    <col min="8" max="8" width="10.6328125" style="327" customWidth="1"/>
    <col min="9" max="9" width="10.6328125" customWidth="1"/>
    <col min="10" max="10" width="10.6328125" style="327" customWidth="1"/>
    <col min="11" max="11" width="10.6328125" customWidth="1"/>
    <col min="12" max="16" width="10.6328125" style="327" customWidth="1"/>
    <col min="17" max="17" width="10.6328125" customWidth="1"/>
    <col min="18" max="18" width="10.6328125" style="327" customWidth="1"/>
    <col min="19" max="19" width="10.6328125" customWidth="1"/>
    <col min="20" max="20" width="10.6328125" style="327" customWidth="1"/>
    <col min="21" max="21" width="10.6328125" customWidth="1"/>
    <col min="22" max="23" width="9" style="327"/>
    <col min="24" max="26" width="10.6328125" style="327" customWidth="1"/>
    <col min="27" max="27" width="4" style="327" customWidth="1"/>
    <col min="28" max="30" width="10.6328125" style="327" customWidth="1"/>
    <col min="31" max="16384" width="9" style="327"/>
  </cols>
  <sheetData>
    <row r="1" spans="1:30">
      <c r="A1" s="43" t="s">
        <v>1489</v>
      </c>
      <c r="B1" s="44"/>
      <c r="C1" s="820"/>
      <c r="D1" s="820"/>
      <c r="E1" s="826" t="s">
        <v>915</v>
      </c>
      <c r="F1" s="826"/>
      <c r="H1" s="820"/>
      <c r="J1" s="820"/>
      <c r="M1" s="820"/>
      <c r="N1" s="820"/>
      <c r="O1" s="826" t="s">
        <v>915</v>
      </c>
      <c r="P1" s="826"/>
      <c r="R1" s="820"/>
      <c r="T1" s="820"/>
      <c r="X1" s="820"/>
      <c r="Y1" s="820"/>
      <c r="Z1" s="820"/>
      <c r="AB1" s="820"/>
      <c r="AC1" s="820"/>
      <c r="AD1" s="820"/>
    </row>
    <row r="2" spans="1:30" ht="13.5" thickBot="1">
      <c r="A2" s="45" t="s">
        <v>24</v>
      </c>
      <c r="B2" s="44"/>
      <c r="C2" s="45" t="s">
        <v>458</v>
      </c>
      <c r="D2" s="820"/>
      <c r="E2" s="820"/>
      <c r="F2" s="820"/>
      <c r="H2" s="820"/>
      <c r="J2" s="820"/>
      <c r="M2" s="45" t="s">
        <v>25</v>
      </c>
      <c r="N2" s="820"/>
      <c r="O2" s="820"/>
      <c r="P2" s="820"/>
      <c r="R2" s="820"/>
      <c r="T2" s="820"/>
      <c r="X2" s="45" t="s">
        <v>458</v>
      </c>
      <c r="Y2" s="820"/>
      <c r="Z2" s="820"/>
      <c r="AB2" s="45" t="s">
        <v>25</v>
      </c>
      <c r="AC2" s="820"/>
      <c r="AD2" s="820"/>
    </row>
    <row r="3" spans="1:30">
      <c r="A3" s="81" t="s">
        <v>26</v>
      </c>
      <c r="B3" s="82"/>
      <c r="C3" s="821" t="s">
        <v>282</v>
      </c>
      <c r="D3" s="821" t="s">
        <v>283</v>
      </c>
      <c r="E3" s="821" t="s">
        <v>916</v>
      </c>
      <c r="F3" s="821" t="s">
        <v>284</v>
      </c>
      <c r="G3" s="1153" t="s">
        <v>917</v>
      </c>
      <c r="H3" s="821" t="s">
        <v>286</v>
      </c>
      <c r="I3" s="1153" t="s">
        <v>918</v>
      </c>
      <c r="J3" s="821" t="s">
        <v>288</v>
      </c>
      <c r="K3" s="1154" t="s">
        <v>919</v>
      </c>
      <c r="M3" s="823" t="s">
        <v>282</v>
      </c>
      <c r="N3" s="821" t="s">
        <v>283</v>
      </c>
      <c r="O3" s="821" t="s">
        <v>916</v>
      </c>
      <c r="P3" s="821" t="s">
        <v>284</v>
      </c>
      <c r="Q3" s="1153" t="s">
        <v>917</v>
      </c>
      <c r="R3" s="821" t="s">
        <v>286</v>
      </c>
      <c r="S3" s="1153" t="s">
        <v>918</v>
      </c>
      <c r="T3" s="821" t="s">
        <v>288</v>
      </c>
      <c r="U3" s="1154" t="s">
        <v>919</v>
      </c>
      <c r="X3" s="1121" t="s">
        <v>285</v>
      </c>
      <c r="Y3" s="1122" t="s">
        <v>287</v>
      </c>
      <c r="Z3" s="1123" t="s">
        <v>289</v>
      </c>
      <c r="AB3" s="1121" t="s">
        <v>285</v>
      </c>
      <c r="AC3" s="1122" t="s">
        <v>287</v>
      </c>
      <c r="AD3" s="1123" t="s">
        <v>289</v>
      </c>
    </row>
    <row r="4" spans="1:30">
      <c r="A4" s="85" t="s">
        <v>356</v>
      </c>
      <c r="B4" s="86"/>
      <c r="C4" s="820" t="s">
        <v>290</v>
      </c>
      <c r="D4" s="820" t="s">
        <v>291</v>
      </c>
      <c r="E4" s="820" t="s">
        <v>920</v>
      </c>
      <c r="F4" s="820" t="s">
        <v>290</v>
      </c>
      <c r="G4" s="1120" t="s">
        <v>921</v>
      </c>
      <c r="H4" s="820" t="s">
        <v>293</v>
      </c>
      <c r="I4" s="1120" t="s">
        <v>294</v>
      </c>
      <c r="J4" s="820" t="s">
        <v>295</v>
      </c>
      <c r="K4" s="1094" t="s">
        <v>296</v>
      </c>
      <c r="M4" s="825" t="s">
        <v>290</v>
      </c>
      <c r="N4" s="820" t="s">
        <v>291</v>
      </c>
      <c r="O4" s="820" t="s">
        <v>920</v>
      </c>
      <c r="P4" s="820" t="s">
        <v>290</v>
      </c>
      <c r="Q4" s="1120" t="s">
        <v>921</v>
      </c>
      <c r="R4" s="820" t="s">
        <v>293</v>
      </c>
      <c r="S4" s="1120" t="s">
        <v>294</v>
      </c>
      <c r="T4" s="820" t="s">
        <v>295</v>
      </c>
      <c r="U4" s="1094" t="s">
        <v>296</v>
      </c>
      <c r="X4" s="1124" t="s">
        <v>292</v>
      </c>
      <c r="Y4" s="1099" t="s">
        <v>294</v>
      </c>
      <c r="Z4" s="1125" t="s">
        <v>296</v>
      </c>
      <c r="AB4" s="1124" t="s">
        <v>292</v>
      </c>
      <c r="AC4" s="1099" t="s">
        <v>294</v>
      </c>
      <c r="AD4" s="1125" t="s">
        <v>296</v>
      </c>
    </row>
    <row r="5" spans="1:30">
      <c r="A5" s="87"/>
      <c r="B5" s="86"/>
      <c r="C5" s="2181" t="s">
        <v>1426</v>
      </c>
      <c r="D5" s="820"/>
      <c r="E5" s="820" t="s">
        <v>923</v>
      </c>
      <c r="F5" s="820" t="s">
        <v>297</v>
      </c>
      <c r="G5" s="1120" t="s">
        <v>924</v>
      </c>
      <c r="H5" s="820" t="s">
        <v>297</v>
      </c>
      <c r="I5" s="1120" t="s">
        <v>925</v>
      </c>
      <c r="J5" s="820" t="s">
        <v>299</v>
      </c>
      <c r="K5" s="1094"/>
      <c r="M5" s="2183" t="s">
        <v>1426</v>
      </c>
      <c r="N5" s="820"/>
      <c r="O5" s="820" t="s">
        <v>923</v>
      </c>
      <c r="P5" s="820" t="s">
        <v>297</v>
      </c>
      <c r="Q5" s="1120" t="s">
        <v>924</v>
      </c>
      <c r="R5" s="820" t="s">
        <v>297</v>
      </c>
      <c r="S5" s="1120" t="s">
        <v>925</v>
      </c>
      <c r="T5" s="820" t="s">
        <v>299</v>
      </c>
      <c r="U5" s="1094"/>
      <c r="X5" s="1124" t="s">
        <v>298</v>
      </c>
      <c r="Y5" s="1099"/>
      <c r="Z5" s="1125"/>
      <c r="AB5" s="1124" t="s">
        <v>298</v>
      </c>
      <c r="AC5" s="1099"/>
      <c r="AD5" s="1125"/>
    </row>
    <row r="6" spans="1:30">
      <c r="A6" s="87"/>
      <c r="B6" s="86"/>
      <c r="C6" s="820" t="s">
        <v>300</v>
      </c>
      <c r="D6" s="820"/>
      <c r="E6" s="820"/>
      <c r="F6" s="2181" t="s">
        <v>1426</v>
      </c>
      <c r="G6" s="2182" t="s">
        <v>1426</v>
      </c>
      <c r="H6" s="820"/>
      <c r="I6" s="1120"/>
      <c r="J6" s="820"/>
      <c r="K6" s="1094" t="s">
        <v>301</v>
      </c>
      <c r="M6" s="825" t="s">
        <v>300</v>
      </c>
      <c r="N6" s="820"/>
      <c r="O6" s="820"/>
      <c r="P6" s="2181" t="s">
        <v>1426</v>
      </c>
      <c r="Q6" s="2182" t="s">
        <v>1426</v>
      </c>
      <c r="R6" s="820"/>
      <c r="S6" s="1120"/>
      <c r="T6" s="820"/>
      <c r="U6" s="1094" t="s">
        <v>301</v>
      </c>
      <c r="X6" s="1126" t="s">
        <v>768</v>
      </c>
      <c r="Y6" s="1100"/>
      <c r="Z6" s="1127" t="s">
        <v>301</v>
      </c>
      <c r="AB6" s="1126" t="s">
        <v>768</v>
      </c>
      <c r="AC6" s="1100"/>
      <c r="AD6" s="1127" t="s">
        <v>301</v>
      </c>
    </row>
    <row r="7" spans="1:30" ht="13.5" thickBot="1">
      <c r="A7" s="90"/>
      <c r="B7" s="91"/>
      <c r="C7" s="1159" t="s">
        <v>302</v>
      </c>
      <c r="D7" s="1159" t="s">
        <v>303</v>
      </c>
      <c r="E7" s="1159" t="s">
        <v>304</v>
      </c>
      <c r="F7" s="1159" t="s">
        <v>305</v>
      </c>
      <c r="G7" s="1160" t="s">
        <v>306</v>
      </c>
      <c r="H7" s="1159" t="s">
        <v>307</v>
      </c>
      <c r="I7" s="1160" t="s">
        <v>308</v>
      </c>
      <c r="J7" s="1159" t="s">
        <v>309</v>
      </c>
      <c r="K7" s="1161" t="s">
        <v>310</v>
      </c>
      <c r="M7" s="1162" t="s">
        <v>302</v>
      </c>
      <c r="N7" s="1159" t="s">
        <v>303</v>
      </c>
      <c r="O7" s="1159" t="s">
        <v>304</v>
      </c>
      <c r="P7" s="1159" t="s">
        <v>305</v>
      </c>
      <c r="Q7" s="1160" t="s">
        <v>306</v>
      </c>
      <c r="R7" s="1159" t="s">
        <v>307</v>
      </c>
      <c r="S7" s="1160" t="s">
        <v>308</v>
      </c>
      <c r="T7" s="1159" t="s">
        <v>309</v>
      </c>
      <c r="U7" s="1161" t="s">
        <v>310</v>
      </c>
      <c r="X7" s="1128" t="s">
        <v>306</v>
      </c>
      <c r="Y7" s="1101" t="s">
        <v>308</v>
      </c>
      <c r="Z7" s="1129" t="s">
        <v>310</v>
      </c>
      <c r="AB7" s="1128" t="s">
        <v>306</v>
      </c>
      <c r="AC7" s="1101" t="s">
        <v>308</v>
      </c>
      <c r="AD7" s="1129" t="s">
        <v>310</v>
      </c>
    </row>
    <row r="8" spans="1:30">
      <c r="A8" s="112" t="s">
        <v>721</v>
      </c>
      <c r="B8" s="120" t="s">
        <v>3</v>
      </c>
      <c r="C8" s="833">
        <v>123.8</v>
      </c>
      <c r="D8" s="834">
        <v>1158159</v>
      </c>
      <c r="E8" s="834">
        <v>699351</v>
      </c>
      <c r="F8" s="833">
        <v>91.2</v>
      </c>
      <c r="G8" s="19">
        <v>934609.81599999999</v>
      </c>
      <c r="H8" s="835">
        <v>0.86</v>
      </c>
      <c r="I8" s="1148"/>
      <c r="J8" s="836">
        <v>1.079</v>
      </c>
      <c r="K8" s="1156">
        <v>309124</v>
      </c>
      <c r="M8" s="837">
        <v>123.8</v>
      </c>
      <c r="N8" s="833">
        <v>1209.44</v>
      </c>
      <c r="O8" s="833">
        <v>850.7</v>
      </c>
      <c r="P8" s="833">
        <v>91.2</v>
      </c>
      <c r="Q8" s="19">
        <v>1038930.1</v>
      </c>
      <c r="R8" s="835">
        <v>0.86</v>
      </c>
      <c r="S8" s="1148"/>
      <c r="T8" s="836">
        <v>1.1000000000000001</v>
      </c>
      <c r="U8" s="1156">
        <v>442908</v>
      </c>
      <c r="X8" s="1130">
        <v>150.5</v>
      </c>
      <c r="Y8" s="1108">
        <v>274727</v>
      </c>
      <c r="Z8" s="1131">
        <v>207911</v>
      </c>
      <c r="AB8" s="1130">
        <v>158.9</v>
      </c>
      <c r="AC8" s="1102">
        <v>31640.799999999999</v>
      </c>
      <c r="AD8" s="1131">
        <v>207950</v>
      </c>
    </row>
    <row r="9" spans="1:30">
      <c r="A9" s="112">
        <v>1989</v>
      </c>
      <c r="B9" s="120" t="s">
        <v>4</v>
      </c>
      <c r="C9" s="833">
        <v>123</v>
      </c>
      <c r="D9" s="834">
        <v>1156186</v>
      </c>
      <c r="E9" s="834">
        <v>882043</v>
      </c>
      <c r="F9" s="833">
        <v>90.3</v>
      </c>
      <c r="G9" s="19">
        <v>1011640.44</v>
      </c>
      <c r="H9" s="835">
        <v>0.88</v>
      </c>
      <c r="I9" s="1148"/>
      <c r="J9" s="836">
        <v>1.081</v>
      </c>
      <c r="K9" s="1156">
        <v>377830</v>
      </c>
      <c r="M9" s="837">
        <v>123</v>
      </c>
      <c r="N9" s="833">
        <v>1229.02</v>
      </c>
      <c r="O9" s="833">
        <v>865.01</v>
      </c>
      <c r="P9" s="833">
        <v>90.3</v>
      </c>
      <c r="Q9" s="19">
        <v>1024881.5</v>
      </c>
      <c r="R9" s="835">
        <v>0.88</v>
      </c>
      <c r="S9" s="1148"/>
      <c r="T9" s="836">
        <v>1.071</v>
      </c>
      <c r="U9" s="1156">
        <v>413804</v>
      </c>
      <c r="X9" s="1130">
        <v>162.1</v>
      </c>
      <c r="Y9" s="1108">
        <v>235791</v>
      </c>
      <c r="Z9" s="1131">
        <v>199103</v>
      </c>
      <c r="AB9" s="1130">
        <v>161.5</v>
      </c>
      <c r="AC9" s="1102">
        <v>32870.1</v>
      </c>
      <c r="AD9" s="1131">
        <v>221220</v>
      </c>
    </row>
    <row r="10" spans="1:30">
      <c r="A10" s="112"/>
      <c r="B10" s="120" t="s">
        <v>5</v>
      </c>
      <c r="C10" s="833">
        <v>123.3</v>
      </c>
      <c r="D10" s="834">
        <v>1294774</v>
      </c>
      <c r="E10" s="834">
        <v>1215048</v>
      </c>
      <c r="F10" s="833">
        <v>89.8</v>
      </c>
      <c r="G10" s="19">
        <v>1011926.3939999999</v>
      </c>
      <c r="H10" s="835">
        <v>0.88</v>
      </c>
      <c r="I10" s="1148"/>
      <c r="J10" s="836">
        <v>1.2709999999999999</v>
      </c>
      <c r="K10" s="1156">
        <v>466656</v>
      </c>
      <c r="M10" s="837">
        <v>123.3</v>
      </c>
      <c r="N10" s="833">
        <v>1263.73</v>
      </c>
      <c r="O10" s="833">
        <v>1224.6199999999999</v>
      </c>
      <c r="P10" s="833">
        <v>89.8</v>
      </c>
      <c r="Q10" s="19">
        <v>1027616.9</v>
      </c>
      <c r="R10" s="835">
        <v>0.88</v>
      </c>
      <c r="S10" s="1148"/>
      <c r="T10" s="836">
        <v>1.081</v>
      </c>
      <c r="U10" s="1156">
        <v>421096</v>
      </c>
      <c r="X10" s="1130">
        <v>168.1</v>
      </c>
      <c r="Y10" s="1108">
        <v>409130</v>
      </c>
      <c r="Z10" s="1131">
        <v>251707</v>
      </c>
      <c r="AB10" s="1130">
        <v>164.6</v>
      </c>
      <c r="AC10" s="1102">
        <v>40415.1</v>
      </c>
      <c r="AD10" s="1131">
        <v>244039</v>
      </c>
    </row>
    <row r="11" spans="1:30">
      <c r="A11" s="112"/>
      <c r="B11" s="120" t="s">
        <v>6</v>
      </c>
      <c r="C11" s="833">
        <v>123.6</v>
      </c>
      <c r="D11" s="834">
        <v>1208372</v>
      </c>
      <c r="E11" s="834">
        <v>948011</v>
      </c>
      <c r="F11" s="833">
        <v>90.7</v>
      </c>
      <c r="G11" s="19">
        <v>1096626.591</v>
      </c>
      <c r="H11" s="835">
        <v>0.93</v>
      </c>
      <c r="I11" s="1148"/>
      <c r="J11" s="836">
        <v>1.0649999999999999</v>
      </c>
      <c r="K11" s="1156">
        <v>404153</v>
      </c>
      <c r="M11" s="837">
        <v>123.6</v>
      </c>
      <c r="N11" s="833">
        <v>1245.5999999999999</v>
      </c>
      <c r="O11" s="833">
        <v>892.2</v>
      </c>
      <c r="P11" s="833">
        <v>90.7</v>
      </c>
      <c r="Q11" s="19">
        <v>1056127.3</v>
      </c>
      <c r="R11" s="835">
        <v>0.93</v>
      </c>
      <c r="S11" s="1148"/>
      <c r="T11" s="836">
        <v>1.101</v>
      </c>
      <c r="U11" s="1156">
        <v>405978</v>
      </c>
      <c r="X11" s="1130">
        <v>172</v>
      </c>
      <c r="Y11" s="1108">
        <v>289711</v>
      </c>
      <c r="Z11" s="1131">
        <v>230175</v>
      </c>
      <c r="AB11" s="1130">
        <v>164.2</v>
      </c>
      <c r="AC11" s="1102">
        <v>30708.799999999999</v>
      </c>
      <c r="AD11" s="1131">
        <v>233843</v>
      </c>
    </row>
    <row r="12" spans="1:30">
      <c r="A12" s="112"/>
      <c r="B12" s="120" t="s">
        <v>7</v>
      </c>
      <c r="C12" s="833">
        <v>123.3</v>
      </c>
      <c r="D12" s="834">
        <v>1233678</v>
      </c>
      <c r="E12" s="834">
        <v>840734</v>
      </c>
      <c r="F12" s="833">
        <v>88.8</v>
      </c>
      <c r="G12" s="19">
        <v>1005936.632</v>
      </c>
      <c r="H12" s="835">
        <v>0.95</v>
      </c>
      <c r="I12" s="1148"/>
      <c r="J12" s="836">
        <v>1.0069999999999999</v>
      </c>
      <c r="K12" s="1156">
        <v>409947</v>
      </c>
      <c r="M12" s="837">
        <v>123.3</v>
      </c>
      <c r="N12" s="833">
        <v>1240.8599999999999</v>
      </c>
      <c r="O12" s="833">
        <v>876.07</v>
      </c>
      <c r="P12" s="833">
        <v>88.8</v>
      </c>
      <c r="Q12" s="19">
        <v>1036105.8</v>
      </c>
      <c r="R12" s="835">
        <v>0.95</v>
      </c>
      <c r="S12" s="1148"/>
      <c r="T12" s="836">
        <v>1.0840000000000001</v>
      </c>
      <c r="U12" s="1156">
        <v>438409</v>
      </c>
      <c r="X12" s="1130">
        <v>159.30000000000001</v>
      </c>
      <c r="Y12" s="1108">
        <v>304647</v>
      </c>
      <c r="Z12" s="1131">
        <v>251032</v>
      </c>
      <c r="AB12" s="1130">
        <v>164.3</v>
      </c>
      <c r="AC12" s="1102">
        <v>33513.800000000003</v>
      </c>
      <c r="AD12" s="1131">
        <v>239470</v>
      </c>
    </row>
    <row r="13" spans="1:30">
      <c r="A13" s="112"/>
      <c r="B13" s="120" t="s">
        <v>8</v>
      </c>
      <c r="C13" s="833">
        <v>124</v>
      </c>
      <c r="D13" s="834">
        <v>1258101</v>
      </c>
      <c r="E13" s="834">
        <v>1080288</v>
      </c>
      <c r="F13" s="833">
        <v>89.4</v>
      </c>
      <c r="G13" s="19">
        <v>1104903.9680000001</v>
      </c>
      <c r="H13" s="835">
        <v>0.95</v>
      </c>
      <c r="I13" s="1148"/>
      <c r="J13" s="836">
        <v>1.056</v>
      </c>
      <c r="K13" s="1156">
        <v>433849</v>
      </c>
      <c r="M13" s="837">
        <v>124</v>
      </c>
      <c r="N13" s="833">
        <v>1241.46</v>
      </c>
      <c r="O13" s="833">
        <v>1033.95</v>
      </c>
      <c r="P13" s="833">
        <v>89.4</v>
      </c>
      <c r="Q13" s="19">
        <v>1037646.7</v>
      </c>
      <c r="R13" s="835">
        <v>0.95</v>
      </c>
      <c r="S13" s="1148"/>
      <c r="T13" s="836">
        <v>1.1020000000000001</v>
      </c>
      <c r="U13" s="1156">
        <v>428679</v>
      </c>
      <c r="X13" s="1130">
        <v>156.30000000000001</v>
      </c>
      <c r="Y13" s="1108">
        <v>301072</v>
      </c>
      <c r="Z13" s="1131">
        <v>253244</v>
      </c>
      <c r="AB13" s="1130">
        <v>161.5</v>
      </c>
      <c r="AC13" s="1102">
        <v>33817.5</v>
      </c>
      <c r="AD13" s="1131">
        <v>250503</v>
      </c>
    </row>
    <row r="14" spans="1:30">
      <c r="A14" s="112"/>
      <c r="B14" s="120" t="s">
        <v>9</v>
      </c>
      <c r="C14" s="833">
        <v>122.1</v>
      </c>
      <c r="D14" s="834">
        <v>1308389</v>
      </c>
      <c r="E14" s="834">
        <v>1064553</v>
      </c>
      <c r="F14" s="833">
        <v>88.6</v>
      </c>
      <c r="G14" s="19">
        <v>1086569.2219999998</v>
      </c>
      <c r="H14" s="835">
        <v>0.97</v>
      </c>
      <c r="I14" s="1148"/>
      <c r="J14" s="836">
        <v>1.048</v>
      </c>
      <c r="K14" s="1156">
        <v>444963</v>
      </c>
      <c r="M14" s="837">
        <v>122.1</v>
      </c>
      <c r="N14" s="833">
        <v>1250.79</v>
      </c>
      <c r="O14" s="833">
        <v>947.39</v>
      </c>
      <c r="P14" s="833">
        <v>88.6</v>
      </c>
      <c r="Q14" s="19">
        <v>1047600.5</v>
      </c>
      <c r="R14" s="835">
        <v>0.97</v>
      </c>
      <c r="S14" s="1148"/>
      <c r="T14" s="836">
        <v>1.077</v>
      </c>
      <c r="U14" s="1156">
        <v>425935</v>
      </c>
      <c r="X14" s="1130">
        <v>159.30000000000001</v>
      </c>
      <c r="Y14" s="1108">
        <v>480831</v>
      </c>
      <c r="Z14" s="1131">
        <v>252581</v>
      </c>
      <c r="AB14" s="1130">
        <v>162.80000000000001</v>
      </c>
      <c r="AC14" s="1102">
        <v>34126.9</v>
      </c>
      <c r="AD14" s="1131">
        <v>258841</v>
      </c>
    </row>
    <row r="15" spans="1:30">
      <c r="A15" s="112"/>
      <c r="B15" s="120" t="s">
        <v>10</v>
      </c>
      <c r="C15" s="833">
        <v>123.6</v>
      </c>
      <c r="D15" s="834">
        <v>1248039</v>
      </c>
      <c r="E15" s="834">
        <v>972369</v>
      </c>
      <c r="F15" s="833">
        <v>91.6</v>
      </c>
      <c r="G15" s="19">
        <v>1010281.062</v>
      </c>
      <c r="H15" s="835">
        <v>0.97</v>
      </c>
      <c r="I15" s="1148"/>
      <c r="J15" s="836">
        <v>1.0249999999999999</v>
      </c>
      <c r="K15" s="1156">
        <v>427029</v>
      </c>
      <c r="M15" s="837">
        <v>123.6</v>
      </c>
      <c r="N15" s="833">
        <v>1236.8699999999999</v>
      </c>
      <c r="O15" s="833">
        <v>947.16</v>
      </c>
      <c r="P15" s="833">
        <v>91.6</v>
      </c>
      <c r="Q15" s="19">
        <v>1053762.2</v>
      </c>
      <c r="R15" s="835">
        <v>0.97</v>
      </c>
      <c r="S15" s="1148"/>
      <c r="T15" s="836">
        <v>1.1080000000000001</v>
      </c>
      <c r="U15" s="1156">
        <v>422994</v>
      </c>
      <c r="X15" s="1130">
        <v>150.5</v>
      </c>
      <c r="Y15" s="1108">
        <v>260288</v>
      </c>
      <c r="Z15" s="1131">
        <v>261161</v>
      </c>
      <c r="AB15" s="1130">
        <v>160.1</v>
      </c>
      <c r="AC15" s="1102">
        <v>34851.199999999997</v>
      </c>
      <c r="AD15" s="1131">
        <v>249960</v>
      </c>
    </row>
    <row r="16" spans="1:30">
      <c r="A16" s="112"/>
      <c r="B16" s="120" t="s">
        <v>11</v>
      </c>
      <c r="C16" s="833">
        <v>125.7</v>
      </c>
      <c r="D16" s="834">
        <v>1269912</v>
      </c>
      <c r="E16" s="834">
        <v>926079</v>
      </c>
      <c r="F16" s="833">
        <v>95.6</v>
      </c>
      <c r="G16" s="19">
        <v>1057357.277</v>
      </c>
      <c r="H16" s="835">
        <v>0.97</v>
      </c>
      <c r="I16" s="1148"/>
      <c r="J16" s="836">
        <v>1.1639999999999999</v>
      </c>
      <c r="K16" s="1156">
        <v>463321</v>
      </c>
      <c r="M16" s="837">
        <v>125.7</v>
      </c>
      <c r="N16" s="833">
        <v>1237.3599999999999</v>
      </c>
      <c r="O16" s="833">
        <v>925.88</v>
      </c>
      <c r="P16" s="833">
        <v>95.6</v>
      </c>
      <c r="Q16" s="19">
        <v>1047729.2</v>
      </c>
      <c r="R16" s="835">
        <v>0.97</v>
      </c>
      <c r="S16" s="1148"/>
      <c r="T16" s="836">
        <v>1.1180000000000001</v>
      </c>
      <c r="U16" s="1156">
        <v>431526</v>
      </c>
      <c r="X16" s="1130">
        <v>156.30000000000001</v>
      </c>
      <c r="Y16" s="1108">
        <v>300646</v>
      </c>
      <c r="Z16" s="1131">
        <v>265807</v>
      </c>
      <c r="AB16" s="1130">
        <v>158.30000000000001</v>
      </c>
      <c r="AC16" s="1102">
        <v>37122.9</v>
      </c>
      <c r="AD16" s="1131">
        <v>263223</v>
      </c>
    </row>
    <row r="17" spans="1:30">
      <c r="A17" s="112"/>
      <c r="B17" s="120" t="s">
        <v>12</v>
      </c>
      <c r="C17" s="833">
        <v>122.1</v>
      </c>
      <c r="D17" s="834">
        <v>1262542</v>
      </c>
      <c r="E17" s="834">
        <v>895206</v>
      </c>
      <c r="F17" s="833">
        <v>88.4</v>
      </c>
      <c r="G17" s="19">
        <v>1050754.7749999999</v>
      </c>
      <c r="H17" s="835">
        <v>1</v>
      </c>
      <c r="I17" s="1148"/>
      <c r="J17" s="836">
        <v>1.069</v>
      </c>
      <c r="K17" s="1156">
        <v>464145</v>
      </c>
      <c r="M17" s="837">
        <v>122.1</v>
      </c>
      <c r="N17" s="833">
        <v>1239.22</v>
      </c>
      <c r="O17" s="833">
        <v>917.05</v>
      </c>
      <c r="P17" s="833">
        <v>88.4</v>
      </c>
      <c r="Q17" s="19">
        <v>1043466.5</v>
      </c>
      <c r="R17" s="835">
        <v>1</v>
      </c>
      <c r="S17" s="1148"/>
      <c r="T17" s="836">
        <v>1.077</v>
      </c>
      <c r="U17" s="1156">
        <v>440821</v>
      </c>
      <c r="X17" s="1130">
        <v>162.1</v>
      </c>
      <c r="Y17" s="1108">
        <v>371813</v>
      </c>
      <c r="Z17" s="1131">
        <v>259505</v>
      </c>
      <c r="AB17" s="1130">
        <v>156.9</v>
      </c>
      <c r="AC17" s="1102">
        <v>38016</v>
      </c>
      <c r="AD17" s="1131">
        <v>247254</v>
      </c>
    </row>
    <row r="18" spans="1:30">
      <c r="A18" s="112"/>
      <c r="B18" s="120" t="s">
        <v>13</v>
      </c>
      <c r="C18" s="833">
        <v>123.6</v>
      </c>
      <c r="D18" s="834">
        <v>1264187</v>
      </c>
      <c r="E18" s="834">
        <v>944106</v>
      </c>
      <c r="F18" s="833">
        <v>90.9</v>
      </c>
      <c r="G18" s="19">
        <v>1071293.3999999999</v>
      </c>
      <c r="H18" s="835">
        <v>1.01</v>
      </c>
      <c r="I18" s="1148"/>
      <c r="J18" s="836">
        <v>1.089</v>
      </c>
      <c r="K18" s="1156">
        <v>423899</v>
      </c>
      <c r="M18" s="837">
        <v>123.6</v>
      </c>
      <c r="N18" s="833">
        <v>1274.68</v>
      </c>
      <c r="O18" s="833">
        <v>925.56</v>
      </c>
      <c r="P18" s="833">
        <v>90.9</v>
      </c>
      <c r="Q18" s="19">
        <v>1043116.1</v>
      </c>
      <c r="R18" s="835">
        <v>1.01</v>
      </c>
      <c r="S18" s="1148"/>
      <c r="T18" s="836">
        <v>1.0840000000000001</v>
      </c>
      <c r="U18" s="1156">
        <v>439629</v>
      </c>
      <c r="X18" s="1130">
        <v>163.19999999999999</v>
      </c>
      <c r="Y18" s="1108">
        <v>363014</v>
      </c>
      <c r="Z18" s="1131">
        <v>248653</v>
      </c>
      <c r="AB18" s="1130">
        <v>156.5</v>
      </c>
      <c r="AC18" s="1102">
        <v>37315.1</v>
      </c>
      <c r="AD18" s="1131">
        <v>249827</v>
      </c>
    </row>
    <row r="19" spans="1:30">
      <c r="A19" s="113"/>
      <c r="B19" s="121" t="s">
        <v>14</v>
      </c>
      <c r="C19" s="838">
        <v>125</v>
      </c>
      <c r="D19" s="839">
        <v>1273417</v>
      </c>
      <c r="E19" s="839">
        <v>921849</v>
      </c>
      <c r="F19" s="838">
        <v>91.9</v>
      </c>
      <c r="G19" s="20">
        <v>1062792.7240000002</v>
      </c>
      <c r="H19" s="840">
        <v>1.04</v>
      </c>
      <c r="I19" s="1149"/>
      <c r="J19" s="841">
        <v>1.1479999999999999</v>
      </c>
      <c r="K19" s="1157">
        <v>505681</v>
      </c>
      <c r="M19" s="842">
        <v>125</v>
      </c>
      <c r="N19" s="838">
        <v>1270.51</v>
      </c>
      <c r="O19" s="838">
        <v>946.35</v>
      </c>
      <c r="P19" s="838">
        <v>91.9</v>
      </c>
      <c r="Q19" s="20">
        <v>1055186</v>
      </c>
      <c r="R19" s="840">
        <v>1.04</v>
      </c>
      <c r="S19" s="1149"/>
      <c r="T19" s="841">
        <v>1.1000000000000001</v>
      </c>
      <c r="U19" s="1157">
        <v>442155</v>
      </c>
      <c r="X19" s="1132">
        <v>167.1</v>
      </c>
      <c r="Y19" s="1109">
        <v>661925</v>
      </c>
      <c r="Z19" s="1133">
        <v>255646</v>
      </c>
      <c r="AB19" s="1132">
        <v>157.30000000000001</v>
      </c>
      <c r="AC19" s="1103">
        <v>38293.9</v>
      </c>
      <c r="AD19" s="1133">
        <v>275757</v>
      </c>
    </row>
    <row r="20" spans="1:30">
      <c r="A20" s="112" t="s">
        <v>19</v>
      </c>
      <c r="B20" s="120" t="s">
        <v>3</v>
      </c>
      <c r="C20" s="843">
        <v>122</v>
      </c>
      <c r="D20" s="844">
        <v>1224087</v>
      </c>
      <c r="E20" s="844">
        <v>825943</v>
      </c>
      <c r="F20" s="843">
        <v>88.4</v>
      </c>
      <c r="G20" s="19">
        <v>938657.16</v>
      </c>
      <c r="H20" s="845">
        <v>1.04</v>
      </c>
      <c r="I20" s="1148"/>
      <c r="J20" s="846">
        <v>1.0589999999999999</v>
      </c>
      <c r="K20" s="1156">
        <v>332904</v>
      </c>
      <c r="M20" s="847">
        <v>122</v>
      </c>
      <c r="N20" s="843">
        <v>1278.2</v>
      </c>
      <c r="O20" s="843">
        <v>953.93</v>
      </c>
      <c r="P20" s="843">
        <v>88.4</v>
      </c>
      <c r="Q20" s="19">
        <v>1035782.5</v>
      </c>
      <c r="R20" s="845">
        <v>1.04</v>
      </c>
      <c r="S20" s="1148"/>
      <c r="T20" s="846">
        <v>1.0820000000000001</v>
      </c>
      <c r="U20" s="1156">
        <v>455367</v>
      </c>
      <c r="X20" s="1134">
        <v>147.5</v>
      </c>
      <c r="Y20" s="1110">
        <v>328635</v>
      </c>
      <c r="Z20" s="1115">
        <v>260000</v>
      </c>
      <c r="AB20" s="1134">
        <v>155.9</v>
      </c>
      <c r="AC20" s="1104">
        <v>37643.699999999997</v>
      </c>
      <c r="AD20" s="1115">
        <v>253063</v>
      </c>
    </row>
    <row r="21" spans="1:30">
      <c r="A21" s="112">
        <v>1990</v>
      </c>
      <c r="B21" s="120" t="s">
        <v>4</v>
      </c>
      <c r="C21" s="843">
        <v>122.8</v>
      </c>
      <c r="D21" s="844">
        <v>1195472</v>
      </c>
      <c r="E21" s="844">
        <v>1013622</v>
      </c>
      <c r="F21" s="843">
        <v>89.9</v>
      </c>
      <c r="G21" s="19">
        <v>1022461.84</v>
      </c>
      <c r="H21" s="845">
        <v>1.06</v>
      </c>
      <c r="I21" s="1148"/>
      <c r="J21" s="846">
        <v>1.081</v>
      </c>
      <c r="K21" s="1156">
        <v>435231</v>
      </c>
      <c r="M21" s="847">
        <v>122.8</v>
      </c>
      <c r="N21" s="843">
        <v>1274.3499999999999</v>
      </c>
      <c r="O21" s="843">
        <v>1015.25</v>
      </c>
      <c r="P21" s="843">
        <v>89.9</v>
      </c>
      <c r="Q21" s="19">
        <v>1037990.2</v>
      </c>
      <c r="R21" s="845">
        <v>1.06</v>
      </c>
      <c r="S21" s="1148"/>
      <c r="T21" s="846">
        <v>1.075</v>
      </c>
      <c r="U21" s="1156">
        <v>476759</v>
      </c>
      <c r="X21" s="1134">
        <v>154.69999999999999</v>
      </c>
      <c r="Y21" s="1110">
        <v>280425</v>
      </c>
      <c r="Z21" s="1115">
        <v>230467</v>
      </c>
      <c r="AB21" s="1134">
        <v>154.30000000000001</v>
      </c>
      <c r="AC21" s="1104">
        <v>39023.300000000003</v>
      </c>
      <c r="AD21" s="1115">
        <v>258221</v>
      </c>
    </row>
    <row r="22" spans="1:30">
      <c r="A22" s="112"/>
      <c r="B22" s="120" t="s">
        <v>5</v>
      </c>
      <c r="C22" s="843">
        <v>125.4</v>
      </c>
      <c r="D22" s="844">
        <v>1302850</v>
      </c>
      <c r="E22" s="844">
        <v>1217614</v>
      </c>
      <c r="F22" s="843">
        <v>91.3</v>
      </c>
      <c r="G22" s="19">
        <v>1011610.7930000001</v>
      </c>
      <c r="H22" s="845">
        <v>1.07</v>
      </c>
      <c r="I22" s="1148"/>
      <c r="J22" s="846">
        <v>1.29</v>
      </c>
      <c r="K22" s="1156">
        <v>521796</v>
      </c>
      <c r="M22" s="847">
        <v>125.4</v>
      </c>
      <c r="N22" s="843">
        <v>1277.45</v>
      </c>
      <c r="O22" s="843">
        <v>1245.27</v>
      </c>
      <c r="P22" s="843">
        <v>91.3</v>
      </c>
      <c r="Q22" s="19">
        <v>1027265</v>
      </c>
      <c r="R22" s="845">
        <v>1.07</v>
      </c>
      <c r="S22" s="1148"/>
      <c r="T22" s="846">
        <v>1.093</v>
      </c>
      <c r="U22" s="1156">
        <v>467288</v>
      </c>
      <c r="X22" s="1134">
        <v>152.5</v>
      </c>
      <c r="Y22" s="1110">
        <v>404388</v>
      </c>
      <c r="Z22" s="1115">
        <v>264672</v>
      </c>
      <c r="AB22" s="1134">
        <v>149.9</v>
      </c>
      <c r="AC22" s="1104">
        <v>39306.1</v>
      </c>
      <c r="AD22" s="1115">
        <v>261969</v>
      </c>
    </row>
    <row r="23" spans="1:30">
      <c r="A23" s="112"/>
      <c r="B23" s="120" t="s">
        <v>6</v>
      </c>
      <c r="C23" s="843">
        <v>124.7</v>
      </c>
      <c r="D23" s="844">
        <v>1245128</v>
      </c>
      <c r="E23" s="844">
        <v>879371</v>
      </c>
      <c r="F23" s="843">
        <v>91.3</v>
      </c>
      <c r="G23" s="19">
        <v>1072600.0900000001</v>
      </c>
      <c r="H23" s="845">
        <v>1.08</v>
      </c>
      <c r="I23" s="1148"/>
      <c r="J23" s="846">
        <v>1.0409999999999999</v>
      </c>
      <c r="K23" s="1156">
        <v>487078</v>
      </c>
      <c r="M23" s="847">
        <v>124.7</v>
      </c>
      <c r="N23" s="843">
        <v>1285.2</v>
      </c>
      <c r="O23" s="843">
        <v>819.76</v>
      </c>
      <c r="P23" s="843">
        <v>91.3</v>
      </c>
      <c r="Q23" s="19">
        <v>1029637.7</v>
      </c>
      <c r="R23" s="845">
        <v>1.08</v>
      </c>
      <c r="S23" s="1148"/>
      <c r="T23" s="846">
        <v>1.077</v>
      </c>
      <c r="U23" s="1156">
        <v>486787</v>
      </c>
      <c r="X23" s="1134">
        <v>158.5</v>
      </c>
      <c r="Y23" s="1110">
        <v>361315</v>
      </c>
      <c r="Z23" s="1115">
        <v>296467</v>
      </c>
      <c r="AB23" s="1134">
        <v>151.6</v>
      </c>
      <c r="AC23" s="1104">
        <v>38425</v>
      </c>
      <c r="AD23" s="1115">
        <v>286938</v>
      </c>
    </row>
    <row r="24" spans="1:30">
      <c r="A24" s="112"/>
      <c r="B24" s="120" t="s">
        <v>7</v>
      </c>
      <c r="C24" s="843">
        <v>130.30000000000001</v>
      </c>
      <c r="D24" s="844">
        <v>1280462</v>
      </c>
      <c r="E24" s="844">
        <v>1169695</v>
      </c>
      <c r="F24" s="843">
        <v>101</v>
      </c>
      <c r="G24" s="19">
        <v>987209.66399999987</v>
      </c>
      <c r="H24" s="845">
        <v>1.07</v>
      </c>
      <c r="I24" s="1148"/>
      <c r="J24" s="846">
        <v>1.034</v>
      </c>
      <c r="K24" s="1156">
        <v>482268</v>
      </c>
      <c r="M24" s="847">
        <v>130.30000000000001</v>
      </c>
      <c r="N24" s="843">
        <v>1289.1300000000001</v>
      </c>
      <c r="O24" s="843">
        <v>1258.9000000000001</v>
      </c>
      <c r="P24" s="843">
        <v>101</v>
      </c>
      <c r="Q24" s="19">
        <v>1015232.1</v>
      </c>
      <c r="R24" s="845">
        <v>1.07</v>
      </c>
      <c r="S24" s="1148"/>
      <c r="T24" s="846">
        <v>1.1180000000000001</v>
      </c>
      <c r="U24" s="1156">
        <v>510237</v>
      </c>
      <c r="X24" s="1134">
        <v>145.4</v>
      </c>
      <c r="Y24" s="1110">
        <v>361115</v>
      </c>
      <c r="Z24" s="1115">
        <v>280602</v>
      </c>
      <c r="AB24" s="1134">
        <v>149.80000000000001</v>
      </c>
      <c r="AC24" s="1104">
        <v>40065.300000000003</v>
      </c>
      <c r="AD24" s="1115">
        <v>271550</v>
      </c>
    </row>
    <row r="25" spans="1:30">
      <c r="A25" s="112"/>
      <c r="B25" s="120" t="s">
        <v>8</v>
      </c>
      <c r="C25" s="843">
        <v>125</v>
      </c>
      <c r="D25" s="844">
        <v>1312561</v>
      </c>
      <c r="E25" s="844">
        <v>1165383</v>
      </c>
      <c r="F25" s="843">
        <v>91.8</v>
      </c>
      <c r="G25" s="19">
        <v>1092574.6000000001</v>
      </c>
      <c r="H25" s="845">
        <v>1.1000000000000001</v>
      </c>
      <c r="I25" s="1148"/>
      <c r="J25" s="846">
        <v>1.028</v>
      </c>
      <c r="K25" s="1156">
        <v>492797</v>
      </c>
      <c r="M25" s="847">
        <v>125</v>
      </c>
      <c r="N25" s="843">
        <v>1288.18</v>
      </c>
      <c r="O25" s="843">
        <v>1088.5899999999999</v>
      </c>
      <c r="P25" s="843">
        <v>91.8</v>
      </c>
      <c r="Q25" s="19">
        <v>1030283.2</v>
      </c>
      <c r="R25" s="845">
        <v>1.1000000000000001</v>
      </c>
      <c r="S25" s="1148"/>
      <c r="T25" s="846">
        <v>1.0660000000000001</v>
      </c>
      <c r="U25" s="1156">
        <v>483918</v>
      </c>
      <c r="X25" s="1134">
        <v>145.9</v>
      </c>
      <c r="Y25" s="1110">
        <v>364013</v>
      </c>
      <c r="Z25" s="1115">
        <v>254039</v>
      </c>
      <c r="AB25" s="1134">
        <v>150.19999999999999</v>
      </c>
      <c r="AC25" s="1104">
        <v>40124</v>
      </c>
      <c r="AD25" s="1115">
        <v>262110</v>
      </c>
    </row>
    <row r="26" spans="1:30">
      <c r="A26" s="112"/>
      <c r="B26" s="120" t="s">
        <v>9</v>
      </c>
      <c r="C26" s="843">
        <v>128.4</v>
      </c>
      <c r="D26" s="844">
        <v>1361352</v>
      </c>
      <c r="E26" s="844">
        <v>922555</v>
      </c>
      <c r="F26" s="843">
        <v>98.4</v>
      </c>
      <c r="G26" s="19">
        <v>1065328.872</v>
      </c>
      <c r="H26" s="845">
        <v>1.1100000000000001</v>
      </c>
      <c r="I26" s="1148"/>
      <c r="J26" s="846">
        <v>1.0720000000000001</v>
      </c>
      <c r="K26" s="1156">
        <v>502163</v>
      </c>
      <c r="M26" s="847">
        <v>128.4</v>
      </c>
      <c r="N26" s="843">
        <v>1291.52</v>
      </c>
      <c r="O26" s="843">
        <v>856.63</v>
      </c>
      <c r="P26" s="843">
        <v>98.4</v>
      </c>
      <c r="Q26" s="19">
        <v>1028405.1</v>
      </c>
      <c r="R26" s="845">
        <v>1.1100000000000001</v>
      </c>
      <c r="S26" s="1148"/>
      <c r="T26" s="846">
        <v>1.1020000000000001</v>
      </c>
      <c r="U26" s="1156">
        <v>481075</v>
      </c>
      <c r="X26" s="1134">
        <v>146.19999999999999</v>
      </c>
      <c r="Y26" s="1110">
        <v>555901</v>
      </c>
      <c r="Z26" s="1115">
        <v>264983</v>
      </c>
      <c r="AB26" s="1134">
        <v>149.30000000000001</v>
      </c>
      <c r="AC26" s="1104">
        <v>39891.9</v>
      </c>
      <c r="AD26" s="1115">
        <v>262326</v>
      </c>
    </row>
    <row r="27" spans="1:30">
      <c r="A27" s="112"/>
      <c r="B27" s="120" t="s">
        <v>10</v>
      </c>
      <c r="C27" s="843">
        <v>128.9</v>
      </c>
      <c r="D27" s="844">
        <v>1329424</v>
      </c>
      <c r="E27" s="844">
        <v>1122275</v>
      </c>
      <c r="F27" s="843">
        <v>95.2</v>
      </c>
      <c r="G27" s="19">
        <v>989111.12</v>
      </c>
      <c r="H27" s="845">
        <v>1.1399999999999999</v>
      </c>
      <c r="I27" s="1148"/>
      <c r="J27" s="846">
        <v>1.032</v>
      </c>
      <c r="K27" s="1156">
        <v>468166</v>
      </c>
      <c r="M27" s="847">
        <v>128.9</v>
      </c>
      <c r="N27" s="843">
        <v>1313.12</v>
      </c>
      <c r="O27" s="843">
        <v>1119.6400000000001</v>
      </c>
      <c r="P27" s="843">
        <v>95.2</v>
      </c>
      <c r="Q27" s="19">
        <v>1025975</v>
      </c>
      <c r="R27" s="845">
        <v>1.1399999999999999</v>
      </c>
      <c r="S27" s="1148"/>
      <c r="T27" s="846">
        <v>1.113</v>
      </c>
      <c r="U27" s="1156">
        <v>470497</v>
      </c>
      <c r="X27" s="1134">
        <v>138.6</v>
      </c>
      <c r="Y27" s="1110">
        <v>290634</v>
      </c>
      <c r="Z27" s="1115">
        <v>278064</v>
      </c>
      <c r="AB27" s="1134">
        <v>148.1</v>
      </c>
      <c r="AC27" s="1104">
        <v>38810.400000000001</v>
      </c>
      <c r="AD27" s="1115">
        <v>262877</v>
      </c>
    </row>
    <row r="28" spans="1:30">
      <c r="A28" s="112"/>
      <c r="B28" s="120" t="s">
        <v>11</v>
      </c>
      <c r="C28" s="843">
        <v>120.3</v>
      </c>
      <c r="D28" s="844">
        <v>1336681</v>
      </c>
      <c r="E28" s="844">
        <v>959160</v>
      </c>
      <c r="F28" s="843">
        <v>86</v>
      </c>
      <c r="G28" s="19">
        <v>1031189.177</v>
      </c>
      <c r="H28" s="845">
        <v>1.1100000000000001</v>
      </c>
      <c r="I28" s="1148"/>
      <c r="J28" s="846">
        <v>1.073</v>
      </c>
      <c r="K28" s="1156">
        <v>483437</v>
      </c>
      <c r="M28" s="847">
        <v>120.3</v>
      </c>
      <c r="N28" s="843">
        <v>1312.38</v>
      </c>
      <c r="O28" s="843">
        <v>917.12</v>
      </c>
      <c r="P28" s="843">
        <v>86</v>
      </c>
      <c r="Q28" s="19">
        <v>1032560.6</v>
      </c>
      <c r="R28" s="845">
        <v>1.1100000000000001</v>
      </c>
      <c r="S28" s="1148"/>
      <c r="T28" s="846">
        <v>1.028</v>
      </c>
      <c r="U28" s="1156">
        <v>463284</v>
      </c>
      <c r="X28" s="1134">
        <v>147</v>
      </c>
      <c r="Y28" s="1110">
        <v>340234</v>
      </c>
      <c r="Z28" s="1115">
        <v>251727</v>
      </c>
      <c r="AB28" s="1134">
        <v>148.9</v>
      </c>
      <c r="AC28" s="1104">
        <v>41132</v>
      </c>
      <c r="AD28" s="1115">
        <v>259440</v>
      </c>
    </row>
    <row r="29" spans="1:30">
      <c r="A29" s="112"/>
      <c r="B29" s="120" t="s">
        <v>12</v>
      </c>
      <c r="C29" s="843">
        <v>128.6</v>
      </c>
      <c r="D29" s="844">
        <v>1342395</v>
      </c>
      <c r="E29" s="844">
        <v>961955</v>
      </c>
      <c r="F29" s="843">
        <v>95.6</v>
      </c>
      <c r="G29" s="19">
        <v>1042676.5560000001</v>
      </c>
      <c r="H29" s="845">
        <v>1.1000000000000001</v>
      </c>
      <c r="I29" s="1148"/>
      <c r="J29" s="846">
        <v>1.1000000000000001</v>
      </c>
      <c r="K29" s="1156">
        <v>518423</v>
      </c>
      <c r="M29" s="847">
        <v>128.6</v>
      </c>
      <c r="N29" s="843">
        <v>1308.74</v>
      </c>
      <c r="O29" s="843">
        <v>938.42</v>
      </c>
      <c r="P29" s="843">
        <v>95.6</v>
      </c>
      <c r="Q29" s="19">
        <v>1027027.5</v>
      </c>
      <c r="R29" s="845">
        <v>1.1000000000000001</v>
      </c>
      <c r="S29" s="1148"/>
      <c r="T29" s="846">
        <v>1.1080000000000001</v>
      </c>
      <c r="U29" s="1156">
        <v>482892</v>
      </c>
      <c r="X29" s="1134">
        <v>153.4</v>
      </c>
      <c r="Y29" s="1110">
        <v>383887</v>
      </c>
      <c r="Z29" s="1115">
        <v>278288</v>
      </c>
      <c r="AB29" s="1134">
        <v>148.30000000000001</v>
      </c>
      <c r="AC29" s="1104">
        <v>39655.1</v>
      </c>
      <c r="AD29" s="1115">
        <v>255671</v>
      </c>
    </row>
    <row r="30" spans="1:30">
      <c r="A30" s="112"/>
      <c r="B30" s="120" t="s">
        <v>13</v>
      </c>
      <c r="C30" s="843">
        <v>127.8</v>
      </c>
      <c r="D30" s="844">
        <v>1288644</v>
      </c>
      <c r="E30" s="844">
        <v>800496</v>
      </c>
      <c r="F30" s="843">
        <v>95.6</v>
      </c>
      <c r="G30" s="19">
        <v>1053065.1599999999</v>
      </c>
      <c r="H30" s="845">
        <v>1.1000000000000001</v>
      </c>
      <c r="I30" s="1148"/>
      <c r="J30" s="846">
        <v>1.0980000000000001</v>
      </c>
      <c r="K30" s="1156">
        <v>459471</v>
      </c>
      <c r="M30" s="847">
        <v>127.8</v>
      </c>
      <c r="N30" s="843">
        <v>1297</v>
      </c>
      <c r="O30" s="843">
        <v>845.47</v>
      </c>
      <c r="P30" s="843">
        <v>95.6</v>
      </c>
      <c r="Q30" s="19">
        <v>1022199.6</v>
      </c>
      <c r="R30" s="845">
        <v>1.1000000000000001</v>
      </c>
      <c r="S30" s="1148"/>
      <c r="T30" s="846">
        <v>1.097</v>
      </c>
      <c r="U30" s="1156">
        <v>478871</v>
      </c>
      <c r="X30" s="1134">
        <v>155.6</v>
      </c>
      <c r="Y30" s="1110">
        <v>396558</v>
      </c>
      <c r="Z30" s="1115">
        <v>265662</v>
      </c>
      <c r="AB30" s="1134">
        <v>149.4</v>
      </c>
      <c r="AC30" s="1104">
        <v>40623.699999999997</v>
      </c>
      <c r="AD30" s="1115">
        <v>262944</v>
      </c>
    </row>
    <row r="31" spans="1:30">
      <c r="A31" s="112"/>
      <c r="B31" s="120" t="s">
        <v>14</v>
      </c>
      <c r="C31" s="843">
        <v>126.4</v>
      </c>
      <c r="D31" s="844">
        <v>1274325</v>
      </c>
      <c r="E31" s="844">
        <v>993901</v>
      </c>
      <c r="F31" s="843">
        <v>94.5</v>
      </c>
      <c r="G31" s="19">
        <v>1032494.58</v>
      </c>
      <c r="H31" s="845">
        <v>1.1200000000000001</v>
      </c>
      <c r="I31" s="1148"/>
      <c r="J31" s="846">
        <v>1.1259999999999999</v>
      </c>
      <c r="K31" s="1156">
        <v>522979</v>
      </c>
      <c r="M31" s="847">
        <v>126.4</v>
      </c>
      <c r="N31" s="843">
        <v>1283.27</v>
      </c>
      <c r="O31" s="843">
        <v>948.93</v>
      </c>
      <c r="P31" s="843">
        <v>94.5</v>
      </c>
      <c r="Q31" s="19">
        <v>1029395.9</v>
      </c>
      <c r="R31" s="845">
        <v>1.1200000000000001</v>
      </c>
      <c r="S31" s="1148"/>
      <c r="T31" s="846">
        <v>1.081</v>
      </c>
      <c r="U31" s="1156">
        <v>469024</v>
      </c>
      <c r="X31" s="1135">
        <v>159.19999999999999</v>
      </c>
      <c r="Y31" s="1111">
        <v>699767</v>
      </c>
      <c r="Z31" s="1116">
        <v>261179</v>
      </c>
      <c r="AB31" s="1135">
        <v>149.6</v>
      </c>
      <c r="AC31" s="1105">
        <v>40511.4</v>
      </c>
      <c r="AD31" s="1116">
        <v>281711</v>
      </c>
    </row>
    <row r="32" spans="1:30">
      <c r="A32" s="111" t="s">
        <v>20</v>
      </c>
      <c r="B32" s="119" t="s">
        <v>3</v>
      </c>
      <c r="C32" s="853">
        <v>128.80000000000001</v>
      </c>
      <c r="D32" s="854">
        <v>1236471</v>
      </c>
      <c r="E32" s="854">
        <v>704854</v>
      </c>
      <c r="F32" s="853">
        <v>96.7</v>
      </c>
      <c r="G32" s="18">
        <v>910355.69</v>
      </c>
      <c r="H32" s="855">
        <v>1.1100000000000001</v>
      </c>
      <c r="I32" s="1145">
        <v>11.6</v>
      </c>
      <c r="J32" s="856">
        <v>1.091</v>
      </c>
      <c r="K32" s="1155">
        <v>363612</v>
      </c>
      <c r="M32" s="857">
        <v>128.80000000000001</v>
      </c>
      <c r="N32" s="853">
        <v>1296.73</v>
      </c>
      <c r="O32" s="853">
        <v>832.95</v>
      </c>
      <c r="P32" s="853">
        <v>96.7</v>
      </c>
      <c r="Q32" s="18">
        <v>1002699.4</v>
      </c>
      <c r="R32" s="855">
        <v>1.1100000000000001</v>
      </c>
      <c r="S32" s="1145">
        <v>11.6</v>
      </c>
      <c r="T32" s="856">
        <v>1.119</v>
      </c>
      <c r="U32" s="1155">
        <v>487457</v>
      </c>
      <c r="X32" s="1134">
        <v>140.6</v>
      </c>
      <c r="Y32" s="1110">
        <v>362147</v>
      </c>
      <c r="Z32" s="1115">
        <v>273548</v>
      </c>
      <c r="AB32" s="1134">
        <v>148.5</v>
      </c>
      <c r="AC32" s="1104">
        <v>41287.1</v>
      </c>
      <c r="AD32" s="1115">
        <v>268813</v>
      </c>
    </row>
    <row r="33" spans="1:30">
      <c r="A33" s="112">
        <v>1991</v>
      </c>
      <c r="B33" s="120" t="s">
        <v>4</v>
      </c>
      <c r="C33" s="843">
        <v>130.30000000000001</v>
      </c>
      <c r="D33" s="844">
        <v>1223172</v>
      </c>
      <c r="E33" s="844">
        <v>862404</v>
      </c>
      <c r="F33" s="843">
        <v>98.5</v>
      </c>
      <c r="G33" s="19">
        <v>1024756.177</v>
      </c>
      <c r="H33" s="845">
        <v>1.1200000000000001</v>
      </c>
      <c r="I33" s="1146">
        <v>8.3000000000000007</v>
      </c>
      <c r="J33" s="846">
        <v>1.1180000000000001</v>
      </c>
      <c r="K33" s="1156">
        <v>415328</v>
      </c>
      <c r="M33" s="847">
        <v>130.30000000000001</v>
      </c>
      <c r="N33" s="843">
        <v>1305.4100000000001</v>
      </c>
      <c r="O33" s="843">
        <v>882.41</v>
      </c>
      <c r="P33" s="843">
        <v>98.5</v>
      </c>
      <c r="Q33" s="19">
        <v>1042278.9</v>
      </c>
      <c r="R33" s="845">
        <v>1.1200000000000001</v>
      </c>
      <c r="S33" s="1146">
        <v>8.3000000000000007</v>
      </c>
      <c r="T33" s="846">
        <v>1.117</v>
      </c>
      <c r="U33" s="1156">
        <v>452766</v>
      </c>
      <c r="X33" s="1134">
        <v>145.9</v>
      </c>
      <c r="Y33" s="1110">
        <v>296600</v>
      </c>
      <c r="Z33" s="1115">
        <v>244569</v>
      </c>
      <c r="AB33" s="1134">
        <v>145.4</v>
      </c>
      <c r="AC33" s="1104">
        <v>41119.4</v>
      </c>
      <c r="AD33" s="1115">
        <v>274612</v>
      </c>
    </row>
    <row r="34" spans="1:30">
      <c r="A34" s="112"/>
      <c r="B34" s="120" t="s">
        <v>5</v>
      </c>
      <c r="C34" s="843">
        <v>128</v>
      </c>
      <c r="D34" s="844">
        <v>1348355</v>
      </c>
      <c r="E34" s="844">
        <v>846717</v>
      </c>
      <c r="F34" s="843">
        <v>96.2</v>
      </c>
      <c r="G34" s="19">
        <v>1001812.9</v>
      </c>
      <c r="H34" s="845">
        <v>1.1200000000000001</v>
      </c>
      <c r="I34" s="1146">
        <v>9.6999999999999993</v>
      </c>
      <c r="J34" s="846">
        <v>1.2889999999999999</v>
      </c>
      <c r="K34" s="1156">
        <v>518646</v>
      </c>
      <c r="M34" s="847">
        <v>128</v>
      </c>
      <c r="N34" s="843">
        <v>1323.48</v>
      </c>
      <c r="O34" s="843">
        <v>886.62</v>
      </c>
      <c r="P34" s="843">
        <v>96.2</v>
      </c>
      <c r="Q34" s="19">
        <v>1025131.3</v>
      </c>
      <c r="R34" s="845">
        <v>1.1200000000000001</v>
      </c>
      <c r="S34" s="1146">
        <v>9.6999999999999993</v>
      </c>
      <c r="T34" s="846">
        <v>1.0860000000000001</v>
      </c>
      <c r="U34" s="1156">
        <v>464205</v>
      </c>
      <c r="X34" s="1134">
        <v>147.5</v>
      </c>
      <c r="Y34" s="1110">
        <v>434238</v>
      </c>
      <c r="Z34" s="1115">
        <v>260032</v>
      </c>
      <c r="AB34" s="1134">
        <v>145.19999999999999</v>
      </c>
      <c r="AC34" s="1104">
        <v>42558.6</v>
      </c>
      <c r="AD34" s="1115">
        <v>268496</v>
      </c>
    </row>
    <row r="35" spans="1:30">
      <c r="A35" s="112"/>
      <c r="B35" s="120" t="s">
        <v>6</v>
      </c>
      <c r="C35" s="843">
        <v>129.1</v>
      </c>
      <c r="D35" s="844">
        <v>1298037</v>
      </c>
      <c r="E35" s="844">
        <v>1073074</v>
      </c>
      <c r="F35" s="843">
        <v>97.7</v>
      </c>
      <c r="G35" s="19">
        <v>1086957.496</v>
      </c>
      <c r="H35" s="845">
        <v>1.1100000000000001</v>
      </c>
      <c r="I35" s="1146">
        <v>6.1</v>
      </c>
      <c r="J35" s="846">
        <v>1.04</v>
      </c>
      <c r="K35" s="1156">
        <v>451926</v>
      </c>
      <c r="M35" s="847">
        <v>129.1</v>
      </c>
      <c r="N35" s="843">
        <v>1334.07</v>
      </c>
      <c r="O35" s="843">
        <v>995.43</v>
      </c>
      <c r="P35" s="843">
        <v>97.7</v>
      </c>
      <c r="Q35" s="19">
        <v>1037870.1</v>
      </c>
      <c r="R35" s="845">
        <v>1.1100000000000001</v>
      </c>
      <c r="S35" s="1146">
        <v>6.1</v>
      </c>
      <c r="T35" s="846">
        <v>1.0780000000000001</v>
      </c>
      <c r="U35" s="1156">
        <v>438001</v>
      </c>
      <c r="X35" s="1134">
        <v>152.30000000000001</v>
      </c>
      <c r="Y35" s="1110">
        <v>385596</v>
      </c>
      <c r="Z35" s="1115">
        <v>247402</v>
      </c>
      <c r="AB35" s="1134">
        <v>145.69999999999999</v>
      </c>
      <c r="AC35" s="1104">
        <v>41471.599999999999</v>
      </c>
      <c r="AD35" s="1115">
        <v>229887</v>
      </c>
    </row>
    <row r="36" spans="1:30">
      <c r="A36" s="112"/>
      <c r="B36" s="120" t="s">
        <v>7</v>
      </c>
      <c r="C36" s="843">
        <v>129.4</v>
      </c>
      <c r="D36" s="844">
        <v>1344824</v>
      </c>
      <c r="E36" s="844">
        <v>758825</v>
      </c>
      <c r="F36" s="843">
        <v>98.3</v>
      </c>
      <c r="G36" s="19">
        <v>1016899.339</v>
      </c>
      <c r="H36" s="845">
        <v>1.1000000000000001</v>
      </c>
      <c r="I36" s="1146">
        <v>5.0999999999999996</v>
      </c>
      <c r="J36" s="846">
        <v>0.99399999999999999</v>
      </c>
      <c r="K36" s="1156">
        <v>479260</v>
      </c>
      <c r="M36" s="847">
        <v>129.4</v>
      </c>
      <c r="N36" s="843">
        <v>1352.61</v>
      </c>
      <c r="O36" s="843">
        <v>849.62</v>
      </c>
      <c r="P36" s="843">
        <v>98.3</v>
      </c>
      <c r="Q36" s="19">
        <v>1039589.2</v>
      </c>
      <c r="R36" s="845">
        <v>1.1000000000000001</v>
      </c>
      <c r="S36" s="1146">
        <v>5.0999999999999996</v>
      </c>
      <c r="T36" s="846">
        <v>1.079</v>
      </c>
      <c r="U36" s="1156">
        <v>505103</v>
      </c>
      <c r="X36" s="1134">
        <v>143.19999999999999</v>
      </c>
      <c r="Y36" s="1110">
        <v>373528</v>
      </c>
      <c r="Z36" s="1115">
        <v>284508</v>
      </c>
      <c r="AB36" s="1134">
        <v>147.5</v>
      </c>
      <c r="AC36" s="1104">
        <v>41258.9</v>
      </c>
      <c r="AD36" s="1115">
        <v>273453</v>
      </c>
    </row>
    <row r="37" spans="1:30">
      <c r="A37" s="112"/>
      <c r="B37" s="120" t="s">
        <v>8</v>
      </c>
      <c r="C37" s="843">
        <v>128.80000000000001</v>
      </c>
      <c r="D37" s="844">
        <v>1351817</v>
      </c>
      <c r="E37" s="844">
        <v>940266</v>
      </c>
      <c r="F37" s="843">
        <v>98.8</v>
      </c>
      <c r="G37" s="19">
        <v>1089486.2250000001</v>
      </c>
      <c r="H37" s="845">
        <v>1.1100000000000001</v>
      </c>
      <c r="I37" s="1146">
        <v>8.9</v>
      </c>
      <c r="J37" s="846">
        <v>1.0349999999999999</v>
      </c>
      <c r="K37" s="1156">
        <v>474291</v>
      </c>
      <c r="M37" s="847">
        <v>128.80000000000001</v>
      </c>
      <c r="N37" s="843">
        <v>1333.71</v>
      </c>
      <c r="O37" s="843">
        <v>856.31</v>
      </c>
      <c r="P37" s="843">
        <v>98.8</v>
      </c>
      <c r="Q37" s="19">
        <v>1037866.6</v>
      </c>
      <c r="R37" s="845">
        <v>1.1100000000000001</v>
      </c>
      <c r="S37" s="1146">
        <v>8.9</v>
      </c>
      <c r="T37" s="846">
        <v>1.0649999999999999</v>
      </c>
      <c r="U37" s="1156">
        <v>477260</v>
      </c>
      <c r="X37" s="1134">
        <v>139.6</v>
      </c>
      <c r="Y37" s="1110">
        <v>389028</v>
      </c>
      <c r="Z37" s="1115">
        <v>244360</v>
      </c>
      <c r="AB37" s="1134">
        <v>143</v>
      </c>
      <c r="AC37" s="1104">
        <v>42428.5</v>
      </c>
      <c r="AD37" s="1115">
        <v>267593</v>
      </c>
    </row>
    <row r="38" spans="1:30">
      <c r="A38" s="112"/>
      <c r="B38" s="120" t="s">
        <v>9</v>
      </c>
      <c r="C38" s="843">
        <v>127.4</v>
      </c>
      <c r="D38" s="844">
        <v>1399485</v>
      </c>
      <c r="E38" s="844">
        <v>1003927</v>
      </c>
      <c r="F38" s="843">
        <v>96.1</v>
      </c>
      <c r="G38" s="19">
        <v>1077558.7620000001</v>
      </c>
      <c r="H38" s="845">
        <v>1.0900000000000001</v>
      </c>
      <c r="I38" s="1146">
        <v>-0.4</v>
      </c>
      <c r="J38" s="846">
        <v>1.0309999999999999</v>
      </c>
      <c r="K38" s="1156">
        <v>520951</v>
      </c>
      <c r="M38" s="847">
        <v>127.4</v>
      </c>
      <c r="N38" s="843">
        <v>1316</v>
      </c>
      <c r="O38" s="843">
        <v>877.8</v>
      </c>
      <c r="P38" s="843">
        <v>96.1</v>
      </c>
      <c r="Q38" s="19">
        <v>1032188.9</v>
      </c>
      <c r="R38" s="845">
        <v>1.0900000000000001</v>
      </c>
      <c r="S38" s="1146">
        <v>-0.4</v>
      </c>
      <c r="T38" s="846">
        <v>1.0580000000000001</v>
      </c>
      <c r="U38" s="1156">
        <v>489002</v>
      </c>
      <c r="X38" s="1134">
        <v>140.6</v>
      </c>
      <c r="Y38" s="1110">
        <v>552065</v>
      </c>
      <c r="Z38" s="1115">
        <v>272932</v>
      </c>
      <c r="AB38" s="1134">
        <v>143.80000000000001</v>
      </c>
      <c r="AC38" s="1104">
        <v>40003.599999999999</v>
      </c>
      <c r="AD38" s="1115">
        <v>262115</v>
      </c>
    </row>
    <row r="39" spans="1:30">
      <c r="A39" s="112"/>
      <c r="B39" s="120" t="s">
        <v>10</v>
      </c>
      <c r="C39" s="843">
        <v>125.7</v>
      </c>
      <c r="D39" s="844">
        <v>1307581</v>
      </c>
      <c r="E39" s="844">
        <v>817105</v>
      </c>
      <c r="F39" s="843">
        <v>94.5</v>
      </c>
      <c r="G39" s="19">
        <v>968707.02</v>
      </c>
      <c r="H39" s="845">
        <v>1.05</v>
      </c>
      <c r="I39" s="1146">
        <v>3.5</v>
      </c>
      <c r="J39" s="846">
        <v>0.97</v>
      </c>
      <c r="K39" s="1156">
        <v>468428</v>
      </c>
      <c r="M39" s="847">
        <v>125.7</v>
      </c>
      <c r="N39" s="843">
        <v>1292.3699999999999</v>
      </c>
      <c r="O39" s="843">
        <v>816.5</v>
      </c>
      <c r="P39" s="843">
        <v>94.5</v>
      </c>
      <c r="Q39" s="19">
        <v>1007026</v>
      </c>
      <c r="R39" s="845">
        <v>1.05</v>
      </c>
      <c r="S39" s="1146">
        <v>3.5</v>
      </c>
      <c r="T39" s="846">
        <v>1.046</v>
      </c>
      <c r="U39" s="1156">
        <v>481077</v>
      </c>
      <c r="X39" s="1134">
        <v>132.4</v>
      </c>
      <c r="Y39" s="1110">
        <v>316194</v>
      </c>
      <c r="Z39" s="1115">
        <v>261781</v>
      </c>
      <c r="AB39" s="1134">
        <v>142</v>
      </c>
      <c r="AC39" s="1104">
        <v>41270.199999999997</v>
      </c>
      <c r="AD39" s="1115">
        <v>253889</v>
      </c>
    </row>
    <row r="40" spans="1:30">
      <c r="A40" s="112"/>
      <c r="B40" s="120" t="s">
        <v>11</v>
      </c>
      <c r="C40" s="843">
        <v>123.5</v>
      </c>
      <c r="D40" s="844">
        <v>1320450</v>
      </c>
      <c r="E40" s="844">
        <v>979737</v>
      </c>
      <c r="F40" s="843">
        <v>91.3</v>
      </c>
      <c r="G40" s="19">
        <v>1023649.2280000001</v>
      </c>
      <c r="H40" s="845">
        <v>1</v>
      </c>
      <c r="I40" s="1146">
        <v>-0.2</v>
      </c>
      <c r="J40" s="846">
        <v>1.0720000000000001</v>
      </c>
      <c r="K40" s="1156">
        <v>517580</v>
      </c>
      <c r="M40" s="847">
        <v>123.5</v>
      </c>
      <c r="N40" s="843">
        <v>1298.0899999999999</v>
      </c>
      <c r="O40" s="843">
        <v>929.72</v>
      </c>
      <c r="P40" s="843">
        <v>91.3</v>
      </c>
      <c r="Q40" s="19">
        <v>1024369.8</v>
      </c>
      <c r="R40" s="845">
        <v>1</v>
      </c>
      <c r="S40" s="1146">
        <v>-0.2</v>
      </c>
      <c r="T40" s="846">
        <v>1.0249999999999999</v>
      </c>
      <c r="U40" s="1156">
        <v>500383</v>
      </c>
      <c r="X40" s="1134">
        <v>134.9</v>
      </c>
      <c r="Y40" s="1110">
        <v>348671</v>
      </c>
      <c r="Z40" s="1115">
        <v>246053</v>
      </c>
      <c r="AB40" s="1134">
        <v>136.5</v>
      </c>
      <c r="AC40" s="1104">
        <v>41251.300000000003</v>
      </c>
      <c r="AD40" s="1115">
        <v>239702</v>
      </c>
    </row>
    <row r="41" spans="1:30">
      <c r="A41" s="112"/>
      <c r="B41" s="120" t="s">
        <v>12</v>
      </c>
      <c r="C41" s="843">
        <v>123.1</v>
      </c>
      <c r="D41" s="844">
        <v>1320721</v>
      </c>
      <c r="E41" s="844">
        <v>844386</v>
      </c>
      <c r="F41" s="843">
        <v>89.7</v>
      </c>
      <c r="G41" s="19">
        <v>1041446.925</v>
      </c>
      <c r="H41" s="845">
        <v>0.99</v>
      </c>
      <c r="I41" s="1146">
        <v>0.7</v>
      </c>
      <c r="J41" s="846">
        <v>1.018</v>
      </c>
      <c r="K41" s="1156">
        <v>536205</v>
      </c>
      <c r="M41" s="847">
        <v>123.1</v>
      </c>
      <c r="N41" s="843">
        <v>1284.74</v>
      </c>
      <c r="O41" s="843">
        <v>843.87</v>
      </c>
      <c r="P41" s="843">
        <v>89.7</v>
      </c>
      <c r="Q41" s="19">
        <v>1021610.4</v>
      </c>
      <c r="R41" s="845">
        <v>0.99</v>
      </c>
      <c r="S41" s="1146">
        <v>0.7</v>
      </c>
      <c r="T41" s="846">
        <v>1.0249999999999999</v>
      </c>
      <c r="U41" s="1156">
        <v>503028</v>
      </c>
      <c r="X41" s="1134">
        <v>145</v>
      </c>
      <c r="Y41" s="1110">
        <v>395613</v>
      </c>
      <c r="Z41" s="1115">
        <v>280765</v>
      </c>
      <c r="AB41" s="1134">
        <v>140.1</v>
      </c>
      <c r="AC41" s="1104">
        <v>41071.9</v>
      </c>
      <c r="AD41" s="1115">
        <v>259533</v>
      </c>
    </row>
    <row r="42" spans="1:30">
      <c r="A42" s="112"/>
      <c r="B42" s="120" t="s">
        <v>13</v>
      </c>
      <c r="C42" s="843">
        <v>122.3</v>
      </c>
      <c r="D42" s="844">
        <v>1272625</v>
      </c>
      <c r="E42" s="844">
        <v>783312</v>
      </c>
      <c r="F42" s="843">
        <v>88.8</v>
      </c>
      <c r="G42" s="19">
        <v>1064726.2560000001</v>
      </c>
      <c r="H42" s="845">
        <v>0.99</v>
      </c>
      <c r="I42" s="1146">
        <v>1.5</v>
      </c>
      <c r="J42" s="846">
        <v>1.004</v>
      </c>
      <c r="K42" s="1156">
        <v>483952</v>
      </c>
      <c r="M42" s="847">
        <v>122.3</v>
      </c>
      <c r="N42" s="843">
        <v>1279.9100000000001</v>
      </c>
      <c r="O42" s="843">
        <v>805.74</v>
      </c>
      <c r="P42" s="843">
        <v>88.8</v>
      </c>
      <c r="Q42" s="19">
        <v>1036990</v>
      </c>
      <c r="R42" s="845">
        <v>0.99</v>
      </c>
      <c r="S42" s="1146">
        <v>1.5</v>
      </c>
      <c r="T42" s="846">
        <v>1.006</v>
      </c>
      <c r="U42" s="1156">
        <v>502014</v>
      </c>
      <c r="X42" s="1134">
        <v>145</v>
      </c>
      <c r="Y42" s="1110">
        <v>399949</v>
      </c>
      <c r="Z42" s="1115">
        <v>260305</v>
      </c>
      <c r="AB42" s="1134">
        <v>139.4</v>
      </c>
      <c r="AC42" s="1104">
        <v>40944.300000000003</v>
      </c>
      <c r="AD42" s="1115">
        <v>267013</v>
      </c>
    </row>
    <row r="43" spans="1:30">
      <c r="A43" s="113"/>
      <c r="B43" s="121" t="s">
        <v>14</v>
      </c>
      <c r="C43" s="848">
        <v>120.9</v>
      </c>
      <c r="D43" s="849">
        <v>1266958</v>
      </c>
      <c r="E43" s="849">
        <v>783985</v>
      </c>
      <c r="F43" s="848">
        <v>87.4</v>
      </c>
      <c r="G43" s="20">
        <v>1016144.798</v>
      </c>
      <c r="H43" s="850">
        <v>0.98</v>
      </c>
      <c r="I43" s="1147">
        <v>-0.1</v>
      </c>
      <c r="J43" s="851">
        <v>1.034</v>
      </c>
      <c r="K43" s="1157">
        <v>559792</v>
      </c>
      <c r="M43" s="852">
        <v>120.9</v>
      </c>
      <c r="N43" s="848">
        <v>1276.21</v>
      </c>
      <c r="O43" s="848">
        <v>778.5</v>
      </c>
      <c r="P43" s="848">
        <v>87.4</v>
      </c>
      <c r="Q43" s="20">
        <v>1017609.6</v>
      </c>
      <c r="R43" s="850">
        <v>0.98</v>
      </c>
      <c r="S43" s="1147">
        <v>-0.1</v>
      </c>
      <c r="T43" s="851">
        <v>0.996</v>
      </c>
      <c r="U43" s="1157">
        <v>504305</v>
      </c>
      <c r="X43" s="1134">
        <v>145</v>
      </c>
      <c r="Y43" s="1110">
        <v>682307</v>
      </c>
      <c r="Z43" s="1115">
        <v>233811</v>
      </c>
      <c r="AB43" s="1134">
        <v>136.5</v>
      </c>
      <c r="AC43" s="1104">
        <v>40593.1</v>
      </c>
      <c r="AD43" s="1115">
        <v>245208</v>
      </c>
    </row>
    <row r="44" spans="1:30">
      <c r="A44" s="112" t="s">
        <v>21</v>
      </c>
      <c r="B44" s="120" t="s">
        <v>3</v>
      </c>
      <c r="C44" s="843">
        <v>120.1</v>
      </c>
      <c r="D44" s="844">
        <v>1208262</v>
      </c>
      <c r="E44" s="844">
        <v>837177</v>
      </c>
      <c r="F44" s="843">
        <v>86.2</v>
      </c>
      <c r="G44" s="19">
        <v>905253.61800000002</v>
      </c>
      <c r="H44" s="845">
        <v>0.95</v>
      </c>
      <c r="I44" s="1146">
        <v>-0.7</v>
      </c>
      <c r="J44" s="846">
        <v>0.96099999999999997</v>
      </c>
      <c r="K44" s="1156">
        <v>379123</v>
      </c>
      <c r="M44" s="847">
        <v>120.1</v>
      </c>
      <c r="N44" s="843">
        <v>1268.9100000000001</v>
      </c>
      <c r="O44" s="843">
        <v>1019.55</v>
      </c>
      <c r="P44" s="843">
        <v>86.2</v>
      </c>
      <c r="Q44" s="19">
        <v>991632.4</v>
      </c>
      <c r="R44" s="845">
        <v>0.95</v>
      </c>
      <c r="S44" s="1146">
        <v>-0.7</v>
      </c>
      <c r="T44" s="846">
        <v>0.99199999999999999</v>
      </c>
      <c r="U44" s="1156">
        <v>496362</v>
      </c>
      <c r="X44" s="1136">
        <v>125.1</v>
      </c>
      <c r="Y44" s="1112">
        <v>365884</v>
      </c>
      <c r="Z44" s="1114">
        <v>255964</v>
      </c>
      <c r="AB44" s="1136">
        <v>131.9</v>
      </c>
      <c r="AC44" s="1106">
        <v>41076.400000000001</v>
      </c>
      <c r="AD44" s="1114">
        <v>246510</v>
      </c>
    </row>
    <row r="45" spans="1:30">
      <c r="A45" s="112">
        <v>1992</v>
      </c>
      <c r="B45" s="120" t="s">
        <v>4</v>
      </c>
      <c r="C45" s="843">
        <v>119.1</v>
      </c>
      <c r="D45" s="844">
        <v>1216932</v>
      </c>
      <c r="E45" s="844">
        <v>945276</v>
      </c>
      <c r="F45" s="843">
        <v>84</v>
      </c>
      <c r="G45" s="19">
        <v>1000685.28</v>
      </c>
      <c r="H45" s="845">
        <v>0.91</v>
      </c>
      <c r="I45" s="1146">
        <v>1.8</v>
      </c>
      <c r="J45" s="846">
        <v>0.97499999999999998</v>
      </c>
      <c r="K45" s="1156">
        <v>470216</v>
      </c>
      <c r="M45" s="847">
        <v>119.1</v>
      </c>
      <c r="N45" s="843">
        <v>1267.4000000000001</v>
      </c>
      <c r="O45" s="843">
        <v>1061.01</v>
      </c>
      <c r="P45" s="843">
        <v>84</v>
      </c>
      <c r="Q45" s="19">
        <v>1009986.9</v>
      </c>
      <c r="R45" s="845">
        <v>0.91</v>
      </c>
      <c r="S45" s="1146">
        <v>1.8</v>
      </c>
      <c r="T45" s="846">
        <v>0.97799999999999998</v>
      </c>
      <c r="U45" s="1156">
        <v>492592</v>
      </c>
      <c r="X45" s="1134">
        <v>134</v>
      </c>
      <c r="Y45" s="1110">
        <v>304623</v>
      </c>
      <c r="Z45" s="1115">
        <v>208385</v>
      </c>
      <c r="AB45" s="1134">
        <v>131.5</v>
      </c>
      <c r="AC45" s="1104">
        <v>40400.800000000003</v>
      </c>
      <c r="AD45" s="1115">
        <v>240394</v>
      </c>
    </row>
    <row r="46" spans="1:30">
      <c r="A46" s="112"/>
      <c r="B46" s="120" t="s">
        <v>5</v>
      </c>
      <c r="C46" s="843">
        <v>119.6</v>
      </c>
      <c r="D46" s="844">
        <v>1263608</v>
      </c>
      <c r="E46" s="844">
        <v>901025</v>
      </c>
      <c r="F46" s="843">
        <v>91.3</v>
      </c>
      <c r="G46" s="19">
        <v>986810.03100000008</v>
      </c>
      <c r="H46" s="845">
        <v>0.86</v>
      </c>
      <c r="I46" s="1146">
        <v>-2.4</v>
      </c>
      <c r="J46" s="846">
        <v>1.147</v>
      </c>
      <c r="K46" s="1156">
        <v>559212</v>
      </c>
      <c r="M46" s="847">
        <v>119.6</v>
      </c>
      <c r="N46" s="843">
        <v>1245.7</v>
      </c>
      <c r="O46" s="843">
        <v>919.63</v>
      </c>
      <c r="P46" s="843">
        <v>91.3</v>
      </c>
      <c r="Q46" s="19">
        <v>1012386.2</v>
      </c>
      <c r="R46" s="845">
        <v>0.86</v>
      </c>
      <c r="S46" s="1146">
        <v>-2.4</v>
      </c>
      <c r="T46" s="846">
        <v>0.95899999999999996</v>
      </c>
      <c r="U46" s="1156">
        <v>500628</v>
      </c>
      <c r="X46" s="1134">
        <v>133.30000000000001</v>
      </c>
      <c r="Y46" s="1110">
        <v>410638</v>
      </c>
      <c r="Z46" s="1115">
        <v>248497</v>
      </c>
      <c r="AB46" s="1134">
        <v>131.30000000000001</v>
      </c>
      <c r="AC46" s="1104">
        <v>40783.199999999997</v>
      </c>
      <c r="AD46" s="1115">
        <v>246297</v>
      </c>
    </row>
    <row r="47" spans="1:30">
      <c r="A47" s="112"/>
      <c r="B47" s="120" t="s">
        <v>6</v>
      </c>
      <c r="C47" s="843">
        <v>117.3</v>
      </c>
      <c r="D47" s="844">
        <v>1248569</v>
      </c>
      <c r="E47" s="844">
        <v>1002642</v>
      </c>
      <c r="F47" s="843">
        <v>80.400000000000006</v>
      </c>
      <c r="G47" s="19">
        <v>1056574.608</v>
      </c>
      <c r="H47" s="845">
        <v>0.84</v>
      </c>
      <c r="I47" s="1146">
        <v>-1.1000000000000001</v>
      </c>
      <c r="J47" s="846">
        <v>0.91200000000000003</v>
      </c>
      <c r="K47" s="1156">
        <v>529348</v>
      </c>
      <c r="M47" s="847">
        <v>117.3</v>
      </c>
      <c r="N47" s="843">
        <v>1284.21</v>
      </c>
      <c r="O47" s="843">
        <v>901.59</v>
      </c>
      <c r="P47" s="843">
        <v>80.400000000000006</v>
      </c>
      <c r="Q47" s="19">
        <v>1001405</v>
      </c>
      <c r="R47" s="845">
        <v>0.84</v>
      </c>
      <c r="S47" s="1146">
        <v>-1.1000000000000001</v>
      </c>
      <c r="T47" s="846">
        <v>0.94599999999999995</v>
      </c>
      <c r="U47" s="1156">
        <v>505348</v>
      </c>
      <c r="X47" s="1134">
        <v>134.9</v>
      </c>
      <c r="Y47" s="1110">
        <v>369442</v>
      </c>
      <c r="Z47" s="1115">
        <v>270151</v>
      </c>
      <c r="AB47" s="1134">
        <v>128.9</v>
      </c>
      <c r="AC47" s="1104">
        <v>40363.800000000003</v>
      </c>
      <c r="AD47" s="1115">
        <v>256681</v>
      </c>
    </row>
    <row r="48" spans="1:30">
      <c r="A48" s="112"/>
      <c r="B48" s="120" t="s">
        <v>7</v>
      </c>
      <c r="C48" s="843">
        <v>115.5</v>
      </c>
      <c r="D48" s="844">
        <v>1246670</v>
      </c>
      <c r="E48" s="844">
        <v>828217</v>
      </c>
      <c r="F48" s="843">
        <v>80.900000000000006</v>
      </c>
      <c r="G48" s="19">
        <v>977905.15199999989</v>
      </c>
      <c r="H48" s="845">
        <v>0.8</v>
      </c>
      <c r="I48" s="1146">
        <v>1</v>
      </c>
      <c r="J48" s="846">
        <v>0.86199999999999999</v>
      </c>
      <c r="K48" s="1156">
        <v>459888</v>
      </c>
      <c r="M48" s="847">
        <v>115.5</v>
      </c>
      <c r="N48" s="843">
        <v>1258.98</v>
      </c>
      <c r="O48" s="843">
        <v>957.76</v>
      </c>
      <c r="P48" s="843">
        <v>80.900000000000006</v>
      </c>
      <c r="Q48" s="19">
        <v>1010215.7</v>
      </c>
      <c r="R48" s="845">
        <v>0.8</v>
      </c>
      <c r="S48" s="1146">
        <v>1</v>
      </c>
      <c r="T48" s="846">
        <v>0.93700000000000006</v>
      </c>
      <c r="U48" s="1156">
        <v>500457</v>
      </c>
      <c r="X48" s="1134">
        <v>124.2</v>
      </c>
      <c r="Y48" s="1110">
        <v>370997</v>
      </c>
      <c r="Z48" s="1115">
        <v>235783</v>
      </c>
      <c r="AB48" s="1134">
        <v>128</v>
      </c>
      <c r="AC48" s="1104">
        <v>40218.5</v>
      </c>
      <c r="AD48" s="1115">
        <v>246076</v>
      </c>
    </row>
    <row r="49" spans="1:30">
      <c r="A49" s="112"/>
      <c r="B49" s="120" t="s">
        <v>8</v>
      </c>
      <c r="C49" s="843">
        <v>117.2</v>
      </c>
      <c r="D49" s="844">
        <v>1292054</v>
      </c>
      <c r="E49" s="844">
        <v>874922</v>
      </c>
      <c r="F49" s="843">
        <v>83.8</v>
      </c>
      <c r="G49" s="19">
        <v>1053654.696</v>
      </c>
      <c r="H49" s="845">
        <v>0.79</v>
      </c>
      <c r="I49" s="1146">
        <v>-5.7</v>
      </c>
      <c r="J49" s="846">
        <v>0.91700000000000004</v>
      </c>
      <c r="K49" s="1156">
        <v>498266</v>
      </c>
      <c r="M49" s="847">
        <v>117.2</v>
      </c>
      <c r="N49" s="843">
        <v>1268.75</v>
      </c>
      <c r="O49" s="843">
        <v>801.72</v>
      </c>
      <c r="P49" s="843">
        <v>83.8</v>
      </c>
      <c r="Q49" s="19">
        <v>999352</v>
      </c>
      <c r="R49" s="845">
        <v>0.79</v>
      </c>
      <c r="S49" s="1146">
        <v>-5.7</v>
      </c>
      <c r="T49" s="846">
        <v>0.93500000000000005</v>
      </c>
      <c r="U49" s="1156">
        <v>494763</v>
      </c>
      <c r="X49" s="1134">
        <v>124.2</v>
      </c>
      <c r="Y49" s="1110">
        <v>365097</v>
      </c>
      <c r="Z49" s="1115">
        <v>238790</v>
      </c>
      <c r="AB49" s="1134">
        <v>126.5</v>
      </c>
      <c r="AC49" s="1104">
        <v>39814.9</v>
      </c>
      <c r="AD49" s="1115">
        <v>241426</v>
      </c>
    </row>
    <row r="50" spans="1:30">
      <c r="A50" s="112"/>
      <c r="B50" s="120" t="s">
        <v>9</v>
      </c>
      <c r="C50" s="843">
        <v>115.6</v>
      </c>
      <c r="D50" s="844">
        <v>1361199</v>
      </c>
      <c r="E50" s="844">
        <v>930878</v>
      </c>
      <c r="F50" s="843">
        <v>80.2</v>
      </c>
      <c r="G50" s="19">
        <v>1045259.5870000001</v>
      </c>
      <c r="H50" s="845">
        <v>0.75</v>
      </c>
      <c r="I50" s="1146">
        <v>1.1000000000000001</v>
      </c>
      <c r="J50" s="846">
        <v>0.91200000000000003</v>
      </c>
      <c r="K50" s="1156">
        <v>515178</v>
      </c>
      <c r="M50" s="847">
        <v>115.6</v>
      </c>
      <c r="N50" s="843">
        <v>1275.27</v>
      </c>
      <c r="O50" s="843">
        <v>848.12</v>
      </c>
      <c r="P50" s="843">
        <v>80.2</v>
      </c>
      <c r="Q50" s="19">
        <v>992255.1</v>
      </c>
      <c r="R50" s="845">
        <v>0.75</v>
      </c>
      <c r="S50" s="1146">
        <v>1.1000000000000001</v>
      </c>
      <c r="T50" s="846">
        <v>0.93300000000000005</v>
      </c>
      <c r="U50" s="1156">
        <v>484120</v>
      </c>
      <c r="X50" s="1134">
        <v>120.6</v>
      </c>
      <c r="Y50" s="1110">
        <v>546906</v>
      </c>
      <c r="Z50" s="1115">
        <v>246009</v>
      </c>
      <c r="AB50" s="1134">
        <v>123.8</v>
      </c>
      <c r="AC50" s="1104">
        <v>39934.400000000001</v>
      </c>
      <c r="AD50" s="1115">
        <v>236765</v>
      </c>
    </row>
    <row r="51" spans="1:30">
      <c r="A51" s="112"/>
      <c r="B51" s="120" t="s">
        <v>10</v>
      </c>
      <c r="C51" s="843">
        <v>112.4</v>
      </c>
      <c r="D51" s="844">
        <v>1273631</v>
      </c>
      <c r="E51" s="844">
        <v>826230</v>
      </c>
      <c r="F51" s="843">
        <v>78.900000000000006</v>
      </c>
      <c r="G51" s="19">
        <v>930582.74400000006</v>
      </c>
      <c r="H51" s="845">
        <v>0.74</v>
      </c>
      <c r="I51" s="1146">
        <v>1.2</v>
      </c>
      <c r="J51" s="846">
        <v>0.84399999999999997</v>
      </c>
      <c r="K51" s="1156">
        <v>452420</v>
      </c>
      <c r="M51" s="847">
        <v>112.4</v>
      </c>
      <c r="N51" s="843">
        <v>1265.06</v>
      </c>
      <c r="O51" s="843">
        <v>786.8</v>
      </c>
      <c r="P51" s="843">
        <v>78.900000000000006</v>
      </c>
      <c r="Q51" s="19">
        <v>982515.6</v>
      </c>
      <c r="R51" s="845">
        <v>0.74</v>
      </c>
      <c r="S51" s="1146">
        <v>1.2</v>
      </c>
      <c r="T51" s="846">
        <v>0.91200000000000003</v>
      </c>
      <c r="U51" s="1156">
        <v>482588</v>
      </c>
      <c r="X51" s="1134">
        <v>112.6</v>
      </c>
      <c r="Y51" s="1110">
        <v>308500</v>
      </c>
      <c r="Z51" s="1115">
        <v>245842</v>
      </c>
      <c r="AB51" s="1134">
        <v>121</v>
      </c>
      <c r="AC51" s="1104">
        <v>38838.199999999997</v>
      </c>
      <c r="AD51" s="1115">
        <v>246802</v>
      </c>
    </row>
    <row r="52" spans="1:30">
      <c r="A52" s="112"/>
      <c r="B52" s="120" t="s">
        <v>11</v>
      </c>
      <c r="C52" s="843">
        <v>118.4</v>
      </c>
      <c r="D52" s="844">
        <v>1311213</v>
      </c>
      <c r="E52" s="844">
        <v>995207</v>
      </c>
      <c r="F52" s="843">
        <v>86</v>
      </c>
      <c r="G52" s="19">
        <v>978208.4</v>
      </c>
      <c r="H52" s="845">
        <v>0.72</v>
      </c>
      <c r="I52" s="1146">
        <v>-1.4</v>
      </c>
      <c r="J52" s="846">
        <v>1.0029999999999999</v>
      </c>
      <c r="K52" s="1156">
        <v>570757</v>
      </c>
      <c r="M52" s="847">
        <v>118.4</v>
      </c>
      <c r="N52" s="843">
        <v>1275.22</v>
      </c>
      <c r="O52" s="843">
        <v>933.18</v>
      </c>
      <c r="P52" s="843">
        <v>86</v>
      </c>
      <c r="Q52" s="19">
        <v>975310.2</v>
      </c>
      <c r="R52" s="845">
        <v>0.72</v>
      </c>
      <c r="S52" s="1146">
        <v>-1.4</v>
      </c>
      <c r="T52" s="846">
        <v>0.95899999999999996</v>
      </c>
      <c r="U52" s="1156">
        <v>532475</v>
      </c>
      <c r="X52" s="1134">
        <v>117.9</v>
      </c>
      <c r="Y52" s="1110">
        <v>325413</v>
      </c>
      <c r="Z52" s="1115">
        <v>263997</v>
      </c>
      <c r="AB52" s="1134">
        <v>119.2</v>
      </c>
      <c r="AC52" s="1104">
        <v>39298</v>
      </c>
      <c r="AD52" s="1115">
        <v>252387</v>
      </c>
    </row>
    <row r="53" spans="1:30">
      <c r="A53" s="112"/>
      <c r="B53" s="120" t="s">
        <v>12</v>
      </c>
      <c r="C53" s="843">
        <v>115.8</v>
      </c>
      <c r="D53" s="844">
        <v>1317647</v>
      </c>
      <c r="E53" s="844">
        <v>755607</v>
      </c>
      <c r="F53" s="843">
        <v>81.599999999999994</v>
      </c>
      <c r="G53" s="19">
        <v>1014210.84</v>
      </c>
      <c r="H53" s="845">
        <v>0.7</v>
      </c>
      <c r="I53" s="1146">
        <v>1.8</v>
      </c>
      <c r="J53" s="846">
        <v>0.93500000000000005</v>
      </c>
      <c r="K53" s="1156">
        <v>504541</v>
      </c>
      <c r="M53" s="847">
        <v>115.8</v>
      </c>
      <c r="N53" s="843">
        <v>1280.06</v>
      </c>
      <c r="O53" s="843">
        <v>776.48</v>
      </c>
      <c r="P53" s="843">
        <v>81.599999999999994</v>
      </c>
      <c r="Q53" s="19">
        <v>988138.1</v>
      </c>
      <c r="R53" s="845">
        <v>0.7</v>
      </c>
      <c r="S53" s="1146">
        <v>1.8</v>
      </c>
      <c r="T53" s="846">
        <v>0.94399999999999995</v>
      </c>
      <c r="U53" s="1156">
        <v>479418</v>
      </c>
      <c r="X53" s="1134">
        <v>122.5</v>
      </c>
      <c r="Y53" s="1110">
        <v>397411</v>
      </c>
      <c r="Z53" s="1115">
        <v>257085</v>
      </c>
      <c r="AB53" s="1134">
        <v>118.5</v>
      </c>
      <c r="AC53" s="1104">
        <v>40122.199999999997</v>
      </c>
      <c r="AD53" s="1115">
        <v>238032</v>
      </c>
    </row>
    <row r="54" spans="1:30">
      <c r="A54" s="112"/>
      <c r="B54" s="120" t="s">
        <v>13</v>
      </c>
      <c r="C54" s="843">
        <v>113.3</v>
      </c>
      <c r="D54" s="844">
        <v>1258484</v>
      </c>
      <c r="E54" s="844">
        <v>716377</v>
      </c>
      <c r="F54" s="843">
        <v>77</v>
      </c>
      <c r="G54" s="19">
        <v>988415.86800000002</v>
      </c>
      <c r="H54" s="845">
        <v>0.67</v>
      </c>
      <c r="I54" s="1146">
        <v>2.7</v>
      </c>
      <c r="J54" s="846">
        <v>0.91600000000000004</v>
      </c>
      <c r="K54" s="1156">
        <v>441815</v>
      </c>
      <c r="M54" s="847">
        <v>113.3</v>
      </c>
      <c r="N54" s="843">
        <v>1278.94</v>
      </c>
      <c r="O54" s="843">
        <v>718.35</v>
      </c>
      <c r="P54" s="843">
        <v>77</v>
      </c>
      <c r="Q54" s="19">
        <v>971065.3</v>
      </c>
      <c r="R54" s="845">
        <v>0.67</v>
      </c>
      <c r="S54" s="1146">
        <v>2.7</v>
      </c>
      <c r="T54" s="846">
        <v>0.91800000000000004</v>
      </c>
      <c r="U54" s="1156">
        <v>470514</v>
      </c>
      <c r="X54" s="1134">
        <v>121.5</v>
      </c>
      <c r="Y54" s="1110">
        <v>402245</v>
      </c>
      <c r="Z54" s="1115">
        <v>228379</v>
      </c>
      <c r="AB54" s="1134">
        <v>117.2</v>
      </c>
      <c r="AC54" s="1104">
        <v>40553.5</v>
      </c>
      <c r="AD54" s="1115">
        <v>234080</v>
      </c>
    </row>
    <row r="55" spans="1:30">
      <c r="A55" s="112"/>
      <c r="B55" s="120" t="s">
        <v>14</v>
      </c>
      <c r="C55" s="843">
        <v>114.1</v>
      </c>
      <c r="D55" s="844">
        <v>1283671</v>
      </c>
      <c r="E55" s="844">
        <v>793269</v>
      </c>
      <c r="F55" s="843">
        <v>79.3</v>
      </c>
      <c r="G55" s="19">
        <v>962782.03799999994</v>
      </c>
      <c r="H55" s="845">
        <v>0.64</v>
      </c>
      <c r="I55" s="1146">
        <v>-0.6</v>
      </c>
      <c r="J55" s="846">
        <v>0.95699999999999996</v>
      </c>
      <c r="K55" s="1156">
        <v>531284</v>
      </c>
      <c r="M55" s="847">
        <v>114.1</v>
      </c>
      <c r="N55" s="843">
        <v>1288.5999999999999</v>
      </c>
      <c r="O55" s="843">
        <v>764.96</v>
      </c>
      <c r="P55" s="843">
        <v>79.3</v>
      </c>
      <c r="Q55" s="19">
        <v>955884.4</v>
      </c>
      <c r="R55" s="845">
        <v>0.64</v>
      </c>
      <c r="S55" s="1146">
        <v>-0.6</v>
      </c>
      <c r="T55" s="846">
        <v>0.92500000000000004</v>
      </c>
      <c r="U55" s="1156">
        <v>462906</v>
      </c>
      <c r="X55" s="1135">
        <v>120.6</v>
      </c>
      <c r="Y55" s="1111">
        <v>656990</v>
      </c>
      <c r="Z55" s="1116">
        <v>224372</v>
      </c>
      <c r="AB55" s="1135">
        <v>114.1</v>
      </c>
      <c r="AC55" s="1105">
        <v>40620.400000000001</v>
      </c>
      <c r="AD55" s="1116">
        <v>232645</v>
      </c>
    </row>
    <row r="56" spans="1:30">
      <c r="A56" s="111" t="s">
        <v>22</v>
      </c>
      <c r="B56" s="119" t="s">
        <v>3</v>
      </c>
      <c r="C56" s="853">
        <v>113.4</v>
      </c>
      <c r="D56" s="854">
        <v>1221589</v>
      </c>
      <c r="E56" s="854">
        <v>779296</v>
      </c>
      <c r="F56" s="853">
        <v>79.7</v>
      </c>
      <c r="G56" s="18">
        <v>871710.08399999992</v>
      </c>
      <c r="H56" s="855">
        <v>0.62</v>
      </c>
      <c r="I56" s="1145">
        <v>2.7</v>
      </c>
      <c r="J56" s="856">
        <v>0.86599999999999999</v>
      </c>
      <c r="K56" s="1155">
        <v>351971</v>
      </c>
      <c r="M56" s="857">
        <v>113.4</v>
      </c>
      <c r="N56" s="853">
        <v>1290.48</v>
      </c>
      <c r="O56" s="853">
        <v>964.99</v>
      </c>
      <c r="P56" s="853">
        <v>79.7</v>
      </c>
      <c r="Q56" s="18">
        <v>965796.6</v>
      </c>
      <c r="R56" s="855">
        <v>0.62</v>
      </c>
      <c r="S56" s="1145">
        <v>2.7</v>
      </c>
      <c r="T56" s="856">
        <v>0.90100000000000002</v>
      </c>
      <c r="U56" s="1155">
        <v>465600</v>
      </c>
      <c r="X56" s="1134">
        <v>107.2</v>
      </c>
      <c r="Y56" s="1110">
        <v>371145</v>
      </c>
      <c r="Z56" s="1115">
        <v>246105</v>
      </c>
      <c r="AB56" s="1134">
        <v>113</v>
      </c>
      <c r="AC56" s="1104">
        <v>40864.199999999997</v>
      </c>
      <c r="AD56" s="1115">
        <v>251914</v>
      </c>
    </row>
    <row r="57" spans="1:30">
      <c r="A57" s="112">
        <v>1993</v>
      </c>
      <c r="B57" s="120" t="s">
        <v>4</v>
      </c>
      <c r="C57" s="843">
        <v>113.9</v>
      </c>
      <c r="D57" s="844">
        <v>1212893</v>
      </c>
      <c r="E57" s="844">
        <v>705581</v>
      </c>
      <c r="F57" s="843">
        <v>77.599999999999994</v>
      </c>
      <c r="G57" s="19">
        <v>1001527.875</v>
      </c>
      <c r="H57" s="845">
        <v>0.61</v>
      </c>
      <c r="I57" s="1146">
        <v>-1.1000000000000001</v>
      </c>
      <c r="J57" s="846">
        <v>0.91100000000000003</v>
      </c>
      <c r="K57" s="1156">
        <v>438273</v>
      </c>
      <c r="M57" s="847">
        <v>113.9</v>
      </c>
      <c r="N57" s="843">
        <v>1293.54</v>
      </c>
      <c r="O57" s="843">
        <v>747.67</v>
      </c>
      <c r="P57" s="843">
        <v>77.599999999999994</v>
      </c>
      <c r="Q57" s="19">
        <v>1020831.1</v>
      </c>
      <c r="R57" s="845">
        <v>0.61</v>
      </c>
      <c r="S57" s="1146">
        <v>-1.1000000000000001</v>
      </c>
      <c r="T57" s="846">
        <v>0.91800000000000004</v>
      </c>
      <c r="U57" s="1156">
        <v>470242</v>
      </c>
      <c r="X57" s="1134">
        <v>111.7</v>
      </c>
      <c r="Y57" s="1110">
        <v>294526</v>
      </c>
      <c r="Z57" s="1115">
        <v>196339</v>
      </c>
      <c r="AB57" s="1134">
        <v>110.6</v>
      </c>
      <c r="AC57" s="1104">
        <v>40820.699999999997</v>
      </c>
      <c r="AD57" s="1115">
        <v>220627</v>
      </c>
    </row>
    <row r="58" spans="1:30">
      <c r="A58" s="112"/>
      <c r="B58" s="120" t="s">
        <v>5</v>
      </c>
      <c r="C58" s="843">
        <v>112.1</v>
      </c>
      <c r="D58" s="844">
        <v>1324263</v>
      </c>
      <c r="E58" s="844">
        <v>704166</v>
      </c>
      <c r="F58" s="843">
        <v>66.3</v>
      </c>
      <c r="G58" s="19">
        <v>1023981.9060000001</v>
      </c>
      <c r="H58" s="845">
        <v>0.6</v>
      </c>
      <c r="I58" s="1146">
        <v>-3.5</v>
      </c>
      <c r="J58" s="846">
        <v>1.109</v>
      </c>
      <c r="K58" s="1156">
        <v>550069</v>
      </c>
      <c r="M58" s="847">
        <v>112.1</v>
      </c>
      <c r="N58" s="843">
        <v>1300.6500000000001</v>
      </c>
      <c r="O58" s="843">
        <v>689.22</v>
      </c>
      <c r="P58" s="843">
        <v>66.3</v>
      </c>
      <c r="Q58" s="19">
        <v>1039366.4</v>
      </c>
      <c r="R58" s="845">
        <v>0.6</v>
      </c>
      <c r="S58" s="1146">
        <v>-3.5</v>
      </c>
      <c r="T58" s="846">
        <v>0.92</v>
      </c>
      <c r="U58" s="1156">
        <v>477247</v>
      </c>
      <c r="X58" s="1134">
        <v>108</v>
      </c>
      <c r="Y58" s="1110">
        <v>387131</v>
      </c>
      <c r="Z58" s="1115">
        <v>247579</v>
      </c>
      <c r="AB58" s="1134">
        <v>105.9</v>
      </c>
      <c r="AC58" s="1104">
        <v>39967.199999999997</v>
      </c>
      <c r="AD58" s="1115">
        <v>237429</v>
      </c>
    </row>
    <row r="59" spans="1:30">
      <c r="A59" s="112"/>
      <c r="B59" s="120" t="s">
        <v>6</v>
      </c>
      <c r="C59" s="843">
        <v>113.3</v>
      </c>
      <c r="D59" s="844">
        <v>1237009</v>
      </c>
      <c r="E59" s="844">
        <v>963508</v>
      </c>
      <c r="F59" s="843">
        <v>81.7</v>
      </c>
      <c r="G59" s="19">
        <v>1093057.5959999999</v>
      </c>
      <c r="H59" s="845">
        <v>0.59</v>
      </c>
      <c r="I59" s="1146">
        <v>2.7</v>
      </c>
      <c r="J59" s="846">
        <v>0.88800000000000001</v>
      </c>
      <c r="K59" s="1156">
        <v>484066</v>
      </c>
      <c r="M59" s="847">
        <v>113.3</v>
      </c>
      <c r="N59" s="843">
        <v>1271.6199999999999</v>
      </c>
      <c r="O59" s="843">
        <v>934.26</v>
      </c>
      <c r="P59" s="843">
        <v>81.7</v>
      </c>
      <c r="Q59" s="19">
        <v>1032732.6</v>
      </c>
      <c r="R59" s="845">
        <v>0.59</v>
      </c>
      <c r="S59" s="1146">
        <v>2.7</v>
      </c>
      <c r="T59" s="846">
        <v>0.92</v>
      </c>
      <c r="U59" s="1156">
        <v>462771</v>
      </c>
      <c r="X59" s="1134">
        <v>106.4</v>
      </c>
      <c r="Y59" s="1110">
        <v>374611</v>
      </c>
      <c r="Z59" s="1115">
        <v>229643</v>
      </c>
      <c r="AB59" s="1134">
        <v>101.5</v>
      </c>
      <c r="AC59" s="1104">
        <v>40649.1</v>
      </c>
      <c r="AD59" s="1115">
        <v>214531</v>
      </c>
    </row>
    <row r="60" spans="1:30">
      <c r="A60" s="112"/>
      <c r="B60" s="120" t="s">
        <v>7</v>
      </c>
      <c r="C60" s="843">
        <v>110.6</v>
      </c>
      <c r="D60" s="844">
        <v>1246563</v>
      </c>
      <c r="E60" s="844">
        <v>713970</v>
      </c>
      <c r="F60" s="843">
        <v>74</v>
      </c>
      <c r="G60" s="19">
        <v>986252.73800000001</v>
      </c>
      <c r="H60" s="845">
        <v>0.56999999999999995</v>
      </c>
      <c r="I60" s="1146">
        <v>2.2000000000000002</v>
      </c>
      <c r="J60" s="846">
        <v>0.81499999999999995</v>
      </c>
      <c r="K60" s="1156">
        <v>383475</v>
      </c>
      <c r="M60" s="847">
        <v>110.6</v>
      </c>
      <c r="N60" s="843">
        <v>1267.5</v>
      </c>
      <c r="O60" s="843">
        <v>774.36</v>
      </c>
      <c r="P60" s="843">
        <v>74</v>
      </c>
      <c r="Q60" s="19">
        <v>1022373.6</v>
      </c>
      <c r="R60" s="845">
        <v>0.56999999999999995</v>
      </c>
      <c r="S60" s="1146">
        <v>2.2000000000000002</v>
      </c>
      <c r="T60" s="846">
        <v>0.88500000000000001</v>
      </c>
      <c r="U60" s="1156">
        <v>426523</v>
      </c>
      <c r="X60" s="1134">
        <v>100</v>
      </c>
      <c r="Y60" s="1110">
        <v>375984</v>
      </c>
      <c r="Z60" s="1115">
        <v>199170</v>
      </c>
      <c r="AB60" s="1134">
        <v>103.1</v>
      </c>
      <c r="AC60" s="1104">
        <v>39676.9</v>
      </c>
      <c r="AD60" s="1115">
        <v>209394</v>
      </c>
    </row>
    <row r="61" spans="1:30">
      <c r="A61" s="112"/>
      <c r="B61" s="120" t="s">
        <v>8</v>
      </c>
      <c r="C61" s="843">
        <v>110.7</v>
      </c>
      <c r="D61" s="844">
        <v>1292082</v>
      </c>
      <c r="E61" s="844">
        <v>880241</v>
      </c>
      <c r="F61" s="843">
        <v>84.3</v>
      </c>
      <c r="G61" s="19">
        <v>1064844.166</v>
      </c>
      <c r="H61" s="845">
        <v>0.54</v>
      </c>
      <c r="I61" s="1146">
        <v>0.4</v>
      </c>
      <c r="J61" s="846">
        <v>0.88900000000000001</v>
      </c>
      <c r="K61" s="1156">
        <v>437958</v>
      </c>
      <c r="M61" s="847">
        <v>110.7</v>
      </c>
      <c r="N61" s="843">
        <v>1260.27</v>
      </c>
      <c r="O61" s="843">
        <v>802.61</v>
      </c>
      <c r="P61" s="843">
        <v>84.3</v>
      </c>
      <c r="Q61" s="19">
        <v>1010194.4</v>
      </c>
      <c r="R61" s="845">
        <v>0.54</v>
      </c>
      <c r="S61" s="1146">
        <v>0.4</v>
      </c>
      <c r="T61" s="846">
        <v>0.90200000000000002</v>
      </c>
      <c r="U61" s="1156">
        <v>429007</v>
      </c>
      <c r="X61" s="1134">
        <v>102.8</v>
      </c>
      <c r="Y61" s="1110">
        <v>346818</v>
      </c>
      <c r="Z61" s="1115">
        <v>200183</v>
      </c>
      <c r="AB61" s="1134">
        <v>104.3</v>
      </c>
      <c r="AC61" s="1104">
        <v>38839.199999999997</v>
      </c>
      <c r="AD61" s="1115">
        <v>208343</v>
      </c>
    </row>
    <row r="62" spans="1:30">
      <c r="A62" s="112"/>
      <c r="B62" s="120" t="s">
        <v>9</v>
      </c>
      <c r="C62" s="843">
        <v>112.5</v>
      </c>
      <c r="D62" s="844">
        <v>1336069</v>
      </c>
      <c r="E62" s="844">
        <v>867119</v>
      </c>
      <c r="F62" s="843">
        <v>83.1</v>
      </c>
      <c r="G62" s="19">
        <v>1065532.92</v>
      </c>
      <c r="H62" s="845">
        <v>0.53</v>
      </c>
      <c r="I62" s="1146">
        <v>0.1</v>
      </c>
      <c r="J62" s="846">
        <v>0.91700000000000004</v>
      </c>
      <c r="K62" s="1156">
        <v>459822</v>
      </c>
      <c r="M62" s="847">
        <v>112.5</v>
      </c>
      <c r="N62" s="843">
        <v>1256.03</v>
      </c>
      <c r="O62" s="843">
        <v>784.96</v>
      </c>
      <c r="P62" s="843">
        <v>83.1</v>
      </c>
      <c r="Q62" s="19">
        <v>1011999.3</v>
      </c>
      <c r="R62" s="845">
        <v>0.53</v>
      </c>
      <c r="S62" s="1146">
        <v>0.1</v>
      </c>
      <c r="T62" s="846">
        <v>0.93400000000000005</v>
      </c>
      <c r="U62" s="1156">
        <v>440541</v>
      </c>
      <c r="X62" s="1134">
        <v>100</v>
      </c>
      <c r="Y62" s="1110">
        <v>545629</v>
      </c>
      <c r="Z62" s="1115">
        <v>220609</v>
      </c>
      <c r="AB62" s="1134">
        <v>103.1</v>
      </c>
      <c r="AC62" s="1104">
        <v>39266.199999999997</v>
      </c>
      <c r="AD62" s="1115">
        <v>218964</v>
      </c>
    </row>
    <row r="63" spans="1:30">
      <c r="A63" s="112"/>
      <c r="B63" s="120" t="s">
        <v>10</v>
      </c>
      <c r="C63" s="843">
        <v>107.2</v>
      </c>
      <c r="D63" s="844">
        <v>1269967</v>
      </c>
      <c r="E63" s="844">
        <v>760007</v>
      </c>
      <c r="F63" s="843">
        <v>76.099999999999994</v>
      </c>
      <c r="G63" s="19">
        <v>958258.01400000008</v>
      </c>
      <c r="H63" s="845">
        <v>0.51</v>
      </c>
      <c r="I63" s="1146">
        <v>1.5</v>
      </c>
      <c r="J63" s="846">
        <v>0.80800000000000005</v>
      </c>
      <c r="K63" s="1156">
        <v>392884</v>
      </c>
      <c r="M63" s="847">
        <v>107.2</v>
      </c>
      <c r="N63" s="843">
        <v>1255.27</v>
      </c>
      <c r="O63" s="843">
        <v>762.43</v>
      </c>
      <c r="P63" s="843">
        <v>76.099999999999994</v>
      </c>
      <c r="Q63" s="19">
        <v>1017182.2</v>
      </c>
      <c r="R63" s="845">
        <v>0.51</v>
      </c>
      <c r="S63" s="1146">
        <v>1.5</v>
      </c>
      <c r="T63" s="846">
        <v>0.876</v>
      </c>
      <c r="U63" s="1156">
        <v>419902</v>
      </c>
      <c r="X63" s="1134">
        <v>94.6</v>
      </c>
      <c r="Y63" s="1110">
        <v>318143</v>
      </c>
      <c r="Z63" s="1115">
        <v>221465</v>
      </c>
      <c r="AB63" s="1134">
        <v>101.7</v>
      </c>
      <c r="AC63" s="1104">
        <v>39252.6</v>
      </c>
      <c r="AD63" s="1115">
        <v>214093</v>
      </c>
    </row>
    <row r="64" spans="1:30">
      <c r="A64" s="112"/>
      <c r="B64" s="120" t="s">
        <v>11</v>
      </c>
      <c r="C64" s="843">
        <v>106.3</v>
      </c>
      <c r="D64" s="844">
        <v>1269645</v>
      </c>
      <c r="E64" s="844">
        <v>786400</v>
      </c>
      <c r="F64" s="843">
        <v>74.599999999999994</v>
      </c>
      <c r="G64" s="19">
        <v>1024502.49</v>
      </c>
      <c r="H64" s="845">
        <v>0.5</v>
      </c>
      <c r="I64" s="1146">
        <v>2.4</v>
      </c>
      <c r="J64" s="846">
        <v>0.91700000000000004</v>
      </c>
      <c r="K64" s="1156">
        <v>448409</v>
      </c>
      <c r="M64" s="847">
        <v>106.3</v>
      </c>
      <c r="N64" s="843">
        <v>1241.08</v>
      </c>
      <c r="O64" s="843">
        <v>718.66</v>
      </c>
      <c r="P64" s="843">
        <v>74.599999999999994</v>
      </c>
      <c r="Q64" s="19">
        <v>1016133</v>
      </c>
      <c r="R64" s="845">
        <v>0.5</v>
      </c>
      <c r="S64" s="1146">
        <v>2.4</v>
      </c>
      <c r="T64" s="846">
        <v>0.877</v>
      </c>
      <c r="U64" s="1156">
        <v>420224</v>
      </c>
      <c r="X64" s="1134">
        <v>100.9</v>
      </c>
      <c r="Y64" s="1110">
        <v>327349</v>
      </c>
      <c r="Z64" s="1115">
        <v>224114</v>
      </c>
      <c r="AB64" s="1134">
        <v>102</v>
      </c>
      <c r="AC64" s="1104">
        <v>38815.5</v>
      </c>
      <c r="AD64" s="1115">
        <v>212898</v>
      </c>
    </row>
    <row r="65" spans="1:30">
      <c r="A65" s="112"/>
      <c r="B65" s="120" t="s">
        <v>12</v>
      </c>
      <c r="C65" s="843">
        <v>106.8</v>
      </c>
      <c r="D65" s="844">
        <v>1287262</v>
      </c>
      <c r="E65" s="844">
        <v>847742</v>
      </c>
      <c r="F65" s="843">
        <v>78</v>
      </c>
      <c r="G65" s="19">
        <v>1025342.3</v>
      </c>
      <c r="H65" s="845">
        <v>0.49</v>
      </c>
      <c r="I65" s="1146">
        <v>-0.2</v>
      </c>
      <c r="J65" s="846">
        <v>0.85299999999999998</v>
      </c>
      <c r="K65" s="1156">
        <v>405351</v>
      </c>
      <c r="M65" s="847">
        <v>106.8</v>
      </c>
      <c r="N65" s="843">
        <v>1247.4000000000001</v>
      </c>
      <c r="O65" s="843">
        <v>884.9</v>
      </c>
      <c r="P65" s="843">
        <v>78</v>
      </c>
      <c r="Q65" s="19">
        <v>1008466</v>
      </c>
      <c r="R65" s="845">
        <v>0.49</v>
      </c>
      <c r="S65" s="1146">
        <v>-0.2</v>
      </c>
      <c r="T65" s="846">
        <v>0.86299999999999999</v>
      </c>
      <c r="U65" s="1156">
        <v>394686</v>
      </c>
      <c r="X65" s="1134">
        <v>105.4</v>
      </c>
      <c r="Y65" s="1110">
        <v>386968</v>
      </c>
      <c r="Z65" s="1115">
        <v>226558</v>
      </c>
      <c r="AB65" s="1134">
        <v>102.2</v>
      </c>
      <c r="AC65" s="1104">
        <v>38742.1</v>
      </c>
      <c r="AD65" s="1115">
        <v>216047</v>
      </c>
    </row>
    <row r="66" spans="1:30">
      <c r="A66" s="112"/>
      <c r="B66" s="120" t="s">
        <v>13</v>
      </c>
      <c r="C66" s="843">
        <v>108</v>
      </c>
      <c r="D66" s="844">
        <v>1236177</v>
      </c>
      <c r="E66" s="844">
        <v>765124</v>
      </c>
      <c r="F66" s="843">
        <v>78.099999999999994</v>
      </c>
      <c r="G66" s="19">
        <v>1027714.275</v>
      </c>
      <c r="H66" s="845">
        <v>0.48</v>
      </c>
      <c r="I66" s="1146">
        <v>-6</v>
      </c>
      <c r="J66" s="846">
        <v>0.871</v>
      </c>
      <c r="K66" s="1156">
        <v>377600</v>
      </c>
      <c r="M66" s="847">
        <v>108</v>
      </c>
      <c r="N66" s="843">
        <v>1250.25</v>
      </c>
      <c r="O66" s="843">
        <v>767.65</v>
      </c>
      <c r="P66" s="843">
        <v>78.099999999999994</v>
      </c>
      <c r="Q66" s="19">
        <v>1003884.9</v>
      </c>
      <c r="R66" s="845">
        <v>0.48</v>
      </c>
      <c r="S66" s="1146">
        <v>-6</v>
      </c>
      <c r="T66" s="846">
        <v>0.873</v>
      </c>
      <c r="U66" s="1156">
        <v>389840</v>
      </c>
      <c r="X66" s="1134">
        <v>101.8</v>
      </c>
      <c r="Y66" s="1110">
        <v>377723</v>
      </c>
      <c r="Z66" s="1115">
        <v>225957</v>
      </c>
      <c r="AB66" s="1134">
        <v>98.5</v>
      </c>
      <c r="AC66" s="1104">
        <v>38463.800000000003</v>
      </c>
      <c r="AD66" s="1115">
        <v>222998</v>
      </c>
    </row>
    <row r="67" spans="1:30">
      <c r="A67" s="113"/>
      <c r="B67" s="121" t="s">
        <v>14</v>
      </c>
      <c r="C67" s="848">
        <v>106.8</v>
      </c>
      <c r="D67" s="849">
        <v>1233943</v>
      </c>
      <c r="E67" s="849">
        <v>811185</v>
      </c>
      <c r="F67" s="848">
        <v>80.2</v>
      </c>
      <c r="G67" s="20">
        <v>1003470.72</v>
      </c>
      <c r="H67" s="850">
        <v>0.47</v>
      </c>
      <c r="I67" s="1147">
        <v>-2.6</v>
      </c>
      <c r="J67" s="851">
        <v>0.89900000000000002</v>
      </c>
      <c r="K67" s="1157">
        <v>471042</v>
      </c>
      <c r="M67" s="852">
        <v>106.8</v>
      </c>
      <c r="N67" s="848">
        <v>1236.58</v>
      </c>
      <c r="O67" s="848">
        <v>798.8</v>
      </c>
      <c r="P67" s="848">
        <v>80.2</v>
      </c>
      <c r="Q67" s="20">
        <v>990773.3</v>
      </c>
      <c r="R67" s="850">
        <v>0.47</v>
      </c>
      <c r="S67" s="1147">
        <v>-2.6</v>
      </c>
      <c r="T67" s="851">
        <v>0.871</v>
      </c>
      <c r="U67" s="1157">
        <v>405625</v>
      </c>
      <c r="X67" s="1134">
        <v>101.8</v>
      </c>
      <c r="Y67" s="1110">
        <v>630081</v>
      </c>
      <c r="Z67" s="1115">
        <v>206866</v>
      </c>
      <c r="AB67" s="1134">
        <v>97.1</v>
      </c>
      <c r="AC67" s="1104">
        <v>39293.5</v>
      </c>
      <c r="AD67" s="1115">
        <v>214119</v>
      </c>
    </row>
    <row r="68" spans="1:30">
      <c r="A68" s="112" t="s">
        <v>23</v>
      </c>
      <c r="B68" s="120" t="s">
        <v>3</v>
      </c>
      <c r="C68" s="843">
        <v>109.7</v>
      </c>
      <c r="D68" s="844">
        <v>1165966</v>
      </c>
      <c r="E68" s="844">
        <v>704383</v>
      </c>
      <c r="F68" s="843">
        <v>76.8</v>
      </c>
      <c r="G68" s="19">
        <v>919841.85</v>
      </c>
      <c r="H68" s="845">
        <v>0.46</v>
      </c>
      <c r="I68" s="1146">
        <v>-0.7</v>
      </c>
      <c r="J68" s="846">
        <v>0.83799999999999997</v>
      </c>
      <c r="K68" s="1156">
        <v>334187</v>
      </c>
      <c r="M68" s="847">
        <v>109.7</v>
      </c>
      <c r="N68" s="843">
        <v>1243.5999999999999</v>
      </c>
      <c r="O68" s="843">
        <v>810.21</v>
      </c>
      <c r="P68" s="843">
        <v>76.8</v>
      </c>
      <c r="Q68" s="19">
        <v>1022379.6</v>
      </c>
      <c r="R68" s="845">
        <v>0.46</v>
      </c>
      <c r="S68" s="1146">
        <v>-0.7</v>
      </c>
      <c r="T68" s="846">
        <v>0.876</v>
      </c>
      <c r="U68" s="1156">
        <v>444051</v>
      </c>
      <c r="X68" s="1136">
        <v>98.5</v>
      </c>
      <c r="Y68" s="1112">
        <v>368525</v>
      </c>
      <c r="Z68" s="1114">
        <v>226081</v>
      </c>
      <c r="AB68" s="1136">
        <v>103.6</v>
      </c>
      <c r="AC68" s="1106">
        <v>39899.9</v>
      </c>
      <c r="AD68" s="1114">
        <v>228174</v>
      </c>
    </row>
    <row r="69" spans="1:30">
      <c r="A69" s="112">
        <v>1994</v>
      </c>
      <c r="B69" s="120" t="s">
        <v>4</v>
      </c>
      <c r="C69" s="843">
        <v>108.1</v>
      </c>
      <c r="D69" s="844">
        <v>1164714</v>
      </c>
      <c r="E69" s="844">
        <v>671335</v>
      </c>
      <c r="F69" s="843">
        <v>73.8</v>
      </c>
      <c r="G69" s="19">
        <v>977946.58200000005</v>
      </c>
      <c r="H69" s="845">
        <v>0.45</v>
      </c>
      <c r="I69" s="1146">
        <v>0.1</v>
      </c>
      <c r="J69" s="846">
        <v>0.86199999999999999</v>
      </c>
      <c r="K69" s="1156">
        <v>384403</v>
      </c>
      <c r="M69" s="847">
        <v>108.1</v>
      </c>
      <c r="N69" s="843">
        <v>1242.6300000000001</v>
      </c>
      <c r="O69" s="843">
        <v>717.17</v>
      </c>
      <c r="P69" s="843">
        <v>73.8</v>
      </c>
      <c r="Q69" s="19">
        <v>996761.2</v>
      </c>
      <c r="R69" s="845">
        <v>0.45</v>
      </c>
      <c r="S69" s="1146">
        <v>0.1</v>
      </c>
      <c r="T69" s="846">
        <v>0.872</v>
      </c>
      <c r="U69" s="1156">
        <v>408364</v>
      </c>
      <c r="X69" s="1134">
        <v>100.9</v>
      </c>
      <c r="Y69" s="1110">
        <v>295116</v>
      </c>
      <c r="Z69" s="1115">
        <v>207170</v>
      </c>
      <c r="AB69" s="1134">
        <v>99.4</v>
      </c>
      <c r="AC69" s="1104">
        <v>41136.400000000001</v>
      </c>
      <c r="AD69" s="1115">
        <v>233214</v>
      </c>
    </row>
    <row r="70" spans="1:30">
      <c r="A70" s="112"/>
      <c r="B70" s="120" t="s">
        <v>5</v>
      </c>
      <c r="C70" s="843">
        <v>125.4</v>
      </c>
      <c r="D70" s="844">
        <v>1254859</v>
      </c>
      <c r="E70" s="844">
        <v>661341</v>
      </c>
      <c r="F70" s="843">
        <v>118.7</v>
      </c>
      <c r="G70" s="19">
        <v>982157.00699999987</v>
      </c>
      <c r="H70" s="845">
        <v>0.44</v>
      </c>
      <c r="I70" s="1146">
        <v>-0.8</v>
      </c>
      <c r="J70" s="846">
        <v>1.2330000000000001</v>
      </c>
      <c r="K70" s="1156">
        <v>498808</v>
      </c>
      <c r="M70" s="847">
        <v>125.4</v>
      </c>
      <c r="N70" s="843">
        <v>1235.3699999999999</v>
      </c>
      <c r="O70" s="843">
        <v>667.56</v>
      </c>
      <c r="P70" s="843">
        <v>118.7</v>
      </c>
      <c r="Q70" s="19">
        <v>991268.1</v>
      </c>
      <c r="R70" s="845">
        <v>0.44</v>
      </c>
      <c r="S70" s="1146">
        <v>-0.8</v>
      </c>
      <c r="T70" s="846">
        <v>1.016</v>
      </c>
      <c r="U70" s="1156">
        <v>432996</v>
      </c>
      <c r="X70" s="1134">
        <v>101.5</v>
      </c>
      <c r="Y70" s="1110">
        <v>378712</v>
      </c>
      <c r="Z70" s="1115">
        <v>227385</v>
      </c>
      <c r="AB70" s="1134">
        <v>99</v>
      </c>
      <c r="AC70" s="1104">
        <v>40515.300000000003</v>
      </c>
      <c r="AD70" s="1115">
        <v>220318</v>
      </c>
    </row>
    <row r="71" spans="1:30">
      <c r="A71" s="112"/>
      <c r="B71" s="120" t="s">
        <v>6</v>
      </c>
      <c r="C71" s="843">
        <v>108</v>
      </c>
      <c r="D71" s="844">
        <v>1199119</v>
      </c>
      <c r="E71" s="844">
        <v>803640</v>
      </c>
      <c r="F71" s="843">
        <v>76.400000000000006</v>
      </c>
      <c r="G71" s="19">
        <v>1037739.1960000001</v>
      </c>
      <c r="H71" s="845">
        <v>0.44</v>
      </c>
      <c r="I71" s="1146">
        <v>-3.7</v>
      </c>
      <c r="J71" s="846">
        <v>0.84399999999999997</v>
      </c>
      <c r="K71" s="1156">
        <v>424294</v>
      </c>
      <c r="M71" s="847">
        <v>108</v>
      </c>
      <c r="N71" s="843">
        <v>1230.3699999999999</v>
      </c>
      <c r="O71" s="843">
        <v>760.67</v>
      </c>
      <c r="P71" s="843">
        <v>76.400000000000006</v>
      </c>
      <c r="Q71" s="19">
        <v>984383.9</v>
      </c>
      <c r="R71" s="845">
        <v>0.44</v>
      </c>
      <c r="S71" s="1146">
        <v>-3.7</v>
      </c>
      <c r="T71" s="846">
        <v>0.873</v>
      </c>
      <c r="U71" s="1156">
        <v>405403</v>
      </c>
      <c r="X71" s="1134">
        <v>103.2</v>
      </c>
      <c r="Y71" s="1110">
        <v>372633</v>
      </c>
      <c r="Z71" s="1115">
        <v>231584</v>
      </c>
      <c r="AB71" s="1134">
        <v>98.1</v>
      </c>
      <c r="AC71" s="1104">
        <v>40589</v>
      </c>
      <c r="AD71" s="1115">
        <v>224277</v>
      </c>
    </row>
    <row r="72" spans="1:30">
      <c r="A72" s="112"/>
      <c r="B72" s="120" t="s">
        <v>7</v>
      </c>
      <c r="C72" s="843">
        <v>107.6</v>
      </c>
      <c r="D72" s="844">
        <v>1237314</v>
      </c>
      <c r="E72" s="844">
        <v>839920</v>
      </c>
      <c r="F72" s="843">
        <v>71.400000000000006</v>
      </c>
      <c r="G72" s="19">
        <v>945127.79</v>
      </c>
      <c r="H72" s="845">
        <v>0.44</v>
      </c>
      <c r="I72" s="1146">
        <v>-2.4</v>
      </c>
      <c r="J72" s="846">
        <v>0.80700000000000005</v>
      </c>
      <c r="K72" s="1156">
        <v>360668</v>
      </c>
      <c r="M72" s="847">
        <v>107.6</v>
      </c>
      <c r="N72" s="843">
        <v>1251.3499999999999</v>
      </c>
      <c r="O72" s="843">
        <v>953.81</v>
      </c>
      <c r="P72" s="843">
        <v>71.400000000000006</v>
      </c>
      <c r="Q72" s="19">
        <v>982256.6</v>
      </c>
      <c r="R72" s="845">
        <v>0.44</v>
      </c>
      <c r="S72" s="1146">
        <v>-2.4</v>
      </c>
      <c r="T72" s="846">
        <v>0.876</v>
      </c>
      <c r="U72" s="1156">
        <v>401921</v>
      </c>
      <c r="X72" s="1134">
        <v>95.7</v>
      </c>
      <c r="Y72" s="1110">
        <v>379709</v>
      </c>
      <c r="Z72" s="1115">
        <v>222102</v>
      </c>
      <c r="AB72" s="1134">
        <v>98.7</v>
      </c>
      <c r="AC72" s="1104">
        <v>39753.199999999997</v>
      </c>
      <c r="AD72" s="1115">
        <v>229097</v>
      </c>
    </row>
    <row r="73" spans="1:30">
      <c r="A73" s="112"/>
      <c r="B73" s="120" t="s">
        <v>8</v>
      </c>
      <c r="C73" s="843">
        <v>109.8</v>
      </c>
      <c r="D73" s="844">
        <v>1293922</v>
      </c>
      <c r="E73" s="844">
        <v>860050</v>
      </c>
      <c r="F73" s="843">
        <v>77.099999999999994</v>
      </c>
      <c r="G73" s="19">
        <v>1046459.9839999999</v>
      </c>
      <c r="H73" s="845">
        <v>0.45</v>
      </c>
      <c r="I73" s="1146">
        <v>0.9</v>
      </c>
      <c r="J73" s="846">
        <v>0.88300000000000001</v>
      </c>
      <c r="K73" s="1156">
        <v>447160</v>
      </c>
      <c r="M73" s="847">
        <v>109.8</v>
      </c>
      <c r="N73" s="843">
        <v>1266.82</v>
      </c>
      <c r="O73" s="843">
        <v>769.31</v>
      </c>
      <c r="P73" s="843">
        <v>77.099999999999994</v>
      </c>
      <c r="Q73" s="19">
        <v>987690.5</v>
      </c>
      <c r="R73" s="845">
        <v>0.45</v>
      </c>
      <c r="S73" s="1146">
        <v>0.9</v>
      </c>
      <c r="T73" s="846">
        <v>0.89400000000000002</v>
      </c>
      <c r="U73" s="1156">
        <v>441200</v>
      </c>
      <c r="X73" s="1134">
        <v>96.3</v>
      </c>
      <c r="Y73" s="1110">
        <v>362633</v>
      </c>
      <c r="Z73" s="1115">
        <v>225451</v>
      </c>
      <c r="AB73" s="1134">
        <v>97.5</v>
      </c>
      <c r="AC73" s="1104">
        <v>40129.599999999999</v>
      </c>
      <c r="AD73" s="1115">
        <v>234972</v>
      </c>
    </row>
    <row r="74" spans="1:30">
      <c r="A74" s="112"/>
      <c r="B74" s="120" t="s">
        <v>9</v>
      </c>
      <c r="C74" s="843">
        <v>107.3</v>
      </c>
      <c r="D74" s="844">
        <v>1385932</v>
      </c>
      <c r="E74" s="844">
        <v>921041</v>
      </c>
      <c r="F74" s="843">
        <v>67.900000000000006</v>
      </c>
      <c r="G74" s="19">
        <v>1024811.553</v>
      </c>
      <c r="H74" s="845">
        <v>0.45</v>
      </c>
      <c r="I74" s="1146">
        <v>6.6</v>
      </c>
      <c r="J74" s="846">
        <v>0.86299999999999999</v>
      </c>
      <c r="K74" s="1156">
        <v>414852</v>
      </c>
      <c r="M74" s="847">
        <v>107.3</v>
      </c>
      <c r="N74" s="843">
        <v>1305.54</v>
      </c>
      <c r="O74" s="843">
        <v>844.8</v>
      </c>
      <c r="P74" s="843">
        <v>67.900000000000006</v>
      </c>
      <c r="Q74" s="19">
        <v>982690.5</v>
      </c>
      <c r="R74" s="845">
        <v>0.45</v>
      </c>
      <c r="S74" s="1146">
        <v>6.6</v>
      </c>
      <c r="T74" s="846">
        <v>0.877</v>
      </c>
      <c r="U74" s="1156">
        <v>407993</v>
      </c>
      <c r="X74" s="1134">
        <v>94.3</v>
      </c>
      <c r="Y74" s="1110">
        <v>551309</v>
      </c>
      <c r="Z74" s="1115">
        <v>218123</v>
      </c>
      <c r="AB74" s="1134">
        <v>97.6</v>
      </c>
      <c r="AC74" s="1104">
        <v>39905.599999999999</v>
      </c>
      <c r="AD74" s="1115">
        <v>225360</v>
      </c>
    </row>
    <row r="75" spans="1:30">
      <c r="A75" s="112"/>
      <c r="B75" s="120" t="s">
        <v>10</v>
      </c>
      <c r="C75" s="843">
        <v>112.6</v>
      </c>
      <c r="D75" s="844">
        <v>1338115</v>
      </c>
      <c r="E75" s="844">
        <v>914185</v>
      </c>
      <c r="F75" s="843">
        <v>83.2</v>
      </c>
      <c r="G75" s="19">
        <v>933924.36700000009</v>
      </c>
      <c r="H75" s="845">
        <v>0.46</v>
      </c>
      <c r="I75" s="1146">
        <v>6</v>
      </c>
      <c r="J75" s="846">
        <v>0.83299999999999996</v>
      </c>
      <c r="K75" s="1156">
        <v>409043</v>
      </c>
      <c r="M75" s="847">
        <v>112.6</v>
      </c>
      <c r="N75" s="843">
        <v>1314.05</v>
      </c>
      <c r="O75" s="843">
        <v>883.59</v>
      </c>
      <c r="P75" s="843">
        <v>83.2</v>
      </c>
      <c r="Q75" s="19">
        <v>986374</v>
      </c>
      <c r="R75" s="845">
        <v>0.46</v>
      </c>
      <c r="S75" s="1146">
        <v>6</v>
      </c>
      <c r="T75" s="846">
        <v>0.90600000000000003</v>
      </c>
      <c r="U75" s="1156">
        <v>426351</v>
      </c>
      <c r="X75" s="1134">
        <v>92.3</v>
      </c>
      <c r="Y75" s="1110">
        <v>320552</v>
      </c>
      <c r="Z75" s="1115">
        <v>250720</v>
      </c>
      <c r="AB75" s="1134">
        <v>99.2</v>
      </c>
      <c r="AC75" s="1104">
        <v>39037</v>
      </c>
      <c r="AD75" s="1115">
        <v>233188</v>
      </c>
    </row>
    <row r="76" spans="1:30">
      <c r="A76" s="112"/>
      <c r="B76" s="120" t="s">
        <v>11</v>
      </c>
      <c r="C76" s="843">
        <v>110.7</v>
      </c>
      <c r="D76" s="844">
        <v>1350914</v>
      </c>
      <c r="E76" s="844">
        <v>882040</v>
      </c>
      <c r="F76" s="843">
        <v>77.5</v>
      </c>
      <c r="G76" s="19">
        <v>990016.59900000005</v>
      </c>
      <c r="H76" s="845">
        <v>0.47</v>
      </c>
      <c r="I76" s="1146">
        <v>2.5</v>
      </c>
      <c r="J76" s="846">
        <v>0.93500000000000005</v>
      </c>
      <c r="K76" s="1156">
        <v>442642</v>
      </c>
      <c r="M76" s="847">
        <v>110.7</v>
      </c>
      <c r="N76" s="843">
        <v>1317.64</v>
      </c>
      <c r="O76" s="843">
        <v>866.12</v>
      </c>
      <c r="P76" s="843">
        <v>77.5</v>
      </c>
      <c r="Q76" s="19">
        <v>979972.6</v>
      </c>
      <c r="R76" s="845">
        <v>0.47</v>
      </c>
      <c r="S76" s="1146">
        <v>2.5</v>
      </c>
      <c r="T76" s="846">
        <v>0.89400000000000002</v>
      </c>
      <c r="U76" s="1156">
        <v>415563</v>
      </c>
      <c r="X76" s="1134">
        <v>98.1</v>
      </c>
      <c r="Y76" s="1110">
        <v>326286</v>
      </c>
      <c r="Z76" s="1115">
        <v>252811</v>
      </c>
      <c r="AB76" s="1134">
        <v>99.3</v>
      </c>
      <c r="AC76" s="1104">
        <v>38110.800000000003</v>
      </c>
      <c r="AD76" s="1115">
        <v>236449</v>
      </c>
    </row>
    <row r="77" spans="1:30">
      <c r="A77" s="112"/>
      <c r="B77" s="120" t="s">
        <v>12</v>
      </c>
      <c r="C77" s="843">
        <v>110.7</v>
      </c>
      <c r="D77" s="844">
        <v>1349481</v>
      </c>
      <c r="E77" s="844">
        <v>739302</v>
      </c>
      <c r="F77" s="843">
        <v>76.900000000000006</v>
      </c>
      <c r="G77" s="19">
        <v>990786.48600000003</v>
      </c>
      <c r="H77" s="845">
        <v>0.46</v>
      </c>
      <c r="I77" s="1146">
        <v>2.2000000000000002</v>
      </c>
      <c r="J77" s="846">
        <v>0.86499999999999999</v>
      </c>
      <c r="K77" s="1156">
        <v>424647</v>
      </c>
      <c r="M77" s="847">
        <v>110.7</v>
      </c>
      <c r="N77" s="843">
        <v>1316</v>
      </c>
      <c r="O77" s="843">
        <v>719.43</v>
      </c>
      <c r="P77" s="843">
        <v>76.900000000000006</v>
      </c>
      <c r="Q77" s="19">
        <v>977993.6</v>
      </c>
      <c r="R77" s="845">
        <v>0.46</v>
      </c>
      <c r="S77" s="1146">
        <v>2.2000000000000002</v>
      </c>
      <c r="T77" s="846">
        <v>0.878</v>
      </c>
      <c r="U77" s="1156">
        <v>420702</v>
      </c>
      <c r="X77" s="1134">
        <v>101.4</v>
      </c>
      <c r="Y77" s="1110">
        <v>380060</v>
      </c>
      <c r="Z77" s="1115">
        <v>260659</v>
      </c>
      <c r="AB77" s="1134">
        <v>98.7</v>
      </c>
      <c r="AC77" s="1104">
        <v>37240.5</v>
      </c>
      <c r="AD77" s="1115">
        <v>245174</v>
      </c>
    </row>
    <row r="78" spans="1:30">
      <c r="A78" s="112"/>
      <c r="B78" s="120" t="s">
        <v>13</v>
      </c>
      <c r="C78" s="843">
        <v>115.9</v>
      </c>
      <c r="D78" s="844">
        <v>1311125</v>
      </c>
      <c r="E78" s="844">
        <v>976983</v>
      </c>
      <c r="F78" s="843">
        <v>82.2</v>
      </c>
      <c r="G78" s="19">
        <v>999504</v>
      </c>
      <c r="H78" s="845">
        <v>0.46</v>
      </c>
      <c r="I78" s="1146">
        <v>6</v>
      </c>
      <c r="J78" s="846">
        <v>0.91800000000000004</v>
      </c>
      <c r="K78" s="1156">
        <v>421399</v>
      </c>
      <c r="M78" s="847">
        <v>115.9</v>
      </c>
      <c r="N78" s="843">
        <v>1318.27</v>
      </c>
      <c r="O78" s="843">
        <v>965.75</v>
      </c>
      <c r="P78" s="843">
        <v>82.2</v>
      </c>
      <c r="Q78" s="19">
        <v>974396.8</v>
      </c>
      <c r="R78" s="845">
        <v>0.46</v>
      </c>
      <c r="S78" s="1146">
        <v>6</v>
      </c>
      <c r="T78" s="846">
        <v>0.91900000000000004</v>
      </c>
      <c r="U78" s="1156">
        <v>423687</v>
      </c>
      <c r="X78" s="1134">
        <v>103</v>
      </c>
      <c r="Y78" s="1110">
        <v>379301</v>
      </c>
      <c r="Z78" s="1115">
        <v>244833</v>
      </c>
      <c r="AB78" s="1134">
        <v>99.8</v>
      </c>
      <c r="AC78" s="1104">
        <v>39558.6</v>
      </c>
      <c r="AD78" s="1115">
        <v>248283</v>
      </c>
    </row>
    <row r="79" spans="1:30">
      <c r="A79" s="112"/>
      <c r="B79" s="120" t="s">
        <v>14</v>
      </c>
      <c r="C79" s="843">
        <v>111.1</v>
      </c>
      <c r="D79" s="844">
        <v>1296647</v>
      </c>
      <c r="E79" s="844">
        <v>897566</v>
      </c>
      <c r="F79" s="843">
        <v>77</v>
      </c>
      <c r="G79" s="19">
        <v>984538.72499999998</v>
      </c>
      <c r="H79" s="845">
        <v>0.45</v>
      </c>
      <c r="I79" s="1146">
        <v>2.1</v>
      </c>
      <c r="J79" s="846">
        <v>0.90700000000000003</v>
      </c>
      <c r="K79" s="1156">
        <v>482057</v>
      </c>
      <c r="M79" s="847">
        <v>111.1</v>
      </c>
      <c r="N79" s="843">
        <v>1302.95</v>
      </c>
      <c r="O79" s="843">
        <v>884.32</v>
      </c>
      <c r="P79" s="843">
        <v>77</v>
      </c>
      <c r="Q79" s="19">
        <v>973274.7</v>
      </c>
      <c r="R79" s="845">
        <v>0.45</v>
      </c>
      <c r="S79" s="1146">
        <v>2.1</v>
      </c>
      <c r="T79" s="846">
        <v>0.88100000000000001</v>
      </c>
      <c r="U79" s="1156">
        <v>414698</v>
      </c>
      <c r="X79" s="1135">
        <v>109.7</v>
      </c>
      <c r="Y79" s="1111">
        <v>636366</v>
      </c>
      <c r="Z79" s="1116">
        <v>236388</v>
      </c>
      <c r="AB79" s="1135">
        <v>105.5</v>
      </c>
      <c r="AC79" s="1105">
        <v>39568.5</v>
      </c>
      <c r="AD79" s="1116">
        <v>252494</v>
      </c>
    </row>
    <row r="80" spans="1:30">
      <c r="A80" s="111" t="s">
        <v>2</v>
      </c>
      <c r="B80" s="119" t="s">
        <v>3</v>
      </c>
      <c r="C80" s="853">
        <v>101.5</v>
      </c>
      <c r="D80" s="854">
        <v>1091114</v>
      </c>
      <c r="E80" s="854">
        <v>537385</v>
      </c>
      <c r="F80" s="853">
        <v>84</v>
      </c>
      <c r="G80" s="18">
        <v>867111.245</v>
      </c>
      <c r="H80" s="855">
        <v>0.45</v>
      </c>
      <c r="I80" s="1145">
        <v>-14.3</v>
      </c>
      <c r="J80" s="856">
        <v>0.77100000000000002</v>
      </c>
      <c r="K80" s="1155">
        <v>168713</v>
      </c>
      <c r="M80" s="857">
        <v>101.5</v>
      </c>
      <c r="N80" s="853">
        <v>1160.72</v>
      </c>
      <c r="O80" s="853">
        <v>641.48</v>
      </c>
      <c r="P80" s="853">
        <v>84</v>
      </c>
      <c r="Q80" s="18">
        <v>966216.9</v>
      </c>
      <c r="R80" s="855">
        <v>0.45</v>
      </c>
      <c r="S80" s="1145">
        <v>-14.3</v>
      </c>
      <c r="T80" s="856">
        <v>0.80800000000000005</v>
      </c>
      <c r="U80" s="1155">
        <v>223078</v>
      </c>
      <c r="X80" s="1134">
        <v>94.4</v>
      </c>
      <c r="Y80" s="1110">
        <v>256379</v>
      </c>
      <c r="Z80" s="1115">
        <v>148404</v>
      </c>
      <c r="AB80" s="1134">
        <v>99</v>
      </c>
      <c r="AC80" s="1104">
        <v>27978</v>
      </c>
      <c r="AD80" s="1115">
        <v>144067</v>
      </c>
    </row>
    <row r="81" spans="1:30">
      <c r="A81" s="112">
        <v>1995</v>
      </c>
      <c r="B81" s="120" t="s">
        <v>4</v>
      </c>
      <c r="C81" s="843">
        <v>104.3</v>
      </c>
      <c r="D81" s="844">
        <v>1135373</v>
      </c>
      <c r="E81" s="844">
        <v>597686</v>
      </c>
      <c r="F81" s="843">
        <v>85</v>
      </c>
      <c r="G81" s="19">
        <v>919414.35200000007</v>
      </c>
      <c r="H81" s="845">
        <v>0.5</v>
      </c>
      <c r="I81" s="1146">
        <v>-14</v>
      </c>
      <c r="J81" s="846">
        <v>0.83699999999999997</v>
      </c>
      <c r="K81" s="1156">
        <v>113733</v>
      </c>
      <c r="M81" s="847">
        <v>104.3</v>
      </c>
      <c r="N81" s="843">
        <v>1212.6099999999999</v>
      </c>
      <c r="O81" s="843">
        <v>639.4</v>
      </c>
      <c r="P81" s="843">
        <v>85</v>
      </c>
      <c r="Q81" s="19">
        <v>935755.3</v>
      </c>
      <c r="R81" s="845">
        <v>0.5</v>
      </c>
      <c r="S81" s="1146">
        <v>-14</v>
      </c>
      <c r="T81" s="846">
        <v>0.84899999999999998</v>
      </c>
      <c r="U81" s="1156">
        <v>120284</v>
      </c>
      <c r="X81" s="1134">
        <v>102.1</v>
      </c>
      <c r="Y81" s="1110">
        <v>166470</v>
      </c>
      <c r="Z81" s="1115">
        <v>67310</v>
      </c>
      <c r="AB81" s="1134">
        <v>100.2</v>
      </c>
      <c r="AC81" s="1104">
        <v>23366.1</v>
      </c>
      <c r="AD81" s="1115">
        <v>75931</v>
      </c>
    </row>
    <row r="82" spans="1:30">
      <c r="A82" s="112"/>
      <c r="B82" s="120" t="s">
        <v>5</v>
      </c>
      <c r="C82" s="843">
        <v>108.5</v>
      </c>
      <c r="D82" s="844">
        <v>1291086</v>
      </c>
      <c r="E82" s="844">
        <v>755490</v>
      </c>
      <c r="F82" s="843">
        <v>86.4</v>
      </c>
      <c r="G82" s="19">
        <v>953803.76699999999</v>
      </c>
      <c r="H82" s="845">
        <v>0.48</v>
      </c>
      <c r="I82" s="1146">
        <v>-14.9</v>
      </c>
      <c r="J82" s="846">
        <v>1.0780000000000001</v>
      </c>
      <c r="K82" s="1156">
        <v>190769</v>
      </c>
      <c r="M82" s="847">
        <v>108.5</v>
      </c>
      <c r="N82" s="843">
        <v>1273.18</v>
      </c>
      <c r="O82" s="843">
        <v>791.87</v>
      </c>
      <c r="P82" s="843">
        <v>86.4</v>
      </c>
      <c r="Q82" s="19">
        <v>954256.1</v>
      </c>
      <c r="R82" s="845">
        <v>0.48</v>
      </c>
      <c r="S82" s="1146">
        <v>-14.9</v>
      </c>
      <c r="T82" s="846">
        <v>0.88200000000000001</v>
      </c>
      <c r="U82" s="1156">
        <v>166050</v>
      </c>
      <c r="X82" s="1134">
        <v>104.3</v>
      </c>
      <c r="Y82" s="1110">
        <v>236854</v>
      </c>
      <c r="Z82" s="1115">
        <v>75016</v>
      </c>
      <c r="AB82" s="1134">
        <v>101.1</v>
      </c>
      <c r="AC82" s="1104">
        <v>25450.1</v>
      </c>
      <c r="AD82" s="1115">
        <v>71942</v>
      </c>
    </row>
    <row r="83" spans="1:30">
      <c r="A83" s="112"/>
      <c r="B83" s="120" t="s">
        <v>6</v>
      </c>
      <c r="C83" s="843">
        <v>110.7</v>
      </c>
      <c r="D83" s="844">
        <v>1270902</v>
      </c>
      <c r="E83" s="844">
        <v>919975</v>
      </c>
      <c r="F83" s="843">
        <v>88.6</v>
      </c>
      <c r="G83" s="19">
        <v>1004283.0639999999</v>
      </c>
      <c r="H83" s="845">
        <v>0.49</v>
      </c>
      <c r="I83" s="1146">
        <v>-4.5999999999999996</v>
      </c>
      <c r="J83" s="846">
        <v>0.86099999999999999</v>
      </c>
      <c r="K83" s="1156">
        <v>186047</v>
      </c>
      <c r="M83" s="847">
        <v>110.7</v>
      </c>
      <c r="N83" s="843">
        <v>1314.47</v>
      </c>
      <c r="O83" s="843">
        <v>849.96</v>
      </c>
      <c r="P83" s="843">
        <v>88.6</v>
      </c>
      <c r="Q83" s="19">
        <v>963678.3</v>
      </c>
      <c r="R83" s="845">
        <v>0.49</v>
      </c>
      <c r="S83" s="1146">
        <v>-4.5999999999999996</v>
      </c>
      <c r="T83" s="846">
        <v>0.89100000000000001</v>
      </c>
      <c r="U83" s="1156">
        <v>183521</v>
      </c>
      <c r="X83" s="1134">
        <v>107.4</v>
      </c>
      <c r="Y83" s="1110">
        <v>294842</v>
      </c>
      <c r="Z83" s="1115">
        <v>85145</v>
      </c>
      <c r="AB83" s="1134">
        <v>101.7</v>
      </c>
      <c r="AC83" s="1104">
        <v>32173</v>
      </c>
      <c r="AD83" s="1115">
        <v>86418</v>
      </c>
    </row>
    <row r="84" spans="1:30">
      <c r="A84" s="112"/>
      <c r="B84" s="120" t="s">
        <v>7</v>
      </c>
      <c r="C84" s="843">
        <v>117.4</v>
      </c>
      <c r="D84" s="844">
        <v>1300066</v>
      </c>
      <c r="E84" s="844">
        <v>942332</v>
      </c>
      <c r="F84" s="843">
        <v>98</v>
      </c>
      <c r="G84" s="19">
        <v>925559.06</v>
      </c>
      <c r="H84" s="845">
        <v>0.47</v>
      </c>
      <c r="I84" s="1146">
        <v>-4.9000000000000004</v>
      </c>
      <c r="J84" s="846">
        <v>0.88300000000000001</v>
      </c>
      <c r="K84" s="1156">
        <v>210247</v>
      </c>
      <c r="M84" s="847">
        <v>117.4</v>
      </c>
      <c r="N84" s="843">
        <v>1303.99</v>
      </c>
      <c r="O84" s="843">
        <v>1020.68</v>
      </c>
      <c r="P84" s="843">
        <v>98</v>
      </c>
      <c r="Q84" s="19">
        <v>955148.7</v>
      </c>
      <c r="R84" s="845">
        <v>0.47</v>
      </c>
      <c r="S84" s="1146">
        <v>-4.9000000000000004</v>
      </c>
      <c r="T84" s="846">
        <v>0.95699999999999996</v>
      </c>
      <c r="U84" s="1156">
        <v>226742</v>
      </c>
      <c r="X84" s="1134">
        <v>96.8</v>
      </c>
      <c r="Y84" s="1110">
        <v>306653</v>
      </c>
      <c r="Z84" s="1115">
        <v>114836</v>
      </c>
      <c r="AB84" s="1134">
        <v>99.9</v>
      </c>
      <c r="AC84" s="1104">
        <v>31831.4</v>
      </c>
      <c r="AD84" s="1115">
        <v>115287</v>
      </c>
    </row>
    <row r="85" spans="1:30">
      <c r="A85" s="112"/>
      <c r="B85" s="120" t="s">
        <v>8</v>
      </c>
      <c r="C85" s="843">
        <v>113.4</v>
      </c>
      <c r="D85" s="844">
        <v>1331527</v>
      </c>
      <c r="E85" s="844">
        <v>1145975</v>
      </c>
      <c r="F85" s="843">
        <v>92.7</v>
      </c>
      <c r="G85" s="19">
        <v>1019792.6850000001</v>
      </c>
      <c r="H85" s="845">
        <v>0.46</v>
      </c>
      <c r="I85" s="1146">
        <v>-6</v>
      </c>
      <c r="J85" s="846">
        <v>0.89100000000000001</v>
      </c>
      <c r="K85" s="1156">
        <v>300186</v>
      </c>
      <c r="M85" s="847">
        <v>113.4</v>
      </c>
      <c r="N85" s="843">
        <v>1298.0999999999999</v>
      </c>
      <c r="O85" s="843">
        <v>1110.6099999999999</v>
      </c>
      <c r="P85" s="843">
        <v>92.7</v>
      </c>
      <c r="Q85" s="19">
        <v>959726.3</v>
      </c>
      <c r="R85" s="845">
        <v>0.46</v>
      </c>
      <c r="S85" s="1146">
        <v>-6</v>
      </c>
      <c r="T85" s="846">
        <v>0.90500000000000003</v>
      </c>
      <c r="U85" s="1156">
        <v>297419</v>
      </c>
      <c r="X85" s="1134">
        <v>100.9</v>
      </c>
      <c r="Y85" s="1110">
        <v>295311</v>
      </c>
      <c r="Z85" s="1115">
        <v>135920</v>
      </c>
      <c r="AB85" s="1134">
        <v>102.1</v>
      </c>
      <c r="AC85" s="1104">
        <v>32348.9</v>
      </c>
      <c r="AD85" s="1115">
        <v>139381</v>
      </c>
    </row>
    <row r="86" spans="1:30">
      <c r="A86" s="112"/>
      <c r="B86" s="120" t="s">
        <v>9</v>
      </c>
      <c r="C86" s="843">
        <v>109.5</v>
      </c>
      <c r="D86" s="844">
        <v>1357312</v>
      </c>
      <c r="E86" s="844">
        <v>1412679</v>
      </c>
      <c r="F86" s="843">
        <v>87</v>
      </c>
      <c r="G86" s="19">
        <v>999940.5</v>
      </c>
      <c r="H86" s="845">
        <v>0.46</v>
      </c>
      <c r="I86" s="1146">
        <v>-10.199999999999999</v>
      </c>
      <c r="J86" s="846">
        <v>0.873</v>
      </c>
      <c r="K86" s="1156">
        <v>292210</v>
      </c>
      <c r="M86" s="847">
        <v>109.5</v>
      </c>
      <c r="N86" s="843">
        <v>1291.21</v>
      </c>
      <c r="O86" s="843">
        <v>1201.69</v>
      </c>
      <c r="P86" s="843">
        <v>87</v>
      </c>
      <c r="Q86" s="19">
        <v>961736</v>
      </c>
      <c r="R86" s="845">
        <v>0.46</v>
      </c>
      <c r="S86" s="1146">
        <v>-10.199999999999999</v>
      </c>
      <c r="T86" s="846">
        <v>0.88700000000000001</v>
      </c>
      <c r="U86" s="1156">
        <v>293157</v>
      </c>
      <c r="X86" s="1134">
        <v>96.3</v>
      </c>
      <c r="Y86" s="1110">
        <v>456485</v>
      </c>
      <c r="Z86" s="1115">
        <v>160498</v>
      </c>
      <c r="AB86" s="1134">
        <v>99.8</v>
      </c>
      <c r="AC86" s="1104">
        <v>32811.4</v>
      </c>
      <c r="AD86" s="1115">
        <v>164422</v>
      </c>
    </row>
    <row r="87" spans="1:30">
      <c r="A87" s="112"/>
      <c r="B87" s="120" t="s">
        <v>10</v>
      </c>
      <c r="C87" s="843">
        <v>110.5</v>
      </c>
      <c r="D87" s="844">
        <v>1369753</v>
      </c>
      <c r="E87" s="844">
        <v>1211637</v>
      </c>
      <c r="F87" s="843">
        <v>88.4</v>
      </c>
      <c r="G87" s="19">
        <v>904451.08600000013</v>
      </c>
      <c r="H87" s="845">
        <v>0.48</v>
      </c>
      <c r="I87" s="1146">
        <v>-6.9</v>
      </c>
      <c r="J87" s="846">
        <v>0.81</v>
      </c>
      <c r="K87" s="1156">
        <v>317686</v>
      </c>
      <c r="M87" s="847">
        <v>110.5</v>
      </c>
      <c r="N87" s="843">
        <v>1344.48</v>
      </c>
      <c r="O87" s="843">
        <v>1203.43</v>
      </c>
      <c r="P87" s="843">
        <v>88.4</v>
      </c>
      <c r="Q87" s="19">
        <v>953801.8</v>
      </c>
      <c r="R87" s="845">
        <v>0.48</v>
      </c>
      <c r="S87" s="1146">
        <v>-6.9</v>
      </c>
      <c r="T87" s="846">
        <v>0.88</v>
      </c>
      <c r="U87" s="1156">
        <v>330160</v>
      </c>
      <c r="X87" s="1134">
        <v>94.3</v>
      </c>
      <c r="Y87" s="1110">
        <v>280030</v>
      </c>
      <c r="Z87" s="1115">
        <v>193627</v>
      </c>
      <c r="AB87" s="1134">
        <v>101.4</v>
      </c>
      <c r="AC87" s="1104">
        <v>33969.199999999997</v>
      </c>
      <c r="AD87" s="1115">
        <v>181490</v>
      </c>
    </row>
    <row r="88" spans="1:30">
      <c r="A88" s="112"/>
      <c r="B88" s="120" t="s">
        <v>11</v>
      </c>
      <c r="C88" s="843">
        <v>104.2</v>
      </c>
      <c r="D88" s="844">
        <v>1326970</v>
      </c>
      <c r="E88" s="844">
        <v>1238332</v>
      </c>
      <c r="F88" s="843">
        <v>79.5</v>
      </c>
      <c r="G88" s="19">
        <v>972614.3</v>
      </c>
      <c r="H88" s="845">
        <v>0.49</v>
      </c>
      <c r="I88" s="1146">
        <v>-3.2</v>
      </c>
      <c r="J88" s="846">
        <v>0.88</v>
      </c>
      <c r="K88" s="1156">
        <v>371146</v>
      </c>
      <c r="M88" s="847">
        <v>104.2</v>
      </c>
      <c r="N88" s="843">
        <v>1289.96</v>
      </c>
      <c r="O88" s="843">
        <v>1186.8</v>
      </c>
      <c r="P88" s="843">
        <v>79.5</v>
      </c>
      <c r="Q88" s="19">
        <v>968154.6</v>
      </c>
      <c r="R88" s="845">
        <v>0.49</v>
      </c>
      <c r="S88" s="1146">
        <v>-3.2</v>
      </c>
      <c r="T88" s="846">
        <v>0.84099999999999997</v>
      </c>
      <c r="U88" s="1156">
        <v>348580</v>
      </c>
      <c r="X88" s="1134">
        <v>101.7</v>
      </c>
      <c r="Y88" s="1110">
        <v>292532</v>
      </c>
      <c r="Z88" s="1115">
        <v>200442</v>
      </c>
      <c r="AB88" s="1134">
        <v>103.3</v>
      </c>
      <c r="AC88" s="1104">
        <v>34027.300000000003</v>
      </c>
      <c r="AD88" s="1115">
        <v>195137</v>
      </c>
    </row>
    <row r="89" spans="1:30">
      <c r="A89" s="112"/>
      <c r="B89" s="120" t="s">
        <v>12</v>
      </c>
      <c r="C89" s="843">
        <v>108.8</v>
      </c>
      <c r="D89" s="844">
        <v>1327731</v>
      </c>
      <c r="E89" s="844">
        <v>1243915</v>
      </c>
      <c r="F89" s="843">
        <v>85</v>
      </c>
      <c r="G89" s="19">
        <v>972802.24200000009</v>
      </c>
      <c r="H89" s="845">
        <v>0.51</v>
      </c>
      <c r="I89" s="1146">
        <v>-10</v>
      </c>
      <c r="J89" s="846">
        <v>0.85199999999999998</v>
      </c>
      <c r="K89" s="1156">
        <v>362781</v>
      </c>
      <c r="M89" s="847">
        <v>108.8</v>
      </c>
      <c r="N89" s="843">
        <v>1289.03</v>
      </c>
      <c r="O89" s="843">
        <v>1263.23</v>
      </c>
      <c r="P89" s="843">
        <v>85</v>
      </c>
      <c r="Q89" s="19">
        <v>963184.4</v>
      </c>
      <c r="R89" s="845">
        <v>0.51</v>
      </c>
      <c r="S89" s="1146">
        <v>-10</v>
      </c>
      <c r="T89" s="846">
        <v>0.86399999999999999</v>
      </c>
      <c r="U89" s="1156">
        <v>357960</v>
      </c>
      <c r="X89" s="1134">
        <v>102.4</v>
      </c>
      <c r="Y89" s="1110">
        <v>315503</v>
      </c>
      <c r="Z89" s="1115">
        <v>227476</v>
      </c>
      <c r="AB89" s="1134">
        <v>100</v>
      </c>
      <c r="AC89" s="1104">
        <v>31460.799999999999</v>
      </c>
      <c r="AD89" s="1115">
        <v>207283</v>
      </c>
    </row>
    <row r="90" spans="1:30">
      <c r="A90" s="112"/>
      <c r="B90" s="120" t="s">
        <v>13</v>
      </c>
      <c r="C90" s="843">
        <v>110.9</v>
      </c>
      <c r="D90" s="844">
        <v>1254962</v>
      </c>
      <c r="E90" s="844">
        <v>1472019</v>
      </c>
      <c r="F90" s="843">
        <v>87.5</v>
      </c>
      <c r="G90" s="19">
        <v>978855.35399999993</v>
      </c>
      <c r="H90" s="845">
        <v>0.5</v>
      </c>
      <c r="I90" s="1146">
        <v>-4.7</v>
      </c>
      <c r="J90" s="846">
        <v>0.89</v>
      </c>
      <c r="K90" s="1156">
        <v>372311</v>
      </c>
      <c r="M90" s="847">
        <v>110.9</v>
      </c>
      <c r="N90" s="843">
        <v>1268.53</v>
      </c>
      <c r="O90" s="843">
        <v>1413.19</v>
      </c>
      <c r="P90" s="843">
        <v>87.5</v>
      </c>
      <c r="Q90" s="19">
        <v>947004.2</v>
      </c>
      <c r="R90" s="845">
        <v>0.5</v>
      </c>
      <c r="S90" s="1146">
        <v>-4.7</v>
      </c>
      <c r="T90" s="846">
        <v>0.89200000000000002</v>
      </c>
      <c r="U90" s="1156">
        <v>371675</v>
      </c>
      <c r="X90" s="1134">
        <v>102.9</v>
      </c>
      <c r="Y90" s="1110">
        <v>317860</v>
      </c>
      <c r="Z90" s="1115">
        <v>203972</v>
      </c>
      <c r="AB90" s="1134">
        <v>99.5</v>
      </c>
      <c r="AC90" s="1104">
        <v>33005.9</v>
      </c>
      <c r="AD90" s="1115">
        <v>207366</v>
      </c>
    </row>
    <row r="91" spans="1:30">
      <c r="A91" s="113"/>
      <c r="B91" s="121" t="s">
        <v>14</v>
      </c>
      <c r="C91" s="848">
        <v>112.1</v>
      </c>
      <c r="D91" s="849">
        <v>1277390</v>
      </c>
      <c r="E91" s="849">
        <v>1347408</v>
      </c>
      <c r="F91" s="848">
        <v>90.2</v>
      </c>
      <c r="G91" s="20">
        <v>972506.88</v>
      </c>
      <c r="H91" s="850">
        <v>0.49</v>
      </c>
      <c r="I91" s="1147">
        <v>-6.6</v>
      </c>
      <c r="J91" s="851">
        <v>0.91400000000000003</v>
      </c>
      <c r="K91" s="1157">
        <v>425547</v>
      </c>
      <c r="M91" s="852">
        <v>112.1</v>
      </c>
      <c r="N91" s="848">
        <v>1283.1500000000001</v>
      </c>
      <c r="O91" s="848">
        <v>1342.41</v>
      </c>
      <c r="P91" s="848">
        <v>90.2</v>
      </c>
      <c r="Q91" s="20">
        <v>972155</v>
      </c>
      <c r="R91" s="850">
        <v>0.49</v>
      </c>
      <c r="S91" s="1147">
        <v>-6.6</v>
      </c>
      <c r="T91" s="851">
        <v>0.89100000000000001</v>
      </c>
      <c r="U91" s="1157">
        <v>370666</v>
      </c>
      <c r="X91" s="1134">
        <v>107.4</v>
      </c>
      <c r="Y91" s="1110">
        <v>540300</v>
      </c>
      <c r="Z91" s="1115">
        <v>193858</v>
      </c>
      <c r="AB91" s="1134">
        <v>103.9</v>
      </c>
      <c r="AC91" s="1104">
        <v>33939.599999999999</v>
      </c>
      <c r="AD91" s="1115">
        <v>215518</v>
      </c>
    </row>
    <row r="92" spans="1:30">
      <c r="A92" s="112" t="s">
        <v>15</v>
      </c>
      <c r="B92" s="120" t="s">
        <v>3</v>
      </c>
      <c r="C92" s="843">
        <v>111.5</v>
      </c>
      <c r="D92" s="844">
        <v>1203289</v>
      </c>
      <c r="E92" s="844">
        <v>1074325</v>
      </c>
      <c r="F92" s="843">
        <v>86.5</v>
      </c>
      <c r="G92" s="19">
        <v>869641.96100000013</v>
      </c>
      <c r="H92" s="845">
        <v>0.52</v>
      </c>
      <c r="I92" s="1146">
        <v>16.399999999999999</v>
      </c>
      <c r="J92" s="846">
        <v>0.83699999999999997</v>
      </c>
      <c r="K92" s="1156">
        <v>288941</v>
      </c>
      <c r="M92" s="847">
        <v>111.5</v>
      </c>
      <c r="N92" s="843">
        <v>1273.98</v>
      </c>
      <c r="O92" s="843">
        <v>1218.52</v>
      </c>
      <c r="P92" s="843">
        <v>86.5</v>
      </c>
      <c r="Q92" s="19">
        <v>960595.2</v>
      </c>
      <c r="R92" s="845">
        <v>0.52</v>
      </c>
      <c r="S92" s="1146">
        <v>16.399999999999999</v>
      </c>
      <c r="T92" s="846">
        <v>0.876</v>
      </c>
      <c r="U92" s="1156">
        <v>370104</v>
      </c>
      <c r="X92" s="1136">
        <v>101.8</v>
      </c>
      <c r="Y92" s="1112">
        <v>304643</v>
      </c>
      <c r="Z92" s="1114">
        <v>220181</v>
      </c>
      <c r="AB92" s="1136">
        <v>106.4</v>
      </c>
      <c r="AC92" s="1106">
        <v>33167.9</v>
      </c>
      <c r="AD92" s="1114">
        <v>206236</v>
      </c>
    </row>
    <row r="93" spans="1:30">
      <c r="A93" s="112">
        <v>1996</v>
      </c>
      <c r="B93" s="120" t="s">
        <v>4</v>
      </c>
      <c r="C93" s="843">
        <v>116.4</v>
      </c>
      <c r="D93" s="844">
        <v>1229219</v>
      </c>
      <c r="E93" s="844">
        <v>1276661</v>
      </c>
      <c r="F93" s="843">
        <v>91.2</v>
      </c>
      <c r="G93" s="19">
        <v>960170.13199999987</v>
      </c>
      <c r="H93" s="845">
        <v>0.54</v>
      </c>
      <c r="I93" s="1146">
        <v>16.3</v>
      </c>
      <c r="J93" s="846">
        <v>0.89800000000000002</v>
      </c>
      <c r="K93" s="1156">
        <v>359768</v>
      </c>
      <c r="M93" s="847">
        <v>116.4</v>
      </c>
      <c r="N93" s="843">
        <v>1287.6500000000001</v>
      </c>
      <c r="O93" s="843">
        <v>1521.96</v>
      </c>
      <c r="P93" s="843">
        <v>91.2</v>
      </c>
      <c r="Q93" s="19">
        <v>963585.2</v>
      </c>
      <c r="R93" s="845">
        <v>0.54</v>
      </c>
      <c r="S93" s="1146">
        <v>16.3</v>
      </c>
      <c r="T93" s="846">
        <v>0.91200000000000003</v>
      </c>
      <c r="U93" s="1156">
        <v>370870</v>
      </c>
      <c r="X93" s="1134">
        <v>113.9</v>
      </c>
      <c r="Y93" s="1110">
        <v>248342</v>
      </c>
      <c r="Z93" s="1115">
        <v>221588</v>
      </c>
      <c r="AB93" s="1134">
        <v>110.3</v>
      </c>
      <c r="AC93" s="1104">
        <v>33275.599999999999</v>
      </c>
      <c r="AD93" s="1115">
        <v>248003</v>
      </c>
    </row>
    <row r="94" spans="1:30">
      <c r="A94" s="112"/>
      <c r="B94" s="120" t="s">
        <v>5</v>
      </c>
      <c r="C94" s="843">
        <v>115.4</v>
      </c>
      <c r="D94" s="844">
        <v>1264234</v>
      </c>
      <c r="E94" s="844">
        <v>1318335</v>
      </c>
      <c r="F94" s="843">
        <v>90.4</v>
      </c>
      <c r="G94" s="19">
        <v>949661.53200000001</v>
      </c>
      <c r="H94" s="845">
        <v>0.57999999999999996</v>
      </c>
      <c r="I94" s="1146">
        <v>17.8</v>
      </c>
      <c r="J94" s="846">
        <v>1.1160000000000001</v>
      </c>
      <c r="K94" s="1156">
        <v>399392</v>
      </c>
      <c r="M94" s="847">
        <v>115.4</v>
      </c>
      <c r="N94" s="843">
        <v>1255.28</v>
      </c>
      <c r="O94" s="843">
        <v>1416.16</v>
      </c>
      <c r="P94" s="843">
        <v>90.4</v>
      </c>
      <c r="Q94" s="19">
        <v>959071.8</v>
      </c>
      <c r="R94" s="845">
        <v>0.57999999999999996</v>
      </c>
      <c r="S94" s="1146">
        <v>17.8</v>
      </c>
      <c r="T94" s="846">
        <v>0.90600000000000003</v>
      </c>
      <c r="U94" s="1156">
        <v>359229</v>
      </c>
      <c r="X94" s="1134">
        <v>117.8</v>
      </c>
      <c r="Y94" s="1110">
        <v>320971</v>
      </c>
      <c r="Z94" s="1115">
        <v>196259</v>
      </c>
      <c r="AB94" s="1134">
        <v>113.6</v>
      </c>
      <c r="AC94" s="1104">
        <v>33581.300000000003</v>
      </c>
      <c r="AD94" s="1115">
        <v>202169</v>
      </c>
    </row>
    <row r="95" spans="1:30">
      <c r="A95" s="112"/>
      <c r="B95" s="120" t="s">
        <v>6</v>
      </c>
      <c r="C95" s="843">
        <v>113.9</v>
      </c>
      <c r="D95" s="844">
        <v>1227826</v>
      </c>
      <c r="E95" s="844">
        <v>1407398</v>
      </c>
      <c r="F95" s="843">
        <v>90.5</v>
      </c>
      <c r="G95" s="19">
        <v>983762.46</v>
      </c>
      <c r="H95" s="845">
        <v>0.61</v>
      </c>
      <c r="I95" s="1146">
        <v>3</v>
      </c>
      <c r="J95" s="846">
        <v>0.876</v>
      </c>
      <c r="K95" s="1156">
        <v>367099</v>
      </c>
      <c r="M95" s="847">
        <v>113.9</v>
      </c>
      <c r="N95" s="843">
        <v>1264.33</v>
      </c>
      <c r="O95" s="843">
        <v>1322.43</v>
      </c>
      <c r="P95" s="843">
        <v>90.5</v>
      </c>
      <c r="Q95" s="19">
        <v>940362.4</v>
      </c>
      <c r="R95" s="845">
        <v>0.61</v>
      </c>
      <c r="S95" s="1146">
        <v>3</v>
      </c>
      <c r="T95" s="846">
        <v>0.91</v>
      </c>
      <c r="U95" s="1156">
        <v>359480</v>
      </c>
      <c r="X95" s="1134">
        <v>117.8</v>
      </c>
      <c r="Y95" s="1110">
        <v>307776</v>
      </c>
      <c r="Z95" s="1115">
        <v>261360</v>
      </c>
      <c r="AB95" s="1134">
        <v>111.1</v>
      </c>
      <c r="AC95" s="1104">
        <v>33620.300000000003</v>
      </c>
      <c r="AD95" s="1115">
        <v>241280</v>
      </c>
    </row>
    <row r="96" spans="1:30">
      <c r="A96" s="112"/>
      <c r="B96" s="120" t="s">
        <v>7</v>
      </c>
      <c r="C96" s="843">
        <v>113</v>
      </c>
      <c r="D96" s="844">
        <v>1266964</v>
      </c>
      <c r="E96" s="844">
        <v>1171942</v>
      </c>
      <c r="F96" s="843">
        <v>91.6</v>
      </c>
      <c r="G96" s="19">
        <v>926194.80799999996</v>
      </c>
      <c r="H96" s="845">
        <v>0.62</v>
      </c>
      <c r="I96" s="1146">
        <v>5.9</v>
      </c>
      <c r="J96" s="846">
        <v>0.85</v>
      </c>
      <c r="K96" s="1156">
        <v>348108</v>
      </c>
      <c r="M96" s="847">
        <v>113</v>
      </c>
      <c r="N96" s="843">
        <v>1263.5</v>
      </c>
      <c r="O96" s="843">
        <v>1329.22</v>
      </c>
      <c r="P96" s="843">
        <v>91.6</v>
      </c>
      <c r="Q96" s="19">
        <v>945737.6</v>
      </c>
      <c r="R96" s="845">
        <v>0.62</v>
      </c>
      <c r="S96" s="1146">
        <v>5.9</v>
      </c>
      <c r="T96" s="846">
        <v>0.92100000000000004</v>
      </c>
      <c r="U96" s="1156">
        <v>368856</v>
      </c>
      <c r="X96" s="1134">
        <v>110.2</v>
      </c>
      <c r="Y96" s="1110">
        <v>348497</v>
      </c>
      <c r="Z96" s="1115">
        <v>236085</v>
      </c>
      <c r="AB96" s="1134">
        <v>113.8</v>
      </c>
      <c r="AC96" s="1104">
        <v>36209.300000000003</v>
      </c>
      <c r="AD96" s="1115">
        <v>237815</v>
      </c>
    </row>
    <row r="97" spans="1:30">
      <c r="A97" s="112"/>
      <c r="B97" s="120" t="s">
        <v>8</v>
      </c>
      <c r="C97" s="843">
        <v>110.2</v>
      </c>
      <c r="D97" s="844">
        <v>1293697</v>
      </c>
      <c r="E97" s="844">
        <v>1474555</v>
      </c>
      <c r="F97" s="843">
        <v>84.9</v>
      </c>
      <c r="G97" s="19">
        <v>995932.68799999997</v>
      </c>
      <c r="H97" s="845">
        <v>0.63</v>
      </c>
      <c r="I97" s="1146">
        <v>9.3000000000000007</v>
      </c>
      <c r="J97" s="846">
        <v>0.86199999999999999</v>
      </c>
      <c r="K97" s="1156">
        <v>363735</v>
      </c>
      <c r="M97" s="847">
        <v>110.2</v>
      </c>
      <c r="N97" s="843">
        <v>1265.53</v>
      </c>
      <c r="O97" s="843">
        <v>1348.3</v>
      </c>
      <c r="P97" s="843">
        <v>84.9</v>
      </c>
      <c r="Q97" s="19">
        <v>950649</v>
      </c>
      <c r="R97" s="845">
        <v>0.63</v>
      </c>
      <c r="S97" s="1146">
        <v>9.3000000000000007</v>
      </c>
      <c r="T97" s="846">
        <v>0.88</v>
      </c>
      <c r="U97" s="1156">
        <v>368913</v>
      </c>
      <c r="X97" s="1134">
        <v>110.2</v>
      </c>
      <c r="Y97" s="1110">
        <v>324670</v>
      </c>
      <c r="Z97" s="1115">
        <v>211089</v>
      </c>
      <c r="AB97" s="1134">
        <v>111.7</v>
      </c>
      <c r="AC97" s="1104">
        <v>35280.5</v>
      </c>
      <c r="AD97" s="1115">
        <v>236401</v>
      </c>
    </row>
    <row r="98" spans="1:30">
      <c r="A98" s="112"/>
      <c r="B98" s="120" t="s">
        <v>9</v>
      </c>
      <c r="C98" s="843">
        <v>116.9</v>
      </c>
      <c r="D98" s="844">
        <v>1331917</v>
      </c>
      <c r="E98" s="844">
        <v>1724696</v>
      </c>
      <c r="F98" s="843">
        <v>91.8</v>
      </c>
      <c r="G98" s="19">
        <v>990914.77500000002</v>
      </c>
      <c r="H98" s="845">
        <v>0.64</v>
      </c>
      <c r="I98" s="1146">
        <v>1.1000000000000001</v>
      </c>
      <c r="J98" s="846">
        <v>0.92100000000000004</v>
      </c>
      <c r="K98" s="1156">
        <v>386812</v>
      </c>
      <c r="M98" s="847">
        <v>116.9</v>
      </c>
      <c r="N98" s="843">
        <v>1259.1500000000001</v>
      </c>
      <c r="O98" s="843">
        <v>1458.39</v>
      </c>
      <c r="P98" s="843">
        <v>91.8</v>
      </c>
      <c r="Q98" s="19">
        <v>949486.8</v>
      </c>
      <c r="R98" s="845">
        <v>0.64</v>
      </c>
      <c r="S98" s="1146">
        <v>1.1000000000000001</v>
      </c>
      <c r="T98" s="846">
        <v>0.93600000000000005</v>
      </c>
      <c r="U98" s="1156">
        <v>377624</v>
      </c>
      <c r="X98" s="1134">
        <v>107.4</v>
      </c>
      <c r="Y98" s="1110">
        <v>460966</v>
      </c>
      <c r="Z98" s="1115">
        <v>241991</v>
      </c>
      <c r="AB98" s="1134">
        <v>111.6</v>
      </c>
      <c r="AC98" s="1104">
        <v>34267.9</v>
      </c>
      <c r="AD98" s="1115">
        <v>230740</v>
      </c>
    </row>
    <row r="99" spans="1:30">
      <c r="A99" s="112"/>
      <c r="B99" s="120" t="s">
        <v>10</v>
      </c>
      <c r="C99" s="843">
        <v>113.8</v>
      </c>
      <c r="D99" s="844">
        <v>1273367</v>
      </c>
      <c r="E99" s="844">
        <v>1301907</v>
      </c>
      <c r="F99" s="843">
        <v>92.3</v>
      </c>
      <c r="G99" s="19">
        <v>895968.473</v>
      </c>
      <c r="H99" s="845">
        <v>0.62</v>
      </c>
      <c r="I99" s="1146">
        <v>2.9</v>
      </c>
      <c r="J99" s="846">
        <v>0.83599999999999997</v>
      </c>
      <c r="K99" s="1156">
        <v>357334</v>
      </c>
      <c r="M99" s="847">
        <v>113.8</v>
      </c>
      <c r="N99" s="843">
        <v>1251.1199999999999</v>
      </c>
      <c r="O99" s="843">
        <v>1334.8</v>
      </c>
      <c r="P99" s="843">
        <v>92.3</v>
      </c>
      <c r="Q99" s="19">
        <v>939881.9</v>
      </c>
      <c r="R99" s="845">
        <v>0.62</v>
      </c>
      <c r="S99" s="1146">
        <v>2.9</v>
      </c>
      <c r="T99" s="846">
        <v>0.90500000000000003</v>
      </c>
      <c r="U99" s="1156">
        <v>372230</v>
      </c>
      <c r="X99" s="1134">
        <v>102.9</v>
      </c>
      <c r="Y99" s="1110">
        <v>288406</v>
      </c>
      <c r="Z99" s="1115">
        <v>240842</v>
      </c>
      <c r="AB99" s="1134">
        <v>110.4</v>
      </c>
      <c r="AC99" s="1104">
        <v>34320.6</v>
      </c>
      <c r="AD99" s="1115">
        <v>228443</v>
      </c>
    </row>
    <row r="100" spans="1:30">
      <c r="A100" s="112"/>
      <c r="B100" s="120" t="s">
        <v>11</v>
      </c>
      <c r="C100" s="843">
        <v>116.9</v>
      </c>
      <c r="D100" s="844">
        <v>1279646</v>
      </c>
      <c r="E100" s="844">
        <v>1462746</v>
      </c>
      <c r="F100" s="843">
        <v>96.1</v>
      </c>
      <c r="G100" s="19">
        <v>934564.24</v>
      </c>
      <c r="H100" s="845">
        <v>0.62</v>
      </c>
      <c r="I100" s="1146">
        <v>3.3</v>
      </c>
      <c r="J100" s="846">
        <v>0.98299999999999998</v>
      </c>
      <c r="K100" s="1156">
        <v>391318</v>
      </c>
      <c r="M100" s="847">
        <v>116.9</v>
      </c>
      <c r="N100" s="843">
        <v>1253.57</v>
      </c>
      <c r="O100" s="843">
        <v>1381.06</v>
      </c>
      <c r="P100" s="843">
        <v>96.1</v>
      </c>
      <c r="Q100" s="19">
        <v>940702.1</v>
      </c>
      <c r="R100" s="845">
        <v>0.62</v>
      </c>
      <c r="S100" s="1146">
        <v>3.3</v>
      </c>
      <c r="T100" s="846">
        <v>0.93899999999999995</v>
      </c>
      <c r="U100" s="1156">
        <v>380906</v>
      </c>
      <c r="X100" s="1134">
        <v>107.4</v>
      </c>
      <c r="Y100" s="1110">
        <v>306749</v>
      </c>
      <c r="Z100" s="1115">
        <v>240902</v>
      </c>
      <c r="AB100" s="1134">
        <v>109.3</v>
      </c>
      <c r="AC100" s="1104">
        <v>35432.300000000003</v>
      </c>
      <c r="AD100" s="1115">
        <v>235952</v>
      </c>
    </row>
    <row r="101" spans="1:30">
      <c r="A101" s="112"/>
      <c r="B101" s="120" t="s">
        <v>12</v>
      </c>
      <c r="C101" s="843">
        <v>120.4</v>
      </c>
      <c r="D101" s="844">
        <v>1328100</v>
      </c>
      <c r="E101" s="844">
        <v>1468109</v>
      </c>
      <c r="F101" s="843">
        <v>100.5</v>
      </c>
      <c r="G101" s="19">
        <v>958048.45399999991</v>
      </c>
      <c r="H101" s="845">
        <v>0.62</v>
      </c>
      <c r="I101" s="1146">
        <v>11.3</v>
      </c>
      <c r="J101" s="846">
        <v>0.95599999999999996</v>
      </c>
      <c r="K101" s="1156">
        <v>400206</v>
      </c>
      <c r="M101" s="847">
        <v>120.4</v>
      </c>
      <c r="N101" s="843">
        <v>1281.6099999999999</v>
      </c>
      <c r="O101" s="843">
        <v>1453.69</v>
      </c>
      <c r="P101" s="843">
        <v>100.5</v>
      </c>
      <c r="Q101" s="19">
        <v>940964.1</v>
      </c>
      <c r="R101" s="845">
        <v>0.62</v>
      </c>
      <c r="S101" s="1146">
        <v>11.3</v>
      </c>
      <c r="T101" s="846">
        <v>0.97099999999999997</v>
      </c>
      <c r="U101" s="1156">
        <v>380215</v>
      </c>
      <c r="X101" s="1134">
        <v>115.9</v>
      </c>
      <c r="Y101" s="1110">
        <v>346057</v>
      </c>
      <c r="Z101" s="1115">
        <v>274353</v>
      </c>
      <c r="AB101" s="1134">
        <v>113.4</v>
      </c>
      <c r="AC101" s="1104">
        <v>35592.6</v>
      </c>
      <c r="AD101" s="1115">
        <v>246598</v>
      </c>
    </row>
    <row r="102" spans="1:30">
      <c r="A102" s="112"/>
      <c r="B102" s="120" t="s">
        <v>13</v>
      </c>
      <c r="C102" s="843">
        <v>120.7</v>
      </c>
      <c r="D102" s="844">
        <v>1289562</v>
      </c>
      <c r="E102" s="844">
        <v>1341221</v>
      </c>
      <c r="F102" s="843">
        <v>100</v>
      </c>
      <c r="G102" s="19">
        <v>983930.04800000007</v>
      </c>
      <c r="H102" s="845">
        <v>0.63</v>
      </c>
      <c r="I102" s="1146">
        <v>5.7</v>
      </c>
      <c r="J102" s="846">
        <v>0.96399999999999997</v>
      </c>
      <c r="K102" s="1156">
        <v>404297</v>
      </c>
      <c r="M102" s="847">
        <v>120.7</v>
      </c>
      <c r="N102" s="843">
        <v>1299.28</v>
      </c>
      <c r="O102" s="843">
        <v>1333.71</v>
      </c>
      <c r="P102" s="843">
        <v>100</v>
      </c>
      <c r="Q102" s="19">
        <v>951451</v>
      </c>
      <c r="R102" s="845">
        <v>0.63</v>
      </c>
      <c r="S102" s="1146">
        <v>5.7</v>
      </c>
      <c r="T102" s="846">
        <v>0.96599999999999997</v>
      </c>
      <c r="U102" s="1156">
        <v>399732</v>
      </c>
      <c r="X102" s="1134">
        <v>115.9</v>
      </c>
      <c r="Y102" s="1110">
        <v>342156</v>
      </c>
      <c r="Z102" s="1115">
        <v>232380</v>
      </c>
      <c r="AB102" s="1134">
        <v>111.7</v>
      </c>
      <c r="AC102" s="1104">
        <v>35325</v>
      </c>
      <c r="AD102" s="1115">
        <v>241761</v>
      </c>
    </row>
    <row r="103" spans="1:30">
      <c r="A103" s="112"/>
      <c r="B103" s="120" t="s">
        <v>14</v>
      </c>
      <c r="C103" s="843">
        <v>120.8</v>
      </c>
      <c r="D103" s="844">
        <v>1288150</v>
      </c>
      <c r="E103" s="844">
        <v>1288476</v>
      </c>
      <c r="F103" s="843">
        <v>103.2</v>
      </c>
      <c r="G103" s="19">
        <v>938038.95899999992</v>
      </c>
      <c r="H103" s="845">
        <v>0.63</v>
      </c>
      <c r="I103" s="1146">
        <v>5.9</v>
      </c>
      <c r="J103" s="846">
        <v>0.99099999999999999</v>
      </c>
      <c r="K103" s="1156">
        <v>466822</v>
      </c>
      <c r="M103" s="847">
        <v>120.8</v>
      </c>
      <c r="N103" s="843">
        <v>1299.18</v>
      </c>
      <c r="O103" s="843">
        <v>1249.57</v>
      </c>
      <c r="P103" s="843">
        <v>103.2</v>
      </c>
      <c r="Q103" s="19">
        <v>944894.7</v>
      </c>
      <c r="R103" s="845">
        <v>0.63</v>
      </c>
      <c r="S103" s="1146">
        <v>5.9</v>
      </c>
      <c r="T103" s="846">
        <v>0.97099999999999997</v>
      </c>
      <c r="U103" s="1156">
        <v>412964</v>
      </c>
      <c r="X103" s="1135">
        <v>113.1</v>
      </c>
      <c r="Y103" s="1111">
        <v>557024</v>
      </c>
      <c r="Z103" s="1116">
        <v>229291</v>
      </c>
      <c r="AB103" s="1135">
        <v>109.5</v>
      </c>
      <c r="AC103" s="1105">
        <v>35186.800000000003</v>
      </c>
      <c r="AD103" s="1116">
        <v>243641</v>
      </c>
    </row>
    <row r="104" spans="1:30">
      <c r="A104" s="111" t="s">
        <v>16</v>
      </c>
      <c r="B104" s="119" t="s">
        <v>3</v>
      </c>
      <c r="C104" s="853">
        <v>126.9</v>
      </c>
      <c r="D104" s="854">
        <v>1229791</v>
      </c>
      <c r="E104" s="854">
        <v>1037116</v>
      </c>
      <c r="F104" s="853">
        <v>114.2</v>
      </c>
      <c r="G104" s="18">
        <v>858089.44</v>
      </c>
      <c r="H104" s="855">
        <v>0.63</v>
      </c>
      <c r="I104" s="1145">
        <v>6.4</v>
      </c>
      <c r="J104" s="856">
        <v>0.96399999999999997</v>
      </c>
      <c r="K104" s="1155">
        <v>322402</v>
      </c>
      <c r="M104" s="857">
        <v>126.9</v>
      </c>
      <c r="N104" s="853">
        <v>1298.74</v>
      </c>
      <c r="O104" s="853">
        <v>1232</v>
      </c>
      <c r="P104" s="853">
        <v>114.2</v>
      </c>
      <c r="Q104" s="18">
        <v>935912.6</v>
      </c>
      <c r="R104" s="855">
        <v>0.63</v>
      </c>
      <c r="S104" s="1145">
        <v>6.4</v>
      </c>
      <c r="T104" s="856">
        <v>1.0089999999999999</v>
      </c>
      <c r="U104" s="1155">
        <v>408633</v>
      </c>
      <c r="X104" s="1134">
        <v>108.4</v>
      </c>
      <c r="Y104" s="1110">
        <v>336464</v>
      </c>
      <c r="Z104" s="1115">
        <v>277195</v>
      </c>
      <c r="AB104" s="1134">
        <v>113.2</v>
      </c>
      <c r="AC104" s="1104">
        <v>36239.300000000003</v>
      </c>
      <c r="AD104" s="1115">
        <v>260721</v>
      </c>
    </row>
    <row r="105" spans="1:30">
      <c r="A105" s="112">
        <v>1997</v>
      </c>
      <c r="B105" s="120" t="s">
        <v>4</v>
      </c>
      <c r="C105" s="843">
        <v>123.6</v>
      </c>
      <c r="D105" s="844">
        <v>1197637</v>
      </c>
      <c r="E105" s="844">
        <v>1060491</v>
      </c>
      <c r="F105" s="843">
        <v>104.6</v>
      </c>
      <c r="G105" s="19">
        <v>937365.10800000012</v>
      </c>
      <c r="H105" s="845">
        <v>0.61</v>
      </c>
      <c r="I105" s="1146">
        <v>4.8</v>
      </c>
      <c r="J105" s="846">
        <v>0.98</v>
      </c>
      <c r="K105" s="1156">
        <v>405165</v>
      </c>
      <c r="M105" s="847">
        <v>123.6</v>
      </c>
      <c r="N105" s="843">
        <v>1285.92</v>
      </c>
      <c r="O105" s="843">
        <v>1155.27</v>
      </c>
      <c r="P105" s="843">
        <v>104.6</v>
      </c>
      <c r="Q105" s="19">
        <v>952348.9</v>
      </c>
      <c r="R105" s="845">
        <v>0.61</v>
      </c>
      <c r="S105" s="1146">
        <v>4.8</v>
      </c>
      <c r="T105" s="846">
        <v>0.99399999999999999</v>
      </c>
      <c r="U105" s="1156">
        <v>433559</v>
      </c>
      <c r="X105" s="1134">
        <v>113.1</v>
      </c>
      <c r="Y105" s="1110">
        <v>261836</v>
      </c>
      <c r="Z105" s="1115">
        <v>224260</v>
      </c>
      <c r="AB105" s="1134">
        <v>111.6</v>
      </c>
      <c r="AC105" s="1104">
        <v>35610.6</v>
      </c>
      <c r="AD105" s="1115">
        <v>254618</v>
      </c>
    </row>
    <row r="106" spans="1:30">
      <c r="A106" s="112"/>
      <c r="B106" s="120" t="s">
        <v>5</v>
      </c>
      <c r="C106" s="843">
        <v>120.8</v>
      </c>
      <c r="D106" s="844">
        <v>1285149</v>
      </c>
      <c r="E106" s="844">
        <v>1259770</v>
      </c>
      <c r="F106" s="843">
        <v>98.9</v>
      </c>
      <c r="G106" s="19">
        <v>903638.26500000001</v>
      </c>
      <c r="H106" s="845">
        <v>0.6</v>
      </c>
      <c r="I106" s="1146">
        <v>28.5</v>
      </c>
      <c r="J106" s="846">
        <v>1.1950000000000001</v>
      </c>
      <c r="K106" s="1156">
        <v>454769</v>
      </c>
      <c r="M106" s="847">
        <v>120.8</v>
      </c>
      <c r="N106" s="843">
        <v>1290.47</v>
      </c>
      <c r="O106" s="843">
        <v>1266.07</v>
      </c>
      <c r="P106" s="843">
        <v>98.9</v>
      </c>
      <c r="Q106" s="19">
        <v>913334.4</v>
      </c>
      <c r="R106" s="845">
        <v>0.6</v>
      </c>
      <c r="S106" s="1146">
        <v>28.5</v>
      </c>
      <c r="T106" s="846">
        <v>0.96199999999999997</v>
      </c>
      <c r="U106" s="1156">
        <v>415980</v>
      </c>
      <c r="X106" s="1134">
        <v>113.9</v>
      </c>
      <c r="Y106" s="1110">
        <v>468840</v>
      </c>
      <c r="Z106" s="1115">
        <v>255156</v>
      </c>
      <c r="AB106" s="1134">
        <v>109.3</v>
      </c>
      <c r="AC106" s="1104">
        <v>47145.7</v>
      </c>
      <c r="AD106" s="1115">
        <v>261207</v>
      </c>
    </row>
    <row r="107" spans="1:30">
      <c r="A107" s="95"/>
      <c r="B107" s="120" t="s">
        <v>6</v>
      </c>
      <c r="C107" s="843">
        <v>120.4</v>
      </c>
      <c r="D107" s="844">
        <v>1277507</v>
      </c>
      <c r="E107" s="844">
        <v>1216452</v>
      </c>
      <c r="F107" s="843">
        <v>99.9</v>
      </c>
      <c r="G107" s="19">
        <v>976111.95</v>
      </c>
      <c r="H107" s="845">
        <v>0.6</v>
      </c>
      <c r="I107" s="1146">
        <v>1.1000000000000001</v>
      </c>
      <c r="J107" s="846">
        <v>0.94699999999999995</v>
      </c>
      <c r="K107" s="1156">
        <v>463793</v>
      </c>
      <c r="M107" s="847">
        <v>120.4</v>
      </c>
      <c r="N107" s="843">
        <v>1307.8699999999999</v>
      </c>
      <c r="O107" s="843">
        <v>1149.17</v>
      </c>
      <c r="P107" s="843">
        <v>99.9</v>
      </c>
      <c r="Q107" s="19">
        <v>933432.6</v>
      </c>
      <c r="R107" s="845">
        <v>0.6</v>
      </c>
      <c r="S107" s="1146">
        <v>1.1000000000000001</v>
      </c>
      <c r="T107" s="846">
        <v>0.98599999999999999</v>
      </c>
      <c r="U107" s="1156">
        <v>451268</v>
      </c>
      <c r="X107" s="1134">
        <v>118.8</v>
      </c>
      <c r="Y107" s="1110">
        <v>304197</v>
      </c>
      <c r="Z107" s="1115">
        <v>275106</v>
      </c>
      <c r="AB107" s="1134">
        <v>112</v>
      </c>
      <c r="AC107" s="1104">
        <v>33778.300000000003</v>
      </c>
      <c r="AD107" s="1115">
        <v>258023</v>
      </c>
    </row>
    <row r="108" spans="1:30">
      <c r="A108" s="112"/>
      <c r="B108" s="120" t="s">
        <v>7</v>
      </c>
      <c r="C108" s="843">
        <v>125.9</v>
      </c>
      <c r="D108" s="844">
        <v>1297236</v>
      </c>
      <c r="E108" s="844">
        <v>992564</v>
      </c>
      <c r="F108" s="843">
        <v>113</v>
      </c>
      <c r="G108" s="19">
        <v>930863.07399999991</v>
      </c>
      <c r="H108" s="845">
        <v>0.6</v>
      </c>
      <c r="I108" s="1146">
        <v>1.9</v>
      </c>
      <c r="J108" s="846">
        <v>0.97299999999999998</v>
      </c>
      <c r="K108" s="1156">
        <v>420625</v>
      </c>
      <c r="M108" s="847">
        <v>125.9</v>
      </c>
      <c r="N108" s="843">
        <v>1295.1600000000001</v>
      </c>
      <c r="O108" s="843">
        <v>1126.3599999999999</v>
      </c>
      <c r="P108" s="843">
        <v>113</v>
      </c>
      <c r="Q108" s="19">
        <v>949277.9</v>
      </c>
      <c r="R108" s="845">
        <v>0.6</v>
      </c>
      <c r="S108" s="1146">
        <v>1.9</v>
      </c>
      <c r="T108" s="846">
        <v>1.056</v>
      </c>
      <c r="U108" s="1156">
        <v>445528</v>
      </c>
      <c r="X108" s="1134">
        <v>109.3</v>
      </c>
      <c r="Y108" s="1110">
        <v>332085</v>
      </c>
      <c r="Z108" s="1115">
        <v>240847</v>
      </c>
      <c r="AB108" s="1134">
        <v>112.8</v>
      </c>
      <c r="AC108" s="1104">
        <v>34289.599999999999</v>
      </c>
      <c r="AD108" s="1115">
        <v>248814</v>
      </c>
    </row>
    <row r="109" spans="1:30">
      <c r="A109" s="112"/>
      <c r="B109" s="120" t="s">
        <v>8</v>
      </c>
      <c r="C109" s="843">
        <v>122.7</v>
      </c>
      <c r="D109" s="844">
        <v>1320815</v>
      </c>
      <c r="E109" s="844">
        <v>1298110</v>
      </c>
      <c r="F109" s="843">
        <v>106.9</v>
      </c>
      <c r="G109" s="19">
        <v>983040.68099999998</v>
      </c>
      <c r="H109" s="845">
        <v>0.6</v>
      </c>
      <c r="I109" s="1146">
        <v>1.9</v>
      </c>
      <c r="J109" s="846">
        <v>0.98099999999999998</v>
      </c>
      <c r="K109" s="1156">
        <v>418561</v>
      </c>
      <c r="M109" s="847">
        <v>122.7</v>
      </c>
      <c r="N109" s="843">
        <v>1291.44</v>
      </c>
      <c r="O109" s="843">
        <v>1187.28</v>
      </c>
      <c r="P109" s="843">
        <v>106.9</v>
      </c>
      <c r="Q109" s="19">
        <v>938355.8</v>
      </c>
      <c r="R109" s="845">
        <v>0.6</v>
      </c>
      <c r="S109" s="1146">
        <v>1.9</v>
      </c>
      <c r="T109" s="846">
        <v>1.008</v>
      </c>
      <c r="U109" s="1156">
        <v>426296</v>
      </c>
      <c r="X109" s="1134">
        <v>111.2</v>
      </c>
      <c r="Y109" s="1110">
        <v>318812</v>
      </c>
      <c r="Z109" s="1115">
        <v>225377</v>
      </c>
      <c r="AB109" s="1134">
        <v>113</v>
      </c>
      <c r="AC109" s="1104">
        <v>34599.9</v>
      </c>
      <c r="AD109" s="1115">
        <v>239307</v>
      </c>
    </row>
    <row r="110" spans="1:30">
      <c r="A110" s="112"/>
      <c r="B110" s="120" t="s">
        <v>9</v>
      </c>
      <c r="C110" s="843">
        <v>123.5</v>
      </c>
      <c r="D110" s="844">
        <v>1356396</v>
      </c>
      <c r="E110" s="844">
        <v>1148439</v>
      </c>
      <c r="F110" s="843">
        <v>104.8</v>
      </c>
      <c r="G110" s="19">
        <v>986852.11900000006</v>
      </c>
      <c r="H110" s="845">
        <v>0.59</v>
      </c>
      <c r="I110" s="1146">
        <v>5.4</v>
      </c>
      <c r="J110" s="846">
        <v>0.99</v>
      </c>
      <c r="K110" s="1156">
        <v>434222</v>
      </c>
      <c r="M110" s="847">
        <v>123.5</v>
      </c>
      <c r="N110" s="843">
        <v>1283.4000000000001</v>
      </c>
      <c r="O110" s="843">
        <v>988.55</v>
      </c>
      <c r="P110" s="843">
        <v>104.8</v>
      </c>
      <c r="Q110" s="19">
        <v>944866.1</v>
      </c>
      <c r="R110" s="845">
        <v>0.59</v>
      </c>
      <c r="S110" s="1146">
        <v>5.4</v>
      </c>
      <c r="T110" s="846">
        <v>1.008</v>
      </c>
      <c r="U110" s="1156">
        <v>420824</v>
      </c>
      <c r="X110" s="1134">
        <v>112.1</v>
      </c>
      <c r="Y110" s="1110">
        <v>457275</v>
      </c>
      <c r="Z110" s="1115">
        <v>256856</v>
      </c>
      <c r="AB110" s="1134">
        <v>116.7</v>
      </c>
      <c r="AC110" s="1104">
        <v>34785.9</v>
      </c>
      <c r="AD110" s="1115">
        <v>247870</v>
      </c>
    </row>
    <row r="111" spans="1:30">
      <c r="A111" s="112"/>
      <c r="B111" s="120" t="s">
        <v>10</v>
      </c>
      <c r="C111" s="843">
        <v>123.8</v>
      </c>
      <c r="D111" s="844">
        <v>1309139</v>
      </c>
      <c r="E111" s="844">
        <v>1063638</v>
      </c>
      <c r="F111" s="843">
        <v>112.5</v>
      </c>
      <c r="G111" s="19">
        <v>886049.96400000004</v>
      </c>
      <c r="H111" s="845">
        <v>0.56999999999999995</v>
      </c>
      <c r="I111" s="1146">
        <v>9.9</v>
      </c>
      <c r="J111" s="846">
        <v>0.90500000000000003</v>
      </c>
      <c r="K111" s="1156">
        <v>398362</v>
      </c>
      <c r="M111" s="847">
        <v>123.8</v>
      </c>
      <c r="N111" s="843">
        <v>1287.48</v>
      </c>
      <c r="O111" s="843">
        <v>1108.56</v>
      </c>
      <c r="P111" s="843">
        <v>112.5</v>
      </c>
      <c r="Q111" s="19">
        <v>938816.1</v>
      </c>
      <c r="R111" s="845">
        <v>0.56999999999999995</v>
      </c>
      <c r="S111" s="1146">
        <v>9.9</v>
      </c>
      <c r="T111" s="846">
        <v>0.97699999999999998</v>
      </c>
      <c r="U111" s="1156">
        <v>420161</v>
      </c>
      <c r="X111" s="1134">
        <v>102.9</v>
      </c>
      <c r="Y111" s="1110">
        <v>295990</v>
      </c>
      <c r="Z111" s="1115">
        <v>247841</v>
      </c>
      <c r="AB111" s="1134">
        <v>110.2</v>
      </c>
      <c r="AC111" s="1104">
        <v>35100.699999999997</v>
      </c>
      <c r="AD111" s="1115">
        <v>245285</v>
      </c>
    </row>
    <row r="112" spans="1:30">
      <c r="A112" s="112"/>
      <c r="B112" s="120" t="s">
        <v>11</v>
      </c>
      <c r="C112" s="843">
        <v>138.6</v>
      </c>
      <c r="D112" s="844">
        <v>1340218</v>
      </c>
      <c r="E112" s="844">
        <v>1085926</v>
      </c>
      <c r="F112" s="843">
        <v>131.80000000000001</v>
      </c>
      <c r="G112" s="19">
        <v>926071.05500000005</v>
      </c>
      <c r="H112" s="845">
        <v>0.56000000000000005</v>
      </c>
      <c r="I112" s="1146">
        <v>3.7</v>
      </c>
      <c r="J112" s="846">
        <v>1.1599999999999999</v>
      </c>
      <c r="K112" s="1156">
        <v>443271</v>
      </c>
      <c r="M112" s="847">
        <v>138.6</v>
      </c>
      <c r="N112" s="843">
        <v>1303.0899999999999</v>
      </c>
      <c r="O112" s="843">
        <v>1034.98</v>
      </c>
      <c r="P112" s="843">
        <v>131.80000000000001</v>
      </c>
      <c r="Q112" s="19">
        <v>930644.1</v>
      </c>
      <c r="R112" s="845">
        <v>0.56000000000000005</v>
      </c>
      <c r="S112" s="1146">
        <v>3.7</v>
      </c>
      <c r="T112" s="846">
        <v>1.105</v>
      </c>
      <c r="U112" s="1156">
        <v>423810</v>
      </c>
      <c r="X112" s="1134">
        <v>112.1</v>
      </c>
      <c r="Y112" s="1110">
        <v>291308</v>
      </c>
      <c r="Z112" s="1115">
        <v>250619</v>
      </c>
      <c r="AB112" s="1134">
        <v>114.5</v>
      </c>
      <c r="AC112" s="1104">
        <v>34405.5</v>
      </c>
      <c r="AD112" s="1115">
        <v>236304</v>
      </c>
    </row>
    <row r="113" spans="1:30">
      <c r="A113" s="112"/>
      <c r="B113" s="120" t="s">
        <v>12</v>
      </c>
      <c r="C113" s="843">
        <v>125.9</v>
      </c>
      <c r="D113" s="844">
        <v>1309471</v>
      </c>
      <c r="E113" s="844">
        <v>943196</v>
      </c>
      <c r="F113" s="843">
        <v>116</v>
      </c>
      <c r="G113" s="19">
        <v>955732.90799999994</v>
      </c>
      <c r="H113" s="845">
        <v>0.54</v>
      </c>
      <c r="I113" s="1146">
        <v>2.1</v>
      </c>
      <c r="J113" s="846">
        <v>0.99399999999999999</v>
      </c>
      <c r="K113" s="1156">
        <v>465598</v>
      </c>
      <c r="M113" s="847">
        <v>125.9</v>
      </c>
      <c r="N113" s="843">
        <v>1259.92</v>
      </c>
      <c r="O113" s="843">
        <v>961.83</v>
      </c>
      <c r="P113" s="843">
        <v>116</v>
      </c>
      <c r="Q113" s="19">
        <v>934257</v>
      </c>
      <c r="R113" s="845">
        <v>0.54</v>
      </c>
      <c r="S113" s="1146">
        <v>2.1</v>
      </c>
      <c r="T113" s="846">
        <v>1.0089999999999999</v>
      </c>
      <c r="U113" s="1156">
        <v>436239</v>
      </c>
      <c r="X113" s="1134">
        <v>116.8</v>
      </c>
      <c r="Y113" s="1110">
        <v>339990</v>
      </c>
      <c r="Z113" s="1115">
        <v>262710</v>
      </c>
      <c r="AB113" s="1134">
        <v>114.4</v>
      </c>
      <c r="AC113" s="1104">
        <v>35206.800000000003</v>
      </c>
      <c r="AD113" s="1115">
        <v>236675</v>
      </c>
    </row>
    <row r="114" spans="1:30">
      <c r="A114" s="112"/>
      <c r="B114" s="120" t="s">
        <v>13</v>
      </c>
      <c r="C114" s="843">
        <v>124.1</v>
      </c>
      <c r="D114" s="844">
        <v>1242313</v>
      </c>
      <c r="E114" s="844">
        <v>1046099</v>
      </c>
      <c r="F114" s="843">
        <v>115.5</v>
      </c>
      <c r="G114" s="19">
        <v>954280.31199999992</v>
      </c>
      <c r="H114" s="845">
        <v>0.53</v>
      </c>
      <c r="I114" s="1146">
        <v>3.5</v>
      </c>
      <c r="J114" s="846">
        <v>0.98199999999999998</v>
      </c>
      <c r="K114" s="1156">
        <v>430510</v>
      </c>
      <c r="M114" s="847">
        <v>124.1</v>
      </c>
      <c r="N114" s="843">
        <v>1262.53</v>
      </c>
      <c r="O114" s="843">
        <v>1000.08</v>
      </c>
      <c r="P114" s="843">
        <v>115.5</v>
      </c>
      <c r="Q114" s="19">
        <v>931715</v>
      </c>
      <c r="R114" s="845">
        <v>0.53</v>
      </c>
      <c r="S114" s="1146">
        <v>3.5</v>
      </c>
      <c r="T114" s="846">
        <v>0.98399999999999999</v>
      </c>
      <c r="U114" s="1156">
        <v>437047</v>
      </c>
      <c r="X114" s="1134">
        <v>120.5</v>
      </c>
      <c r="Y114" s="1110">
        <v>339122</v>
      </c>
      <c r="Z114" s="1115">
        <v>219360</v>
      </c>
      <c r="AB114" s="1134">
        <v>115.3</v>
      </c>
      <c r="AC114" s="1104">
        <v>34861</v>
      </c>
      <c r="AD114" s="1115">
        <v>240052</v>
      </c>
    </row>
    <row r="115" spans="1:30">
      <c r="A115" s="113"/>
      <c r="B115" s="121" t="s">
        <v>14</v>
      </c>
      <c r="C115" s="848">
        <v>123</v>
      </c>
      <c r="D115" s="849">
        <v>1262209</v>
      </c>
      <c r="E115" s="849">
        <v>966451</v>
      </c>
      <c r="F115" s="848">
        <v>110.6</v>
      </c>
      <c r="G115" s="20">
        <v>919676.06800000009</v>
      </c>
      <c r="H115" s="850">
        <v>0.51</v>
      </c>
      <c r="I115" s="1147">
        <v>1</v>
      </c>
      <c r="J115" s="851">
        <v>1.0029999999999999</v>
      </c>
      <c r="K115" s="1157">
        <v>515696</v>
      </c>
      <c r="M115" s="852">
        <v>123</v>
      </c>
      <c r="N115" s="848">
        <v>1266.48</v>
      </c>
      <c r="O115" s="848">
        <v>890.09</v>
      </c>
      <c r="P115" s="848">
        <v>110.6</v>
      </c>
      <c r="Q115" s="20">
        <v>921050.5</v>
      </c>
      <c r="R115" s="850">
        <v>0.51</v>
      </c>
      <c r="S115" s="1147">
        <v>1</v>
      </c>
      <c r="T115" s="851">
        <v>0.98699999999999999</v>
      </c>
      <c r="U115" s="1157">
        <v>449792</v>
      </c>
      <c r="X115" s="1134">
        <v>115.9</v>
      </c>
      <c r="Y115" s="1110">
        <v>545155</v>
      </c>
      <c r="Z115" s="1115">
        <v>248623</v>
      </c>
      <c r="AB115" s="1134">
        <v>112</v>
      </c>
      <c r="AC115" s="1104">
        <v>35138.300000000003</v>
      </c>
      <c r="AD115" s="1115">
        <v>253387</v>
      </c>
    </row>
    <row r="116" spans="1:30">
      <c r="A116" s="112" t="s">
        <v>17</v>
      </c>
      <c r="B116" s="120" t="s">
        <v>3</v>
      </c>
      <c r="C116" s="843">
        <v>124.1</v>
      </c>
      <c r="D116" s="844">
        <v>1215177</v>
      </c>
      <c r="E116" s="844">
        <v>758377</v>
      </c>
      <c r="F116" s="843">
        <v>118.2</v>
      </c>
      <c r="G116" s="19">
        <v>846362.33399999992</v>
      </c>
      <c r="H116" s="845">
        <v>0.48</v>
      </c>
      <c r="I116" s="1146">
        <v>4</v>
      </c>
      <c r="J116" s="846">
        <v>0.94</v>
      </c>
      <c r="K116" s="1156">
        <v>334319</v>
      </c>
      <c r="M116" s="847">
        <v>124.1</v>
      </c>
      <c r="N116" s="843">
        <v>1287.21</v>
      </c>
      <c r="O116" s="843">
        <v>906.55</v>
      </c>
      <c r="P116" s="843">
        <v>118.2</v>
      </c>
      <c r="Q116" s="19">
        <v>919617.5</v>
      </c>
      <c r="R116" s="845">
        <v>0.48</v>
      </c>
      <c r="S116" s="1146">
        <v>4</v>
      </c>
      <c r="T116" s="846">
        <v>0.98599999999999999</v>
      </c>
      <c r="U116" s="1156">
        <v>426898</v>
      </c>
      <c r="X116" s="1136">
        <v>104.6</v>
      </c>
      <c r="Y116" s="1112">
        <v>338230</v>
      </c>
      <c r="Z116" s="1114">
        <v>273111</v>
      </c>
      <c r="AB116" s="1136">
        <v>108.9</v>
      </c>
      <c r="AC116" s="1106">
        <v>35260.699999999997</v>
      </c>
      <c r="AD116" s="1114">
        <v>265290</v>
      </c>
    </row>
    <row r="117" spans="1:30">
      <c r="A117" s="112">
        <v>1998</v>
      </c>
      <c r="B117" s="120" t="s">
        <v>4</v>
      </c>
      <c r="C117" s="843">
        <v>120.8</v>
      </c>
      <c r="D117" s="844">
        <v>1159884</v>
      </c>
      <c r="E117" s="844">
        <v>801342</v>
      </c>
      <c r="F117" s="843">
        <v>113.7</v>
      </c>
      <c r="G117" s="19">
        <v>912038.946</v>
      </c>
      <c r="H117" s="845">
        <v>0.45</v>
      </c>
      <c r="I117" s="1146">
        <v>2.4</v>
      </c>
      <c r="J117" s="846">
        <v>0.95599999999999996</v>
      </c>
      <c r="K117" s="1156">
        <v>384863</v>
      </c>
      <c r="M117" s="847">
        <v>120.8</v>
      </c>
      <c r="N117" s="843">
        <v>1248.3399999999999</v>
      </c>
      <c r="O117" s="843">
        <v>875.34</v>
      </c>
      <c r="P117" s="843">
        <v>113.7</v>
      </c>
      <c r="Q117" s="19">
        <v>926530.5</v>
      </c>
      <c r="R117" s="845">
        <v>0.45</v>
      </c>
      <c r="S117" s="1146">
        <v>2.4</v>
      </c>
      <c r="T117" s="846">
        <v>0.96799999999999997</v>
      </c>
      <c r="U117" s="1156">
        <v>413645</v>
      </c>
      <c r="X117" s="1134">
        <v>109.3</v>
      </c>
      <c r="Y117" s="1110">
        <v>270396</v>
      </c>
      <c r="Z117" s="1115">
        <v>202646</v>
      </c>
      <c r="AB117" s="1134">
        <v>108.7</v>
      </c>
      <c r="AC117" s="1104">
        <v>35753.9</v>
      </c>
      <c r="AD117" s="1115">
        <v>231112</v>
      </c>
    </row>
    <row r="118" spans="1:30">
      <c r="A118" s="112"/>
      <c r="B118" s="120" t="s">
        <v>5</v>
      </c>
      <c r="C118" s="843">
        <v>120.2</v>
      </c>
      <c r="D118" s="844">
        <v>1220867</v>
      </c>
      <c r="E118" s="844">
        <v>738091</v>
      </c>
      <c r="F118" s="843">
        <v>113.1</v>
      </c>
      <c r="G118" s="19">
        <v>918188.85600000015</v>
      </c>
      <c r="H118" s="845">
        <v>0.43</v>
      </c>
      <c r="I118" s="1146">
        <v>-12.4</v>
      </c>
      <c r="J118" s="846">
        <v>1.2070000000000001</v>
      </c>
      <c r="K118" s="1156">
        <v>469185</v>
      </c>
      <c r="M118" s="847">
        <v>120.2</v>
      </c>
      <c r="N118" s="843">
        <v>1224.3699999999999</v>
      </c>
      <c r="O118" s="843">
        <v>775.66</v>
      </c>
      <c r="P118" s="843">
        <v>113.1</v>
      </c>
      <c r="Q118" s="19">
        <v>928464.8</v>
      </c>
      <c r="R118" s="845">
        <v>0.43</v>
      </c>
      <c r="S118" s="1146">
        <v>-12.4</v>
      </c>
      <c r="T118" s="846">
        <v>0.96399999999999997</v>
      </c>
      <c r="U118" s="1156">
        <v>427703</v>
      </c>
      <c r="X118" s="1134">
        <v>112.1</v>
      </c>
      <c r="Y118" s="1110">
        <v>353388</v>
      </c>
      <c r="Z118" s="1115">
        <v>227977</v>
      </c>
      <c r="AB118" s="1134">
        <v>107.7</v>
      </c>
      <c r="AC118" s="1104">
        <v>35362.9</v>
      </c>
      <c r="AD118" s="1115">
        <v>224789</v>
      </c>
    </row>
    <row r="119" spans="1:30">
      <c r="A119" s="112"/>
      <c r="B119" s="120" t="s">
        <v>6</v>
      </c>
      <c r="C119" s="843">
        <v>121.6</v>
      </c>
      <c r="D119" s="844">
        <v>1195598</v>
      </c>
      <c r="E119" s="844">
        <v>798141</v>
      </c>
      <c r="F119" s="843">
        <v>125.9</v>
      </c>
      <c r="G119" s="19">
        <v>972534.23599999992</v>
      </c>
      <c r="H119" s="845">
        <v>0.42</v>
      </c>
      <c r="I119" s="1146">
        <v>9.1999999999999993</v>
      </c>
      <c r="J119" s="846">
        <v>0.91700000000000004</v>
      </c>
      <c r="K119" s="1156">
        <v>432187</v>
      </c>
      <c r="M119" s="847">
        <v>121.6</v>
      </c>
      <c r="N119" s="843">
        <v>1229.8599999999999</v>
      </c>
      <c r="O119" s="843">
        <v>744.18</v>
      </c>
      <c r="P119" s="843">
        <v>125.9</v>
      </c>
      <c r="Q119" s="19">
        <v>924704.1</v>
      </c>
      <c r="R119" s="845">
        <v>0.42</v>
      </c>
      <c r="S119" s="1146">
        <v>9.1999999999999993</v>
      </c>
      <c r="T119" s="846">
        <v>0.95699999999999996</v>
      </c>
      <c r="U119" s="1156">
        <v>423297</v>
      </c>
      <c r="X119" s="1134">
        <v>111.2</v>
      </c>
      <c r="Y119" s="1110">
        <v>325484</v>
      </c>
      <c r="Z119" s="1115">
        <v>241967</v>
      </c>
      <c r="AB119" s="1134">
        <v>105.1</v>
      </c>
      <c r="AC119" s="1104">
        <v>35496.9</v>
      </c>
      <c r="AD119" s="1115">
        <v>224544</v>
      </c>
    </row>
    <row r="120" spans="1:30">
      <c r="A120" s="112"/>
      <c r="B120" s="120" t="s">
        <v>7</v>
      </c>
      <c r="C120" s="843">
        <v>114.6</v>
      </c>
      <c r="D120" s="844">
        <v>1269014</v>
      </c>
      <c r="E120" s="844">
        <v>636605</v>
      </c>
      <c r="F120" s="843">
        <v>110.1</v>
      </c>
      <c r="G120" s="19">
        <v>894737.88</v>
      </c>
      <c r="H120" s="845">
        <v>0.41</v>
      </c>
      <c r="I120" s="1146">
        <v>5.8</v>
      </c>
      <c r="J120" s="846">
        <v>0.85199999999999998</v>
      </c>
      <c r="K120" s="1156">
        <v>413263</v>
      </c>
      <c r="M120" s="847">
        <v>114.6</v>
      </c>
      <c r="N120" s="843">
        <v>1265.47</v>
      </c>
      <c r="O120" s="843">
        <v>738.8</v>
      </c>
      <c r="P120" s="843">
        <v>110.1</v>
      </c>
      <c r="Q120" s="19">
        <v>919147.6</v>
      </c>
      <c r="R120" s="845">
        <v>0.41</v>
      </c>
      <c r="S120" s="1146">
        <v>5.8</v>
      </c>
      <c r="T120" s="846">
        <v>0.92700000000000005</v>
      </c>
      <c r="U120" s="1156">
        <v>443003</v>
      </c>
      <c r="X120" s="1134">
        <v>96.3</v>
      </c>
      <c r="Y120" s="1110">
        <v>328337</v>
      </c>
      <c r="Z120" s="1115">
        <v>206858</v>
      </c>
      <c r="AB120" s="1134">
        <v>99.4</v>
      </c>
      <c r="AC120" s="1104">
        <v>34187</v>
      </c>
      <c r="AD120" s="1115">
        <v>222684</v>
      </c>
    </row>
    <row r="121" spans="1:30">
      <c r="A121" s="112"/>
      <c r="B121" s="120" t="s">
        <v>8</v>
      </c>
      <c r="C121" s="843">
        <v>123.6</v>
      </c>
      <c r="D121" s="844">
        <v>1281458</v>
      </c>
      <c r="E121" s="844">
        <v>828615</v>
      </c>
      <c r="F121" s="843">
        <v>132.19999999999999</v>
      </c>
      <c r="G121" s="19">
        <v>962608.93400000001</v>
      </c>
      <c r="H121" s="845">
        <v>0.39</v>
      </c>
      <c r="I121" s="1146">
        <v>-0.3</v>
      </c>
      <c r="J121" s="846">
        <v>0.97799999999999998</v>
      </c>
      <c r="K121" s="1156">
        <v>412921</v>
      </c>
      <c r="M121" s="847">
        <v>123.6</v>
      </c>
      <c r="N121" s="843">
        <v>1245.18</v>
      </c>
      <c r="O121" s="843">
        <v>754.38</v>
      </c>
      <c r="P121" s="843">
        <v>132.19999999999999</v>
      </c>
      <c r="Q121" s="19">
        <v>917333.7</v>
      </c>
      <c r="R121" s="845">
        <v>0.39</v>
      </c>
      <c r="S121" s="1146">
        <v>-0.3</v>
      </c>
      <c r="T121" s="846">
        <v>1.008</v>
      </c>
      <c r="U121" s="1156">
        <v>410775</v>
      </c>
      <c r="X121" s="1134">
        <v>99.1</v>
      </c>
      <c r="Y121" s="1110">
        <v>302403</v>
      </c>
      <c r="Z121" s="1115">
        <v>224388</v>
      </c>
      <c r="AB121" s="1134">
        <v>100.6</v>
      </c>
      <c r="AC121" s="1104">
        <v>33285.800000000003</v>
      </c>
      <c r="AD121" s="1115">
        <v>228956</v>
      </c>
    </row>
    <row r="122" spans="1:30">
      <c r="A122" s="112"/>
      <c r="B122" s="120" t="s">
        <v>9</v>
      </c>
      <c r="C122" s="843">
        <v>116.7</v>
      </c>
      <c r="D122" s="844">
        <v>1301836</v>
      </c>
      <c r="E122" s="844">
        <v>827637</v>
      </c>
      <c r="F122" s="843">
        <v>115.4</v>
      </c>
      <c r="G122" s="19">
        <v>953295.78799999994</v>
      </c>
      <c r="H122" s="845">
        <v>0.37</v>
      </c>
      <c r="I122" s="1146">
        <v>0.5</v>
      </c>
      <c r="J122" s="846">
        <v>0.91500000000000004</v>
      </c>
      <c r="K122" s="1156">
        <v>444814</v>
      </c>
      <c r="M122" s="847">
        <v>116.7</v>
      </c>
      <c r="N122" s="843">
        <v>1228.96</v>
      </c>
      <c r="O122" s="843">
        <v>729.58</v>
      </c>
      <c r="P122" s="843">
        <v>115.4</v>
      </c>
      <c r="Q122" s="19">
        <v>909814.9</v>
      </c>
      <c r="R122" s="845">
        <v>0.37</v>
      </c>
      <c r="S122" s="1146">
        <v>0.5</v>
      </c>
      <c r="T122" s="846">
        <v>0.93400000000000005</v>
      </c>
      <c r="U122" s="1156">
        <v>426202</v>
      </c>
      <c r="X122" s="1134">
        <v>95.3</v>
      </c>
      <c r="Y122" s="1110">
        <v>448779</v>
      </c>
      <c r="Z122" s="1115">
        <v>236426</v>
      </c>
      <c r="AB122" s="1134">
        <v>99.4</v>
      </c>
      <c r="AC122" s="1104">
        <v>34573.599999999999</v>
      </c>
      <c r="AD122" s="1115">
        <v>224580</v>
      </c>
    </row>
    <row r="123" spans="1:30">
      <c r="A123" s="112"/>
      <c r="B123" s="120" t="s">
        <v>10</v>
      </c>
      <c r="C123" s="843">
        <v>117.3</v>
      </c>
      <c r="D123" s="844">
        <v>1231147</v>
      </c>
      <c r="E123" s="844">
        <v>659504</v>
      </c>
      <c r="F123" s="843">
        <v>116.1</v>
      </c>
      <c r="G123" s="19">
        <v>857488.35600000015</v>
      </c>
      <c r="H123" s="845">
        <v>0.37</v>
      </c>
      <c r="I123" s="1146">
        <v>-0.7</v>
      </c>
      <c r="J123" s="846">
        <v>0.89300000000000002</v>
      </c>
      <c r="K123" s="1156">
        <v>394571</v>
      </c>
      <c r="M123" s="847">
        <v>117.3</v>
      </c>
      <c r="N123" s="843">
        <v>1219.6400000000001</v>
      </c>
      <c r="O123" s="843">
        <v>643.91999999999996</v>
      </c>
      <c r="P123" s="843">
        <v>116.1</v>
      </c>
      <c r="Q123" s="19">
        <v>909563.4</v>
      </c>
      <c r="R123" s="845">
        <v>0.37</v>
      </c>
      <c r="S123" s="1146">
        <v>-0.7</v>
      </c>
      <c r="T123" s="846">
        <v>0.96299999999999997</v>
      </c>
      <c r="U123" s="1156">
        <v>420074</v>
      </c>
      <c r="X123" s="1134">
        <v>86.9</v>
      </c>
      <c r="Y123" s="1110">
        <v>290666</v>
      </c>
      <c r="Z123" s="1115">
        <v>228602</v>
      </c>
      <c r="AB123" s="1134">
        <v>92.7</v>
      </c>
      <c r="AC123" s="1104">
        <v>33849.699999999997</v>
      </c>
      <c r="AD123" s="1115">
        <v>224930</v>
      </c>
    </row>
    <row r="124" spans="1:30">
      <c r="A124" s="112"/>
      <c r="B124" s="120" t="s">
        <v>11</v>
      </c>
      <c r="C124" s="843">
        <v>112</v>
      </c>
      <c r="D124" s="844">
        <v>1284970</v>
      </c>
      <c r="E124" s="844">
        <v>740445</v>
      </c>
      <c r="F124" s="843">
        <v>97.2</v>
      </c>
      <c r="G124" s="19">
        <v>898776.79400000011</v>
      </c>
      <c r="H124" s="845">
        <v>0.36</v>
      </c>
      <c r="I124" s="1146">
        <v>-1.1000000000000001</v>
      </c>
      <c r="J124" s="846">
        <v>0.97099999999999997</v>
      </c>
      <c r="K124" s="1156">
        <v>474398</v>
      </c>
      <c r="M124" s="847">
        <v>112</v>
      </c>
      <c r="N124" s="843">
        <v>1239.7</v>
      </c>
      <c r="O124" s="843">
        <v>706.47</v>
      </c>
      <c r="P124" s="843">
        <v>97.2</v>
      </c>
      <c r="Q124" s="19">
        <v>904799.6</v>
      </c>
      <c r="R124" s="845">
        <v>0.36</v>
      </c>
      <c r="S124" s="1146">
        <v>-1.1000000000000001</v>
      </c>
      <c r="T124" s="846">
        <v>0.92300000000000004</v>
      </c>
      <c r="U124" s="1156">
        <v>448444</v>
      </c>
      <c r="X124" s="1134">
        <v>95.3</v>
      </c>
      <c r="Y124" s="1110">
        <v>276267</v>
      </c>
      <c r="Z124" s="1115">
        <v>227156</v>
      </c>
      <c r="AB124" s="1134">
        <v>97.3</v>
      </c>
      <c r="AC124" s="1104">
        <v>33745.699999999997</v>
      </c>
      <c r="AD124" s="1115">
        <v>220218</v>
      </c>
    </row>
    <row r="125" spans="1:30">
      <c r="A125" s="112"/>
      <c r="B125" s="120" t="s">
        <v>12</v>
      </c>
      <c r="C125" s="843">
        <v>115.4</v>
      </c>
      <c r="D125" s="844">
        <v>1259273</v>
      </c>
      <c r="E125" s="844">
        <v>692987</v>
      </c>
      <c r="F125" s="843">
        <v>115</v>
      </c>
      <c r="G125" s="19">
        <v>931545.23700000008</v>
      </c>
      <c r="H125" s="845">
        <v>0.35</v>
      </c>
      <c r="I125" s="1146">
        <v>-1.4</v>
      </c>
      <c r="J125" s="846">
        <v>0.94099999999999995</v>
      </c>
      <c r="K125" s="1156">
        <v>437712</v>
      </c>
      <c r="M125" s="847">
        <v>115.4</v>
      </c>
      <c r="N125" s="843">
        <v>1216.5</v>
      </c>
      <c r="O125" s="843">
        <v>704.98</v>
      </c>
      <c r="P125" s="843">
        <v>115</v>
      </c>
      <c r="Q125" s="19">
        <v>913792.3</v>
      </c>
      <c r="R125" s="845">
        <v>0.35</v>
      </c>
      <c r="S125" s="1146">
        <v>-1.4</v>
      </c>
      <c r="T125" s="846">
        <v>0.95599999999999996</v>
      </c>
      <c r="U125" s="1156">
        <v>409577</v>
      </c>
      <c r="X125" s="1134">
        <v>98.1</v>
      </c>
      <c r="Y125" s="1110">
        <v>321899</v>
      </c>
      <c r="Z125" s="1115">
        <v>220481</v>
      </c>
      <c r="AB125" s="1134">
        <v>96.2</v>
      </c>
      <c r="AC125" s="1104">
        <v>33013.800000000003</v>
      </c>
      <c r="AD125" s="1115">
        <v>207752</v>
      </c>
    </row>
    <row r="126" spans="1:30">
      <c r="A126" s="112"/>
      <c r="B126" s="120" t="s">
        <v>13</v>
      </c>
      <c r="C126" s="843">
        <v>115.4</v>
      </c>
      <c r="D126" s="844">
        <v>1169378</v>
      </c>
      <c r="E126" s="844">
        <v>665815</v>
      </c>
      <c r="F126" s="843">
        <v>111.5</v>
      </c>
      <c r="G126" s="19">
        <v>922739.13900000008</v>
      </c>
      <c r="H126" s="845">
        <v>0.35</v>
      </c>
      <c r="I126" s="1146">
        <v>1.4</v>
      </c>
      <c r="J126" s="846">
        <v>0.94299999999999995</v>
      </c>
      <c r="K126" s="1156">
        <v>351077</v>
      </c>
      <c r="M126" s="847">
        <v>115.4</v>
      </c>
      <c r="N126" s="843">
        <v>1191.68</v>
      </c>
      <c r="O126" s="843">
        <v>640.04999999999995</v>
      </c>
      <c r="P126" s="843">
        <v>111.5</v>
      </c>
      <c r="Q126" s="19">
        <v>899460</v>
      </c>
      <c r="R126" s="845">
        <v>0.35</v>
      </c>
      <c r="S126" s="1146">
        <v>1.4</v>
      </c>
      <c r="T126" s="846">
        <v>0.94499999999999995</v>
      </c>
      <c r="U126" s="1156">
        <v>361961</v>
      </c>
      <c r="X126" s="1134">
        <v>99.1</v>
      </c>
      <c r="Y126" s="1110">
        <v>331797</v>
      </c>
      <c r="Z126" s="1115">
        <v>193232</v>
      </c>
      <c r="AB126" s="1134">
        <v>94</v>
      </c>
      <c r="AC126" s="1104">
        <v>33567.4</v>
      </c>
      <c r="AD126" s="1115">
        <v>199278</v>
      </c>
    </row>
    <row r="127" spans="1:30">
      <c r="A127" s="112"/>
      <c r="B127" s="120" t="s">
        <v>14</v>
      </c>
      <c r="C127" s="843">
        <v>114.6</v>
      </c>
      <c r="D127" s="844">
        <v>1155843</v>
      </c>
      <c r="E127" s="844">
        <v>729795</v>
      </c>
      <c r="F127" s="843">
        <v>112.8</v>
      </c>
      <c r="G127" s="19">
        <v>896270.1</v>
      </c>
      <c r="H127" s="845">
        <v>0.35</v>
      </c>
      <c r="I127" s="1146">
        <v>-1.8</v>
      </c>
      <c r="J127" s="846">
        <v>0.95099999999999996</v>
      </c>
      <c r="K127" s="1156">
        <v>435229</v>
      </c>
      <c r="M127" s="847">
        <v>114.6</v>
      </c>
      <c r="N127" s="843">
        <v>1161.29</v>
      </c>
      <c r="O127" s="843">
        <v>687.08</v>
      </c>
      <c r="P127" s="843">
        <v>112.8</v>
      </c>
      <c r="Q127" s="19">
        <v>895982.7</v>
      </c>
      <c r="R127" s="845">
        <v>0.35</v>
      </c>
      <c r="S127" s="1146">
        <v>-1.8</v>
      </c>
      <c r="T127" s="846">
        <v>0.93700000000000006</v>
      </c>
      <c r="U127" s="1156">
        <v>385065</v>
      </c>
      <c r="X127" s="1135">
        <v>100</v>
      </c>
      <c r="Y127" s="1111">
        <v>509128</v>
      </c>
      <c r="Z127" s="1116">
        <v>194834</v>
      </c>
      <c r="AB127" s="1135">
        <v>96.2</v>
      </c>
      <c r="AC127" s="1105">
        <v>33546.1</v>
      </c>
      <c r="AD127" s="1116">
        <v>199803</v>
      </c>
    </row>
    <row r="128" spans="1:30">
      <c r="A128" s="111" t="s">
        <v>18</v>
      </c>
      <c r="B128" s="119" t="s">
        <v>3</v>
      </c>
      <c r="C128" s="853">
        <v>117.3</v>
      </c>
      <c r="D128" s="854">
        <v>3467177</v>
      </c>
      <c r="E128" s="854">
        <v>543921</v>
      </c>
      <c r="F128" s="853">
        <v>117.2</v>
      </c>
      <c r="G128" s="18">
        <v>1010896.1460000001</v>
      </c>
      <c r="H128" s="855">
        <v>0.36</v>
      </c>
      <c r="I128" s="1145">
        <v>-3.7</v>
      </c>
      <c r="J128" s="856">
        <v>0.89100000000000001</v>
      </c>
      <c r="K128" s="1155">
        <v>304572</v>
      </c>
      <c r="M128" s="857">
        <v>117.3</v>
      </c>
      <c r="N128" s="853">
        <v>3690.6</v>
      </c>
      <c r="O128" s="853">
        <v>658.45</v>
      </c>
      <c r="P128" s="853">
        <v>117.2</v>
      </c>
      <c r="Q128" s="18">
        <v>1103738.2</v>
      </c>
      <c r="R128" s="855">
        <v>0.36</v>
      </c>
      <c r="S128" s="1145">
        <v>-3.7</v>
      </c>
      <c r="T128" s="856">
        <v>0.93799999999999994</v>
      </c>
      <c r="U128" s="1155">
        <v>394260</v>
      </c>
      <c r="X128" s="1134">
        <v>94.7</v>
      </c>
      <c r="Y128" s="1110">
        <v>327774</v>
      </c>
      <c r="Z128" s="1115">
        <v>192083</v>
      </c>
      <c r="AB128" s="1134">
        <v>98.5</v>
      </c>
      <c r="AC128" s="1104">
        <v>33592.400000000001</v>
      </c>
      <c r="AD128" s="1115">
        <v>195945</v>
      </c>
    </row>
    <row r="129" spans="1:30">
      <c r="A129" s="112">
        <v>1999</v>
      </c>
      <c r="B129" s="120" t="s">
        <v>4</v>
      </c>
      <c r="C129" s="843">
        <v>113.1</v>
      </c>
      <c r="D129" s="844">
        <v>3433636</v>
      </c>
      <c r="E129" s="844">
        <v>668233</v>
      </c>
      <c r="F129" s="843">
        <v>107.3</v>
      </c>
      <c r="G129" s="19">
        <v>1057864.227</v>
      </c>
      <c r="H129" s="845">
        <v>0.35</v>
      </c>
      <c r="I129" s="1146">
        <v>-2.6</v>
      </c>
      <c r="J129" s="846">
        <v>0.91900000000000004</v>
      </c>
      <c r="K129" s="1156">
        <v>332218</v>
      </c>
      <c r="M129" s="847">
        <v>113.1</v>
      </c>
      <c r="N129" s="843">
        <v>3718.21</v>
      </c>
      <c r="O129" s="843">
        <v>720.3</v>
      </c>
      <c r="P129" s="843">
        <v>107.3</v>
      </c>
      <c r="Q129" s="19">
        <v>1074252.5</v>
      </c>
      <c r="R129" s="845">
        <v>0.35</v>
      </c>
      <c r="S129" s="1146">
        <v>-2.6</v>
      </c>
      <c r="T129" s="846">
        <v>0.92800000000000005</v>
      </c>
      <c r="U129" s="1156">
        <v>356916</v>
      </c>
      <c r="X129" s="1134">
        <v>97.6</v>
      </c>
      <c r="Y129" s="1110">
        <v>259903</v>
      </c>
      <c r="Z129" s="1115">
        <v>179805</v>
      </c>
      <c r="AB129" s="1134">
        <v>98</v>
      </c>
      <c r="AC129" s="1104">
        <v>33792.1</v>
      </c>
      <c r="AD129" s="1115">
        <v>205659</v>
      </c>
    </row>
    <row r="130" spans="1:30">
      <c r="A130" s="112"/>
      <c r="B130" s="120" t="s">
        <v>5</v>
      </c>
      <c r="C130" s="843">
        <v>117.8</v>
      </c>
      <c r="D130" s="844">
        <v>3681301</v>
      </c>
      <c r="E130" s="844">
        <v>726441</v>
      </c>
      <c r="F130" s="843">
        <v>119.2</v>
      </c>
      <c r="G130" s="19">
        <v>1081206.0929999999</v>
      </c>
      <c r="H130" s="845">
        <v>0.35</v>
      </c>
      <c r="I130" s="1146">
        <v>-8.1999999999999993</v>
      </c>
      <c r="J130" s="846">
        <v>1.2150000000000001</v>
      </c>
      <c r="K130" s="1156">
        <v>432295</v>
      </c>
      <c r="M130" s="847">
        <v>117.8</v>
      </c>
      <c r="N130" s="843">
        <v>3715.03</v>
      </c>
      <c r="O130" s="843">
        <v>731.88</v>
      </c>
      <c r="P130" s="843">
        <v>119.2</v>
      </c>
      <c r="Q130" s="19">
        <v>1083534.1000000001</v>
      </c>
      <c r="R130" s="845">
        <v>0.35</v>
      </c>
      <c r="S130" s="1146">
        <v>-8.1999999999999993</v>
      </c>
      <c r="T130" s="846">
        <v>0.96299999999999997</v>
      </c>
      <c r="U130" s="1156">
        <v>380182</v>
      </c>
      <c r="X130" s="1134">
        <v>103.2</v>
      </c>
      <c r="Y130" s="1110">
        <v>328866</v>
      </c>
      <c r="Z130" s="1115">
        <v>200147</v>
      </c>
      <c r="AB130" s="1134">
        <v>99.4</v>
      </c>
      <c r="AC130" s="1104">
        <v>33024.199999999997</v>
      </c>
      <c r="AD130" s="1115">
        <v>189898</v>
      </c>
    </row>
    <row r="131" spans="1:30">
      <c r="A131" s="112"/>
      <c r="B131" s="120" t="s">
        <v>6</v>
      </c>
      <c r="C131" s="843">
        <v>113.9</v>
      </c>
      <c r="D131" s="844">
        <v>3539930</v>
      </c>
      <c r="E131" s="844">
        <v>662138</v>
      </c>
      <c r="F131" s="843">
        <v>110.1</v>
      </c>
      <c r="G131" s="19">
        <v>1145894.7510000002</v>
      </c>
      <c r="H131" s="845">
        <v>0.32</v>
      </c>
      <c r="I131" s="1146">
        <v>-5.3</v>
      </c>
      <c r="J131" s="846">
        <v>0.88800000000000001</v>
      </c>
      <c r="K131" s="1156">
        <v>375019</v>
      </c>
      <c r="M131" s="847">
        <v>113.9</v>
      </c>
      <c r="N131" s="843">
        <v>3710.48</v>
      </c>
      <c r="O131" s="843">
        <v>673.93</v>
      </c>
      <c r="P131" s="843">
        <v>110.1</v>
      </c>
      <c r="Q131" s="19">
        <v>1086787.2</v>
      </c>
      <c r="R131" s="845">
        <v>0.32</v>
      </c>
      <c r="S131" s="1146">
        <v>-5.3</v>
      </c>
      <c r="T131" s="846">
        <v>0.92700000000000005</v>
      </c>
      <c r="U131" s="1156">
        <v>368131</v>
      </c>
      <c r="X131" s="1134">
        <v>110.1</v>
      </c>
      <c r="Y131" s="1110">
        <v>307180</v>
      </c>
      <c r="Z131" s="1115">
        <v>212753</v>
      </c>
      <c r="AB131" s="1134">
        <v>104.6</v>
      </c>
      <c r="AC131" s="1104">
        <v>33120.699999999997</v>
      </c>
      <c r="AD131" s="1115">
        <v>193842</v>
      </c>
    </row>
    <row r="132" spans="1:30">
      <c r="A132" s="95"/>
      <c r="B132" s="120" t="s">
        <v>7</v>
      </c>
      <c r="C132" s="843">
        <v>116.4</v>
      </c>
      <c r="D132" s="844">
        <v>3569767</v>
      </c>
      <c r="E132" s="844">
        <v>713220</v>
      </c>
      <c r="F132" s="843">
        <v>115.6</v>
      </c>
      <c r="G132" s="19">
        <v>1054860.915</v>
      </c>
      <c r="H132" s="845">
        <v>0.33</v>
      </c>
      <c r="I132" s="1146">
        <v>-3.5</v>
      </c>
      <c r="J132" s="846">
        <v>0.86</v>
      </c>
      <c r="K132" s="1156">
        <v>314079</v>
      </c>
      <c r="M132" s="847">
        <v>116.4</v>
      </c>
      <c r="N132" s="843">
        <v>3611.23</v>
      </c>
      <c r="O132" s="843">
        <v>771.69</v>
      </c>
      <c r="P132" s="843">
        <v>115.6</v>
      </c>
      <c r="Q132" s="19">
        <v>1085358.3999999999</v>
      </c>
      <c r="R132" s="845">
        <v>0.33</v>
      </c>
      <c r="S132" s="1146">
        <v>-3.5</v>
      </c>
      <c r="T132" s="846">
        <v>0.93600000000000005</v>
      </c>
      <c r="U132" s="1156">
        <v>341219</v>
      </c>
      <c r="X132" s="1134">
        <v>96.2</v>
      </c>
      <c r="Y132" s="1110">
        <v>323459</v>
      </c>
      <c r="Z132" s="1115">
        <v>184252</v>
      </c>
      <c r="AB132" s="1134">
        <v>99.2</v>
      </c>
      <c r="AC132" s="1104">
        <v>33181.300000000003</v>
      </c>
      <c r="AD132" s="1115">
        <v>196178</v>
      </c>
    </row>
    <row r="133" spans="1:30">
      <c r="A133" s="112"/>
      <c r="B133" s="120" t="s">
        <v>8</v>
      </c>
      <c r="C133" s="843">
        <v>113.1</v>
      </c>
      <c r="D133" s="844">
        <v>3869397</v>
      </c>
      <c r="E133" s="844">
        <v>769825</v>
      </c>
      <c r="F133" s="843">
        <v>106.5</v>
      </c>
      <c r="G133" s="19">
        <v>1142903.5119999999</v>
      </c>
      <c r="H133" s="845">
        <v>0.34</v>
      </c>
      <c r="I133" s="1146">
        <v>-3.6</v>
      </c>
      <c r="J133" s="846">
        <v>0.9</v>
      </c>
      <c r="K133" s="1156">
        <v>388486</v>
      </c>
      <c r="M133" s="847">
        <v>113.1</v>
      </c>
      <c r="N133" s="843">
        <v>3718.38</v>
      </c>
      <c r="O133" s="843">
        <v>690.22</v>
      </c>
      <c r="P133" s="843">
        <v>106.5</v>
      </c>
      <c r="Q133" s="19">
        <v>1092581.8999999999</v>
      </c>
      <c r="R133" s="845">
        <v>0.34</v>
      </c>
      <c r="S133" s="1146">
        <v>-3.6</v>
      </c>
      <c r="T133" s="846">
        <v>0.92800000000000005</v>
      </c>
      <c r="U133" s="1156">
        <v>379656</v>
      </c>
      <c r="X133" s="1134">
        <v>96</v>
      </c>
      <c r="Y133" s="1110">
        <v>297597</v>
      </c>
      <c r="Z133" s="1115">
        <v>187543</v>
      </c>
      <c r="AB133" s="1134">
        <v>97.4</v>
      </c>
      <c r="AC133" s="1104">
        <v>33373</v>
      </c>
      <c r="AD133" s="1115">
        <v>195248</v>
      </c>
    </row>
    <row r="134" spans="1:30">
      <c r="A134" s="112"/>
      <c r="B134" s="120" t="s">
        <v>9</v>
      </c>
      <c r="C134" s="843">
        <v>117.4</v>
      </c>
      <c r="D134" s="844">
        <v>3987766</v>
      </c>
      <c r="E134" s="844">
        <v>655811</v>
      </c>
      <c r="F134" s="843">
        <v>115.5</v>
      </c>
      <c r="G134" s="19">
        <v>1131594.2220000001</v>
      </c>
      <c r="H134" s="845">
        <v>0.35</v>
      </c>
      <c r="I134" s="1146">
        <v>-4.7</v>
      </c>
      <c r="J134" s="846">
        <v>0.92800000000000005</v>
      </c>
      <c r="K134" s="1156">
        <v>392776</v>
      </c>
      <c r="M134" s="847">
        <v>117.4</v>
      </c>
      <c r="N134" s="843">
        <v>3663.07</v>
      </c>
      <c r="O134" s="843">
        <v>582.47</v>
      </c>
      <c r="P134" s="843">
        <v>115.5</v>
      </c>
      <c r="Q134" s="19">
        <v>1084177.1000000001</v>
      </c>
      <c r="R134" s="845">
        <v>0.35</v>
      </c>
      <c r="S134" s="1146">
        <v>-4.7</v>
      </c>
      <c r="T134" s="846">
        <v>0.95</v>
      </c>
      <c r="U134" s="1156">
        <v>377678</v>
      </c>
      <c r="X134" s="1134">
        <v>92.6</v>
      </c>
      <c r="Y134" s="1110">
        <v>434401</v>
      </c>
      <c r="Z134" s="1115">
        <v>193809</v>
      </c>
      <c r="AB134" s="1134">
        <v>96.8</v>
      </c>
      <c r="AC134" s="1104">
        <v>33753.300000000003</v>
      </c>
      <c r="AD134" s="1115">
        <v>188476</v>
      </c>
    </row>
    <row r="135" spans="1:30">
      <c r="A135" s="112"/>
      <c r="B135" s="120" t="s">
        <v>10</v>
      </c>
      <c r="C135" s="843">
        <v>116.8</v>
      </c>
      <c r="D135" s="844">
        <v>3842748</v>
      </c>
      <c r="E135" s="844">
        <v>687661</v>
      </c>
      <c r="F135" s="843">
        <v>114.2</v>
      </c>
      <c r="G135" s="19">
        <v>1048038.6539999999</v>
      </c>
      <c r="H135" s="845">
        <v>0.34</v>
      </c>
      <c r="I135" s="1146">
        <v>-4.7</v>
      </c>
      <c r="J135" s="846">
        <v>0.89</v>
      </c>
      <c r="K135" s="1156">
        <v>344768</v>
      </c>
      <c r="M135" s="847">
        <v>116.8</v>
      </c>
      <c r="N135" s="843">
        <v>3668.27</v>
      </c>
      <c r="O135" s="843">
        <v>704.67</v>
      </c>
      <c r="P135" s="843">
        <v>114.2</v>
      </c>
      <c r="Q135" s="19">
        <v>1111199.8999999999</v>
      </c>
      <c r="R135" s="845">
        <v>0.34</v>
      </c>
      <c r="S135" s="1146">
        <v>-4.7</v>
      </c>
      <c r="T135" s="846">
        <v>0.96099999999999997</v>
      </c>
      <c r="U135" s="1156">
        <v>364092</v>
      </c>
      <c r="X135" s="1134">
        <v>95.5</v>
      </c>
      <c r="Y135" s="1110">
        <v>284471</v>
      </c>
      <c r="Z135" s="1115">
        <v>200006</v>
      </c>
      <c r="AB135" s="1134">
        <v>101.4</v>
      </c>
      <c r="AC135" s="1104">
        <v>33490.1</v>
      </c>
      <c r="AD135" s="1115">
        <v>191112</v>
      </c>
    </row>
    <row r="136" spans="1:30">
      <c r="A136" s="112"/>
      <c r="B136" s="120" t="s">
        <v>11</v>
      </c>
      <c r="C136" s="843">
        <v>119.1</v>
      </c>
      <c r="D136" s="844">
        <v>4027578</v>
      </c>
      <c r="E136" s="844">
        <v>703306</v>
      </c>
      <c r="F136" s="843">
        <v>116.4</v>
      </c>
      <c r="G136" s="19">
        <v>1096725.75</v>
      </c>
      <c r="H136" s="845">
        <v>0.36</v>
      </c>
      <c r="I136" s="1146">
        <v>-0.4</v>
      </c>
      <c r="J136" s="846">
        <v>1.0289999999999999</v>
      </c>
      <c r="K136" s="1156">
        <v>394095</v>
      </c>
      <c r="M136" s="847">
        <v>119.1</v>
      </c>
      <c r="N136" s="843">
        <v>3851.17</v>
      </c>
      <c r="O136" s="843">
        <v>658.3</v>
      </c>
      <c r="P136" s="843">
        <v>116.4</v>
      </c>
      <c r="Q136" s="19">
        <v>1099109.6000000001</v>
      </c>
      <c r="R136" s="845">
        <v>0.36</v>
      </c>
      <c r="S136" s="1146">
        <v>-0.4</v>
      </c>
      <c r="T136" s="846">
        <v>0.97899999999999998</v>
      </c>
      <c r="U136" s="1156">
        <v>376682</v>
      </c>
      <c r="X136" s="1134">
        <v>94.5</v>
      </c>
      <c r="Y136" s="1110">
        <v>273253</v>
      </c>
      <c r="Z136" s="1115">
        <v>197758</v>
      </c>
      <c r="AB136" s="1134">
        <v>96.3</v>
      </c>
      <c r="AC136" s="1104">
        <v>33221.4</v>
      </c>
      <c r="AD136" s="1115">
        <v>192077</v>
      </c>
    </row>
    <row r="137" spans="1:30">
      <c r="A137" s="112"/>
      <c r="B137" s="120" t="s">
        <v>12</v>
      </c>
      <c r="C137" s="843">
        <v>115.9</v>
      </c>
      <c r="D137" s="844">
        <v>3849675</v>
      </c>
      <c r="E137" s="844">
        <v>663719</v>
      </c>
      <c r="F137" s="843">
        <v>110.7</v>
      </c>
      <c r="G137" s="19">
        <v>1080995.412</v>
      </c>
      <c r="H137" s="845">
        <v>0.37</v>
      </c>
      <c r="I137" s="1146">
        <v>2.1</v>
      </c>
      <c r="J137" s="846">
        <v>0.90900000000000003</v>
      </c>
      <c r="K137" s="1156">
        <v>356084</v>
      </c>
      <c r="M137" s="847">
        <v>115.9</v>
      </c>
      <c r="N137" s="843">
        <v>3746.17</v>
      </c>
      <c r="O137" s="843">
        <v>686.31</v>
      </c>
      <c r="P137" s="843">
        <v>110.7</v>
      </c>
      <c r="Q137" s="19">
        <v>1073425.1000000001</v>
      </c>
      <c r="R137" s="845">
        <v>0.37</v>
      </c>
      <c r="S137" s="1146">
        <v>2.1</v>
      </c>
      <c r="T137" s="846">
        <v>0.92300000000000004</v>
      </c>
      <c r="U137" s="1156">
        <v>335629</v>
      </c>
      <c r="X137" s="1134">
        <v>99.8</v>
      </c>
      <c r="Y137" s="1110">
        <v>327111</v>
      </c>
      <c r="Z137" s="1115">
        <v>194898</v>
      </c>
      <c r="AB137" s="1134">
        <v>98.2</v>
      </c>
      <c r="AC137" s="1104">
        <v>33553.599999999999</v>
      </c>
      <c r="AD137" s="1115">
        <v>195229</v>
      </c>
    </row>
    <row r="138" spans="1:30">
      <c r="A138" s="112"/>
      <c r="B138" s="120" t="s">
        <v>13</v>
      </c>
      <c r="C138" s="843">
        <v>115.8</v>
      </c>
      <c r="D138" s="844">
        <v>3640709</v>
      </c>
      <c r="E138" s="844">
        <v>737487</v>
      </c>
      <c r="F138" s="843">
        <v>109.8</v>
      </c>
      <c r="G138" s="19">
        <v>1097092.3500000001</v>
      </c>
      <c r="H138" s="845">
        <v>0.38</v>
      </c>
      <c r="I138" s="1146">
        <v>-8</v>
      </c>
      <c r="J138" s="846">
        <v>0.94499999999999995</v>
      </c>
      <c r="K138" s="1156">
        <v>363354</v>
      </c>
      <c r="M138" s="847">
        <v>115.8</v>
      </c>
      <c r="N138" s="843">
        <v>3740.93</v>
      </c>
      <c r="O138" s="843">
        <v>716.15</v>
      </c>
      <c r="P138" s="843">
        <v>109.8</v>
      </c>
      <c r="Q138" s="19">
        <v>1063704.3999999999</v>
      </c>
      <c r="R138" s="845">
        <v>0.38</v>
      </c>
      <c r="S138" s="1146">
        <v>-8</v>
      </c>
      <c r="T138" s="846">
        <v>0.94699999999999995</v>
      </c>
      <c r="U138" s="1156">
        <v>371103</v>
      </c>
      <c r="X138" s="1134">
        <v>102.8</v>
      </c>
      <c r="Y138" s="1110">
        <v>329669</v>
      </c>
      <c r="Z138" s="1115">
        <v>203071</v>
      </c>
      <c r="AB138" s="1134">
        <v>96.9</v>
      </c>
      <c r="AC138" s="1104">
        <v>33160.400000000001</v>
      </c>
      <c r="AD138" s="1115">
        <v>198611</v>
      </c>
    </row>
    <row r="139" spans="1:30">
      <c r="A139" s="113"/>
      <c r="B139" s="121" t="s">
        <v>14</v>
      </c>
      <c r="C139" s="848">
        <v>116.5</v>
      </c>
      <c r="D139" s="849">
        <v>3638655</v>
      </c>
      <c r="E139" s="849">
        <v>725288</v>
      </c>
      <c r="F139" s="848">
        <v>106.1</v>
      </c>
      <c r="G139" s="20">
        <v>1090037.7379999999</v>
      </c>
      <c r="H139" s="850">
        <v>0.38</v>
      </c>
      <c r="I139" s="1147">
        <v>-5.9</v>
      </c>
      <c r="J139" s="851">
        <v>0.95599999999999996</v>
      </c>
      <c r="K139" s="1157">
        <v>408656</v>
      </c>
      <c r="M139" s="852">
        <v>116.5</v>
      </c>
      <c r="N139" s="848">
        <v>3740.02</v>
      </c>
      <c r="O139" s="848">
        <v>700.71</v>
      </c>
      <c r="P139" s="848">
        <v>106.1</v>
      </c>
      <c r="Q139" s="20">
        <v>1081902.6000000001</v>
      </c>
      <c r="R139" s="850">
        <v>0.38</v>
      </c>
      <c r="S139" s="1147">
        <v>-5.9</v>
      </c>
      <c r="T139" s="851">
        <v>0.94099999999999995</v>
      </c>
      <c r="U139" s="1157">
        <v>367129</v>
      </c>
      <c r="X139" s="1134">
        <v>103.3</v>
      </c>
      <c r="Y139" s="1110">
        <v>507051</v>
      </c>
      <c r="Z139" s="1115">
        <v>192360</v>
      </c>
      <c r="AB139" s="1134">
        <v>98.8</v>
      </c>
      <c r="AC139" s="1104">
        <v>33733.5</v>
      </c>
      <c r="AD139" s="1115">
        <v>193681</v>
      </c>
    </row>
    <row r="140" spans="1:30">
      <c r="A140" s="112" t="s">
        <v>48</v>
      </c>
      <c r="B140" s="120" t="s">
        <v>3</v>
      </c>
      <c r="C140" s="843">
        <v>115.4</v>
      </c>
      <c r="D140" s="844">
        <v>3471468</v>
      </c>
      <c r="E140" s="844">
        <v>675002</v>
      </c>
      <c r="F140" s="843">
        <v>109.3</v>
      </c>
      <c r="G140" s="19">
        <v>1008314.875</v>
      </c>
      <c r="H140" s="845">
        <v>0.39</v>
      </c>
      <c r="I140" s="1146">
        <v>-5.5</v>
      </c>
      <c r="J140" s="846">
        <v>0.89900000000000002</v>
      </c>
      <c r="K140" s="1156">
        <v>277866</v>
      </c>
      <c r="M140" s="847">
        <v>115.4</v>
      </c>
      <c r="N140" s="843">
        <v>3693.63</v>
      </c>
      <c r="O140" s="843">
        <v>750.66</v>
      </c>
      <c r="P140" s="843">
        <v>109.3</v>
      </c>
      <c r="Q140" s="19">
        <v>1099694.3999999999</v>
      </c>
      <c r="R140" s="845">
        <v>0.39</v>
      </c>
      <c r="S140" s="1146">
        <v>-5.5</v>
      </c>
      <c r="T140" s="846">
        <v>0.94899999999999995</v>
      </c>
      <c r="U140" s="1156">
        <v>362163</v>
      </c>
      <c r="X140" s="1136">
        <v>89.5</v>
      </c>
      <c r="Y140" s="1112">
        <v>332937</v>
      </c>
      <c r="Z140" s="1114">
        <v>189349</v>
      </c>
      <c r="AB140" s="1136">
        <v>92.8</v>
      </c>
      <c r="AC140" s="1106">
        <v>32986.9</v>
      </c>
      <c r="AD140" s="1114">
        <v>192595</v>
      </c>
    </row>
    <row r="141" spans="1:30">
      <c r="A141" s="112">
        <v>2000</v>
      </c>
      <c r="B141" s="120" t="s">
        <v>4</v>
      </c>
      <c r="C141" s="843">
        <v>121.1</v>
      </c>
      <c r="D141" s="844">
        <v>3585686</v>
      </c>
      <c r="E141" s="844">
        <v>647689</v>
      </c>
      <c r="F141" s="843">
        <v>119</v>
      </c>
      <c r="G141" s="19">
        <v>1086087.7949999999</v>
      </c>
      <c r="H141" s="845">
        <v>0.4</v>
      </c>
      <c r="I141" s="1146">
        <v>-0.4</v>
      </c>
      <c r="J141" s="846">
        <v>1.0129999999999999</v>
      </c>
      <c r="K141" s="1156">
        <v>360695</v>
      </c>
      <c r="M141" s="847">
        <v>121.1</v>
      </c>
      <c r="N141" s="843">
        <v>3773.15</v>
      </c>
      <c r="O141" s="843">
        <v>779.85</v>
      </c>
      <c r="P141" s="843">
        <v>119</v>
      </c>
      <c r="Q141" s="19">
        <v>1095574.3</v>
      </c>
      <c r="R141" s="845">
        <v>0.4</v>
      </c>
      <c r="S141" s="1146">
        <v>-0.4</v>
      </c>
      <c r="T141" s="846">
        <v>1.0229999999999999</v>
      </c>
      <c r="U141" s="1156">
        <v>372311</v>
      </c>
      <c r="X141" s="1134">
        <v>94.3</v>
      </c>
      <c r="Y141" s="1110">
        <v>266154</v>
      </c>
      <c r="Z141" s="1115">
        <v>176158</v>
      </c>
      <c r="AB141" s="1134">
        <v>94.2</v>
      </c>
      <c r="AC141" s="1104">
        <v>33371.800000000003</v>
      </c>
      <c r="AD141" s="1115">
        <v>201291</v>
      </c>
    </row>
    <row r="142" spans="1:30">
      <c r="A142" s="112"/>
      <c r="B142" s="120" t="s">
        <v>5</v>
      </c>
      <c r="C142" s="843">
        <v>117.3</v>
      </c>
      <c r="D142" s="844">
        <v>3768702</v>
      </c>
      <c r="E142" s="844">
        <v>702066</v>
      </c>
      <c r="F142" s="843">
        <v>110.7</v>
      </c>
      <c r="G142" s="19">
        <v>1119686.1880000001</v>
      </c>
      <c r="H142" s="845">
        <v>0.41</v>
      </c>
      <c r="I142" s="1146">
        <v>-1.6</v>
      </c>
      <c r="J142" s="846">
        <v>1.2290000000000001</v>
      </c>
      <c r="K142" s="1156">
        <v>436039</v>
      </c>
      <c r="M142" s="847">
        <v>117.3</v>
      </c>
      <c r="N142" s="843">
        <v>3803.89</v>
      </c>
      <c r="O142" s="843">
        <v>749.28</v>
      </c>
      <c r="P142" s="843">
        <v>110.7</v>
      </c>
      <c r="Q142" s="19">
        <v>1111790.3999999999</v>
      </c>
      <c r="R142" s="845">
        <v>0.41</v>
      </c>
      <c r="S142" s="1146">
        <v>-1.6</v>
      </c>
      <c r="T142" s="846">
        <v>0.97099999999999997</v>
      </c>
      <c r="U142" s="1156">
        <v>377272</v>
      </c>
      <c r="X142" s="1134">
        <v>99.1</v>
      </c>
      <c r="Y142" s="1110">
        <v>331326</v>
      </c>
      <c r="Z142" s="1115">
        <v>215390</v>
      </c>
      <c r="AB142" s="1134">
        <v>95.9</v>
      </c>
      <c r="AC142" s="1104">
        <v>33502.800000000003</v>
      </c>
      <c r="AD142" s="1115">
        <v>203616</v>
      </c>
    </row>
    <row r="143" spans="1:30">
      <c r="A143" s="112"/>
      <c r="B143" s="120" t="s">
        <v>6</v>
      </c>
      <c r="C143" s="843">
        <v>123</v>
      </c>
      <c r="D143" s="844">
        <v>3580679</v>
      </c>
      <c r="E143" s="844">
        <v>826142</v>
      </c>
      <c r="F143" s="843">
        <v>123.1</v>
      </c>
      <c r="G143" s="19">
        <v>1158167.871</v>
      </c>
      <c r="H143" s="845">
        <v>0.41</v>
      </c>
      <c r="I143" s="1146">
        <v>-2.2000000000000002</v>
      </c>
      <c r="J143" s="846">
        <v>0.95699999999999996</v>
      </c>
      <c r="K143" s="1156">
        <v>357936</v>
      </c>
      <c r="M143" s="847">
        <v>123</v>
      </c>
      <c r="N143" s="843">
        <v>3747.23</v>
      </c>
      <c r="O143" s="843">
        <v>799.98</v>
      </c>
      <c r="P143" s="843">
        <v>123.1</v>
      </c>
      <c r="Q143" s="19">
        <v>1115674.8999999999</v>
      </c>
      <c r="R143" s="845">
        <v>0.41</v>
      </c>
      <c r="S143" s="1146">
        <v>-2.2000000000000002</v>
      </c>
      <c r="T143" s="846">
        <v>1.002</v>
      </c>
      <c r="U143" s="1156">
        <v>357787</v>
      </c>
      <c r="X143" s="1134">
        <v>100.7</v>
      </c>
      <c r="Y143" s="1110">
        <v>311558</v>
      </c>
      <c r="Z143" s="1115">
        <v>200205</v>
      </c>
      <c r="AB143" s="1134">
        <v>96.3</v>
      </c>
      <c r="AC143" s="1104">
        <v>33220.800000000003</v>
      </c>
      <c r="AD143" s="1115">
        <v>199681</v>
      </c>
    </row>
    <row r="144" spans="1:30">
      <c r="A144" s="112"/>
      <c r="B144" s="120" t="s">
        <v>7</v>
      </c>
      <c r="C144" s="843">
        <v>118.5</v>
      </c>
      <c r="D144" s="844">
        <v>3738413</v>
      </c>
      <c r="E144" s="844">
        <v>685430</v>
      </c>
      <c r="F144" s="843">
        <v>113.2</v>
      </c>
      <c r="G144" s="19">
        <v>1056436.5</v>
      </c>
      <c r="H144" s="845">
        <v>0.42</v>
      </c>
      <c r="I144" s="1146">
        <v>-5.0999999999999996</v>
      </c>
      <c r="J144" s="846">
        <v>0.89600000000000002</v>
      </c>
      <c r="K144" s="1156">
        <v>346506</v>
      </c>
      <c r="M144" s="847">
        <v>118.5</v>
      </c>
      <c r="N144" s="843">
        <v>3780.54</v>
      </c>
      <c r="O144" s="843">
        <v>742.71</v>
      </c>
      <c r="P144" s="843">
        <v>113.2</v>
      </c>
      <c r="Q144" s="19">
        <v>1080677.8999999999</v>
      </c>
      <c r="R144" s="845">
        <v>0.42</v>
      </c>
      <c r="S144" s="1146">
        <v>-5.0999999999999996</v>
      </c>
      <c r="T144" s="846">
        <v>0.97299999999999998</v>
      </c>
      <c r="U144" s="1156">
        <v>367031</v>
      </c>
      <c r="X144" s="1134">
        <v>94.2</v>
      </c>
      <c r="Y144" s="1110">
        <v>319298</v>
      </c>
      <c r="Z144" s="1115">
        <v>197017</v>
      </c>
      <c r="AB144" s="1134">
        <v>97</v>
      </c>
      <c r="AC144" s="1104">
        <v>33320</v>
      </c>
      <c r="AD144" s="1115">
        <v>194846</v>
      </c>
    </row>
    <row r="145" spans="1:30">
      <c r="A145" s="112"/>
      <c r="B145" s="120" t="s">
        <v>8</v>
      </c>
      <c r="C145" s="843">
        <v>118.8</v>
      </c>
      <c r="D145" s="844">
        <v>3947119</v>
      </c>
      <c r="E145" s="844">
        <v>738753</v>
      </c>
      <c r="F145" s="843">
        <v>110.8</v>
      </c>
      <c r="G145" s="19">
        <v>1167109.8660000002</v>
      </c>
      <c r="H145" s="845">
        <v>0.43</v>
      </c>
      <c r="I145" s="1146">
        <v>-2.6</v>
      </c>
      <c r="J145" s="846">
        <v>0.95699999999999996</v>
      </c>
      <c r="K145" s="1156">
        <v>396350</v>
      </c>
      <c r="M145" s="847">
        <v>118.8</v>
      </c>
      <c r="N145" s="843">
        <v>3794.9</v>
      </c>
      <c r="O145" s="843">
        <v>687.52</v>
      </c>
      <c r="P145" s="843">
        <v>110.8</v>
      </c>
      <c r="Q145" s="19">
        <v>1108575</v>
      </c>
      <c r="R145" s="845">
        <v>0.43</v>
      </c>
      <c r="S145" s="1146">
        <v>-2.6</v>
      </c>
      <c r="T145" s="846">
        <v>0.98399999999999999</v>
      </c>
      <c r="U145" s="1156">
        <v>388390</v>
      </c>
      <c r="X145" s="1134">
        <v>96.8</v>
      </c>
      <c r="Y145" s="1110">
        <v>299379</v>
      </c>
      <c r="Z145" s="1115">
        <v>195312</v>
      </c>
      <c r="AB145" s="1134">
        <v>98</v>
      </c>
      <c r="AC145" s="1104">
        <v>32710.5</v>
      </c>
      <c r="AD145" s="1115">
        <v>198730</v>
      </c>
    </row>
    <row r="146" spans="1:30">
      <c r="A146" s="95"/>
      <c r="B146" s="120" t="s">
        <v>9</v>
      </c>
      <c r="C146" s="843">
        <v>117.4</v>
      </c>
      <c r="D146" s="844">
        <v>4128225</v>
      </c>
      <c r="E146" s="844">
        <v>842532</v>
      </c>
      <c r="F146" s="843">
        <v>105.4</v>
      </c>
      <c r="G146" s="19">
        <v>1142633.3999999999</v>
      </c>
      <c r="H146" s="845">
        <v>0.44</v>
      </c>
      <c r="I146" s="1146">
        <v>-4.9000000000000004</v>
      </c>
      <c r="J146" s="846">
        <v>0.92700000000000005</v>
      </c>
      <c r="K146" s="1156">
        <v>377904</v>
      </c>
      <c r="M146" s="847">
        <v>117.4</v>
      </c>
      <c r="N146" s="843">
        <v>3791.28</v>
      </c>
      <c r="O146" s="843">
        <v>722.8</v>
      </c>
      <c r="P146" s="843">
        <v>105.4</v>
      </c>
      <c r="Q146" s="19">
        <v>1111347.8999999999</v>
      </c>
      <c r="R146" s="845">
        <v>0.44</v>
      </c>
      <c r="S146" s="1146">
        <v>-4.9000000000000004</v>
      </c>
      <c r="T146" s="846">
        <v>0.94899999999999995</v>
      </c>
      <c r="U146" s="1156">
        <v>374077</v>
      </c>
      <c r="X146" s="1134">
        <v>94.2</v>
      </c>
      <c r="Y146" s="1110">
        <v>409773</v>
      </c>
      <c r="Z146" s="1115">
        <v>189237</v>
      </c>
      <c r="AB146" s="1134">
        <v>98.8</v>
      </c>
      <c r="AC146" s="1104">
        <v>32197.9</v>
      </c>
      <c r="AD146" s="1115">
        <v>190197</v>
      </c>
    </row>
    <row r="147" spans="1:30">
      <c r="A147" s="112"/>
      <c r="B147" s="120" t="s">
        <v>10</v>
      </c>
      <c r="C147" s="843">
        <v>118.5</v>
      </c>
      <c r="D147" s="844">
        <v>3988813</v>
      </c>
      <c r="E147" s="844">
        <v>688933</v>
      </c>
      <c r="F147" s="843">
        <v>110.7</v>
      </c>
      <c r="G147" s="19">
        <v>1057352.774</v>
      </c>
      <c r="H147" s="845">
        <v>0.45</v>
      </c>
      <c r="I147" s="1146">
        <v>-6.1</v>
      </c>
      <c r="J147" s="846">
        <v>0.92100000000000004</v>
      </c>
      <c r="K147" s="1156">
        <v>386330</v>
      </c>
      <c r="M147" s="847">
        <v>118.5</v>
      </c>
      <c r="N147" s="843">
        <v>3809.74</v>
      </c>
      <c r="O147" s="843">
        <v>688.54</v>
      </c>
      <c r="P147" s="843">
        <v>110.7</v>
      </c>
      <c r="Q147" s="19">
        <v>1105717.6000000001</v>
      </c>
      <c r="R147" s="845">
        <v>0.45</v>
      </c>
      <c r="S147" s="1146">
        <v>-6.1</v>
      </c>
      <c r="T147" s="846">
        <v>0.999</v>
      </c>
      <c r="U147" s="1156">
        <v>394247</v>
      </c>
      <c r="X147" s="1134">
        <v>94.1</v>
      </c>
      <c r="Y147" s="1110">
        <v>270522</v>
      </c>
      <c r="Z147" s="1115">
        <v>217209</v>
      </c>
      <c r="AB147" s="1134">
        <v>99.2</v>
      </c>
      <c r="AC147" s="1104">
        <v>32720.400000000001</v>
      </c>
      <c r="AD147" s="1115">
        <v>204454</v>
      </c>
    </row>
    <row r="148" spans="1:30">
      <c r="A148" s="112"/>
      <c r="B148" s="120" t="s">
        <v>11</v>
      </c>
      <c r="C148" s="843">
        <v>120.3</v>
      </c>
      <c r="D148" s="844">
        <v>3988054</v>
      </c>
      <c r="E148" s="844">
        <v>634397</v>
      </c>
      <c r="F148" s="843">
        <v>110.6</v>
      </c>
      <c r="G148" s="19">
        <v>1110755.547</v>
      </c>
      <c r="H148" s="845">
        <v>0.46</v>
      </c>
      <c r="I148" s="1146">
        <v>-7.5</v>
      </c>
      <c r="J148" s="846">
        <v>1.0589999999999999</v>
      </c>
      <c r="K148" s="1156">
        <v>397633</v>
      </c>
      <c r="M148" s="847">
        <v>120.3</v>
      </c>
      <c r="N148" s="843">
        <v>3811.28</v>
      </c>
      <c r="O148" s="843">
        <v>627.51</v>
      </c>
      <c r="P148" s="843">
        <v>110.6</v>
      </c>
      <c r="Q148" s="19">
        <v>1113987.5</v>
      </c>
      <c r="R148" s="845">
        <v>0.46</v>
      </c>
      <c r="S148" s="1146">
        <v>-7.5</v>
      </c>
      <c r="T148" s="846">
        <v>1.012</v>
      </c>
      <c r="U148" s="1156">
        <v>381360</v>
      </c>
      <c r="X148" s="1134">
        <v>98.9</v>
      </c>
      <c r="Y148" s="1110">
        <v>269251</v>
      </c>
      <c r="Z148" s="1115">
        <v>208950</v>
      </c>
      <c r="AB148" s="1134">
        <v>100.3</v>
      </c>
      <c r="AC148" s="1104">
        <v>32244.9</v>
      </c>
      <c r="AD148" s="1115">
        <v>209088</v>
      </c>
    </row>
    <row r="149" spans="1:30">
      <c r="A149" s="112"/>
      <c r="B149" s="120" t="s">
        <v>12</v>
      </c>
      <c r="C149" s="843">
        <v>118.4</v>
      </c>
      <c r="D149" s="844">
        <v>3899732</v>
      </c>
      <c r="E149" s="844">
        <v>635967</v>
      </c>
      <c r="F149" s="843">
        <v>109.6</v>
      </c>
      <c r="G149" s="19">
        <v>1127657.6189999999</v>
      </c>
      <c r="H149" s="845">
        <v>0.46</v>
      </c>
      <c r="I149" s="1146">
        <v>-4.5999999999999996</v>
      </c>
      <c r="J149" s="846">
        <v>0.96399999999999997</v>
      </c>
      <c r="K149" s="1156">
        <v>392123</v>
      </c>
      <c r="M149" s="847">
        <v>118.4</v>
      </c>
      <c r="N149" s="843">
        <v>3797.1</v>
      </c>
      <c r="O149" s="843">
        <v>641.35</v>
      </c>
      <c r="P149" s="843">
        <v>109.6</v>
      </c>
      <c r="Q149" s="19">
        <v>1129567.1000000001</v>
      </c>
      <c r="R149" s="845">
        <v>0.46</v>
      </c>
      <c r="S149" s="1146">
        <v>-4.5999999999999996</v>
      </c>
      <c r="T149" s="846">
        <v>0.97899999999999998</v>
      </c>
      <c r="U149" s="1156">
        <v>372189</v>
      </c>
      <c r="X149" s="1134">
        <v>100.5</v>
      </c>
      <c r="Y149" s="1110">
        <v>322498</v>
      </c>
      <c r="Z149" s="1115">
        <v>207921</v>
      </c>
      <c r="AB149" s="1134">
        <v>99.4</v>
      </c>
      <c r="AC149" s="1104">
        <v>32779.9</v>
      </c>
      <c r="AD149" s="1115">
        <v>202574</v>
      </c>
    </row>
    <row r="150" spans="1:30">
      <c r="A150" s="112"/>
      <c r="B150" s="120" t="s">
        <v>13</v>
      </c>
      <c r="C150" s="843">
        <v>120.2</v>
      </c>
      <c r="D150" s="844">
        <v>3699763</v>
      </c>
      <c r="E150" s="844">
        <v>635117</v>
      </c>
      <c r="F150" s="843">
        <v>111.4</v>
      </c>
      <c r="G150" s="19">
        <v>1163525.1499999999</v>
      </c>
      <c r="H150" s="845">
        <v>0.46</v>
      </c>
      <c r="I150" s="1146">
        <v>-3.5</v>
      </c>
      <c r="J150" s="846">
        <v>0.99399999999999999</v>
      </c>
      <c r="K150" s="1156">
        <v>367587</v>
      </c>
      <c r="M150" s="847">
        <v>120.2</v>
      </c>
      <c r="N150" s="843">
        <v>3803.68</v>
      </c>
      <c r="O150" s="843">
        <v>603.33000000000004</v>
      </c>
      <c r="P150" s="843">
        <v>111.4</v>
      </c>
      <c r="Q150" s="19">
        <v>1119786.8</v>
      </c>
      <c r="R150" s="845">
        <v>0.46</v>
      </c>
      <c r="S150" s="1146">
        <v>-3.5</v>
      </c>
      <c r="T150" s="846">
        <v>0.99199999999999999</v>
      </c>
      <c r="U150" s="1156">
        <v>375570</v>
      </c>
      <c r="X150" s="1134">
        <v>109.3</v>
      </c>
      <c r="Y150" s="1110">
        <v>320652</v>
      </c>
      <c r="Z150" s="1115">
        <v>205852</v>
      </c>
      <c r="AB150" s="1134">
        <v>102.6</v>
      </c>
      <c r="AC150" s="1104">
        <v>32155.3</v>
      </c>
      <c r="AD150" s="1115">
        <v>202297</v>
      </c>
    </row>
    <row r="151" spans="1:30">
      <c r="A151" s="112"/>
      <c r="B151" s="120" t="s">
        <v>14</v>
      </c>
      <c r="C151" s="843">
        <v>119.8</v>
      </c>
      <c r="D151" s="844">
        <v>3713726</v>
      </c>
      <c r="E151" s="844">
        <v>621439</v>
      </c>
      <c r="F151" s="843">
        <v>107.8</v>
      </c>
      <c r="G151" s="19">
        <v>1129585.8419999999</v>
      </c>
      <c r="H151" s="845">
        <v>0.48</v>
      </c>
      <c r="I151" s="1146">
        <v>-5.5</v>
      </c>
      <c r="J151" s="846">
        <v>1.002</v>
      </c>
      <c r="K151" s="1156">
        <v>390517</v>
      </c>
      <c r="M151" s="847">
        <v>119.8</v>
      </c>
      <c r="N151" s="843">
        <v>3820.07</v>
      </c>
      <c r="O151" s="843">
        <v>609.86</v>
      </c>
      <c r="P151" s="843">
        <v>107.8</v>
      </c>
      <c r="Q151" s="19">
        <v>1131599</v>
      </c>
      <c r="R151" s="845">
        <v>0.48</v>
      </c>
      <c r="S151" s="1146">
        <v>-5.5</v>
      </c>
      <c r="T151" s="846">
        <v>0.98299999999999998</v>
      </c>
      <c r="U151" s="1156">
        <v>364867</v>
      </c>
      <c r="X151" s="1135">
        <v>107</v>
      </c>
      <c r="Y151" s="1111">
        <v>488322</v>
      </c>
      <c r="Z151" s="1116">
        <v>200174</v>
      </c>
      <c r="AB151" s="1135">
        <v>101.7</v>
      </c>
      <c r="AC151" s="1105">
        <v>32654.3</v>
      </c>
      <c r="AD151" s="1116">
        <v>215586</v>
      </c>
    </row>
    <row r="152" spans="1:30">
      <c r="A152" s="114" t="s">
        <v>49</v>
      </c>
      <c r="B152" s="119" t="s">
        <v>3</v>
      </c>
      <c r="C152" s="853">
        <v>116.9</v>
      </c>
      <c r="D152" s="854">
        <v>3587370</v>
      </c>
      <c r="E152" s="854">
        <v>601200</v>
      </c>
      <c r="F152" s="853">
        <v>106</v>
      </c>
      <c r="G152" s="18">
        <v>1024086.51</v>
      </c>
      <c r="H152" s="855">
        <v>0.49</v>
      </c>
      <c r="I152" s="1145">
        <v>-0.2</v>
      </c>
      <c r="J152" s="856">
        <v>0.90800000000000003</v>
      </c>
      <c r="K152" s="1155">
        <v>291576</v>
      </c>
      <c r="M152" s="857">
        <v>116.9</v>
      </c>
      <c r="N152" s="853">
        <v>3810.72</v>
      </c>
      <c r="O152" s="853">
        <v>659.94</v>
      </c>
      <c r="P152" s="853">
        <v>106</v>
      </c>
      <c r="Q152" s="18">
        <v>1108445.8999999999</v>
      </c>
      <c r="R152" s="855">
        <v>0.49</v>
      </c>
      <c r="S152" s="1145">
        <v>-0.2</v>
      </c>
      <c r="T152" s="856">
        <v>0.96299999999999997</v>
      </c>
      <c r="U152" s="1155">
        <v>366456</v>
      </c>
      <c r="X152" s="1134">
        <v>97.4</v>
      </c>
      <c r="Y152" s="1110">
        <v>320947</v>
      </c>
      <c r="Z152" s="1115">
        <v>210920</v>
      </c>
      <c r="AB152" s="1134">
        <v>100.9</v>
      </c>
      <c r="AC152" s="1104">
        <v>31872</v>
      </c>
      <c r="AD152" s="1115">
        <v>200496</v>
      </c>
    </row>
    <row r="153" spans="1:30">
      <c r="A153" s="112">
        <v>2001</v>
      </c>
      <c r="B153" s="120" t="s">
        <v>4</v>
      </c>
      <c r="C153" s="843">
        <v>115.9</v>
      </c>
      <c r="D153" s="844">
        <v>3447946</v>
      </c>
      <c r="E153" s="844">
        <v>515229</v>
      </c>
      <c r="F153" s="843">
        <v>102.4</v>
      </c>
      <c r="G153" s="19">
        <v>1098699.4029999999</v>
      </c>
      <c r="H153" s="845">
        <v>0.48</v>
      </c>
      <c r="I153" s="1146">
        <v>-7.3</v>
      </c>
      <c r="J153" s="846">
        <v>0.95799999999999996</v>
      </c>
      <c r="K153" s="1156">
        <v>367269</v>
      </c>
      <c r="M153" s="847">
        <v>115.9</v>
      </c>
      <c r="N153" s="843">
        <v>3743.5</v>
      </c>
      <c r="O153" s="843">
        <v>542.36</v>
      </c>
      <c r="P153" s="843">
        <v>102.4</v>
      </c>
      <c r="Q153" s="19">
        <v>1116386.3</v>
      </c>
      <c r="R153" s="845">
        <v>0.48</v>
      </c>
      <c r="S153" s="1146">
        <v>-7.3</v>
      </c>
      <c r="T153" s="846">
        <v>0.96699999999999997</v>
      </c>
      <c r="U153" s="1156">
        <v>387644</v>
      </c>
      <c r="X153" s="1134">
        <v>102.8</v>
      </c>
      <c r="Y153" s="1110">
        <v>242525</v>
      </c>
      <c r="Z153" s="1115">
        <v>174552</v>
      </c>
      <c r="AB153" s="1134">
        <v>104.9</v>
      </c>
      <c r="AC153" s="1104">
        <v>31296.9</v>
      </c>
      <c r="AD153" s="1115">
        <v>201996</v>
      </c>
    </row>
    <row r="154" spans="1:30">
      <c r="A154" s="112"/>
      <c r="B154" s="120" t="s">
        <v>5</v>
      </c>
      <c r="C154" s="843">
        <v>114.1</v>
      </c>
      <c r="D154" s="844">
        <v>3666480</v>
      </c>
      <c r="E154" s="844">
        <v>603600</v>
      </c>
      <c r="F154" s="843">
        <v>101.5</v>
      </c>
      <c r="G154" s="19">
        <v>1070931.75</v>
      </c>
      <c r="H154" s="845">
        <v>0.47</v>
      </c>
      <c r="I154" s="1146">
        <v>-4.8</v>
      </c>
      <c r="J154" s="846">
        <v>1.2050000000000001</v>
      </c>
      <c r="K154" s="1156">
        <v>424185</v>
      </c>
      <c r="M154" s="847">
        <v>114.1</v>
      </c>
      <c r="N154" s="843">
        <v>3701.19</v>
      </c>
      <c r="O154" s="843">
        <v>659.66</v>
      </c>
      <c r="P154" s="843">
        <v>101.5</v>
      </c>
      <c r="Q154" s="19">
        <v>1064162.1000000001</v>
      </c>
      <c r="R154" s="845">
        <v>0.47</v>
      </c>
      <c r="S154" s="1146">
        <v>-4.8</v>
      </c>
      <c r="T154" s="846">
        <v>0.95299999999999996</v>
      </c>
      <c r="U154" s="1156">
        <v>368531</v>
      </c>
      <c r="X154" s="1134">
        <v>99.6</v>
      </c>
      <c r="Y154" s="1110">
        <v>313958</v>
      </c>
      <c r="Z154" s="1115">
        <v>223791</v>
      </c>
      <c r="AB154" s="1134">
        <v>96.9</v>
      </c>
      <c r="AC154" s="1104">
        <v>31188.2</v>
      </c>
      <c r="AD154" s="1115">
        <v>216328</v>
      </c>
    </row>
    <row r="155" spans="1:30">
      <c r="A155" s="112"/>
      <c r="B155" s="120" t="s">
        <v>6</v>
      </c>
      <c r="C155" s="843">
        <v>113.8</v>
      </c>
      <c r="D155" s="844">
        <v>3535581</v>
      </c>
      <c r="E155" s="844">
        <v>595196</v>
      </c>
      <c r="F155" s="843">
        <v>101.2</v>
      </c>
      <c r="G155" s="19">
        <v>1125514.2689999999</v>
      </c>
      <c r="H155" s="845">
        <v>0.47</v>
      </c>
      <c r="I155" s="1146">
        <v>-5.4</v>
      </c>
      <c r="J155" s="846">
        <v>0.89300000000000002</v>
      </c>
      <c r="K155" s="1156">
        <v>373065</v>
      </c>
      <c r="M155" s="847">
        <v>113.8</v>
      </c>
      <c r="N155" s="843">
        <v>3694.05</v>
      </c>
      <c r="O155" s="843">
        <v>583.83000000000004</v>
      </c>
      <c r="P155" s="843">
        <v>101.2</v>
      </c>
      <c r="Q155" s="19">
        <v>1085596.7</v>
      </c>
      <c r="R155" s="845">
        <v>0.47</v>
      </c>
      <c r="S155" s="1146">
        <v>-5.4</v>
      </c>
      <c r="T155" s="846">
        <v>0.93400000000000005</v>
      </c>
      <c r="U155" s="1156">
        <v>374344</v>
      </c>
      <c r="X155" s="1134">
        <v>104.5</v>
      </c>
      <c r="Y155" s="1110">
        <v>298860</v>
      </c>
      <c r="Z155" s="1115">
        <v>215925</v>
      </c>
      <c r="AB155" s="1134">
        <v>100.4</v>
      </c>
      <c r="AC155" s="1104">
        <v>31571.8</v>
      </c>
      <c r="AD155" s="1115">
        <v>205393</v>
      </c>
    </row>
    <row r="156" spans="1:30">
      <c r="A156" s="112"/>
      <c r="B156" s="120" t="s">
        <v>7</v>
      </c>
      <c r="C156" s="843">
        <v>111.9</v>
      </c>
      <c r="D156" s="844">
        <v>3640916</v>
      </c>
      <c r="E156" s="844">
        <v>589421</v>
      </c>
      <c r="F156" s="843">
        <v>98.5</v>
      </c>
      <c r="G156" s="19">
        <v>1063284.365</v>
      </c>
      <c r="H156" s="845">
        <v>0.47</v>
      </c>
      <c r="I156" s="1146">
        <v>-6.4</v>
      </c>
      <c r="J156" s="846">
        <v>0.86199999999999999</v>
      </c>
      <c r="K156" s="1156">
        <v>345550</v>
      </c>
      <c r="M156" s="847">
        <v>111.9</v>
      </c>
      <c r="N156" s="843">
        <v>3679.01</v>
      </c>
      <c r="O156" s="843">
        <v>648.59</v>
      </c>
      <c r="P156" s="843">
        <v>98.5</v>
      </c>
      <c r="Q156" s="19">
        <v>1085132.3</v>
      </c>
      <c r="R156" s="845">
        <v>0.47</v>
      </c>
      <c r="S156" s="1146">
        <v>-6.4</v>
      </c>
      <c r="T156" s="846">
        <v>0.93400000000000005</v>
      </c>
      <c r="U156" s="1156">
        <v>366029</v>
      </c>
      <c r="X156" s="1134">
        <v>98.7</v>
      </c>
      <c r="Y156" s="1110">
        <v>300400</v>
      </c>
      <c r="Z156" s="1115">
        <v>204393</v>
      </c>
      <c r="AB156" s="1134">
        <v>101.5</v>
      </c>
      <c r="AC156" s="1104">
        <v>31810</v>
      </c>
      <c r="AD156" s="1115">
        <v>203544</v>
      </c>
    </row>
    <row r="157" spans="1:30">
      <c r="A157" s="112"/>
      <c r="B157" s="120" t="s">
        <v>8</v>
      </c>
      <c r="C157" s="843">
        <v>112.5</v>
      </c>
      <c r="D157" s="844">
        <v>3799364</v>
      </c>
      <c r="E157" s="844">
        <v>666628</v>
      </c>
      <c r="F157" s="843">
        <v>99.5</v>
      </c>
      <c r="G157" s="19">
        <v>1117807.5359999998</v>
      </c>
      <c r="H157" s="845">
        <v>0.47</v>
      </c>
      <c r="I157" s="1146">
        <v>-3.4</v>
      </c>
      <c r="J157" s="846">
        <v>0.90700000000000003</v>
      </c>
      <c r="K157" s="1156">
        <v>363414</v>
      </c>
      <c r="M157" s="847">
        <v>112.5</v>
      </c>
      <c r="N157" s="843">
        <v>3654.56</v>
      </c>
      <c r="O157" s="843">
        <v>596.16</v>
      </c>
      <c r="P157" s="843">
        <v>99.5</v>
      </c>
      <c r="Q157" s="19">
        <v>1067939.5</v>
      </c>
      <c r="R157" s="845">
        <v>0.47</v>
      </c>
      <c r="S157" s="1146">
        <v>-3.4</v>
      </c>
      <c r="T157" s="846">
        <v>0.92800000000000005</v>
      </c>
      <c r="U157" s="1156">
        <v>353988</v>
      </c>
      <c r="X157" s="1134">
        <v>101.2</v>
      </c>
      <c r="Y157" s="1110">
        <v>298243</v>
      </c>
      <c r="Z157" s="1115">
        <v>190203</v>
      </c>
      <c r="AB157" s="1134">
        <v>102.3</v>
      </c>
      <c r="AC157" s="1104">
        <v>31879.8</v>
      </c>
      <c r="AD157" s="1115">
        <v>200603</v>
      </c>
    </row>
    <row r="158" spans="1:30">
      <c r="A158" s="112"/>
      <c r="B158" s="120" t="s">
        <v>9</v>
      </c>
      <c r="C158" s="843">
        <v>110.3</v>
      </c>
      <c r="D158" s="844">
        <v>4022577</v>
      </c>
      <c r="E158" s="844">
        <v>732400</v>
      </c>
      <c r="F158" s="843">
        <v>98.6</v>
      </c>
      <c r="G158" s="19">
        <v>1084682.0819999999</v>
      </c>
      <c r="H158" s="845">
        <v>0.46</v>
      </c>
      <c r="I158" s="1146">
        <v>-3.3</v>
      </c>
      <c r="J158" s="846">
        <v>0.88700000000000001</v>
      </c>
      <c r="K158" s="1156">
        <v>360986</v>
      </c>
      <c r="M158" s="847">
        <v>110.3</v>
      </c>
      <c r="N158" s="843">
        <v>3689.42</v>
      </c>
      <c r="O158" s="843">
        <v>670.53</v>
      </c>
      <c r="P158" s="843">
        <v>98.6</v>
      </c>
      <c r="Q158" s="19">
        <v>1057922.3999999999</v>
      </c>
      <c r="R158" s="845">
        <v>0.46</v>
      </c>
      <c r="S158" s="1146">
        <v>-3.3</v>
      </c>
      <c r="T158" s="846">
        <v>0.90700000000000003</v>
      </c>
      <c r="U158" s="1156">
        <v>357959</v>
      </c>
      <c r="X158" s="1134">
        <v>93.9</v>
      </c>
      <c r="Y158" s="1110">
        <v>389839</v>
      </c>
      <c r="Z158" s="1115">
        <v>211198</v>
      </c>
      <c r="AB158" s="1134">
        <v>98.4</v>
      </c>
      <c r="AC158" s="1104">
        <v>31773.3</v>
      </c>
      <c r="AD158" s="1115">
        <v>204648</v>
      </c>
    </row>
    <row r="159" spans="1:30">
      <c r="A159" s="112"/>
      <c r="B159" s="120" t="s">
        <v>10</v>
      </c>
      <c r="C159" s="843">
        <v>102.3</v>
      </c>
      <c r="D159" s="844">
        <v>3789458</v>
      </c>
      <c r="E159" s="844">
        <v>528267</v>
      </c>
      <c r="F159" s="843">
        <v>86.1</v>
      </c>
      <c r="G159" s="19">
        <v>1028425.4639999999</v>
      </c>
      <c r="H159" s="845">
        <v>0.46</v>
      </c>
      <c r="I159" s="1146">
        <v>-2.8</v>
      </c>
      <c r="J159" s="846">
        <v>0.79800000000000004</v>
      </c>
      <c r="K159" s="1156">
        <v>350759</v>
      </c>
      <c r="M159" s="847">
        <v>102.3</v>
      </c>
      <c r="N159" s="843">
        <v>3621.46</v>
      </c>
      <c r="O159" s="843">
        <v>539.71</v>
      </c>
      <c r="P159" s="843">
        <v>86.1</v>
      </c>
      <c r="Q159" s="19">
        <v>1064067.1000000001</v>
      </c>
      <c r="R159" s="845">
        <v>0.46</v>
      </c>
      <c r="S159" s="1146">
        <v>-2.8</v>
      </c>
      <c r="T159" s="846">
        <v>0.872</v>
      </c>
      <c r="U159" s="1156">
        <v>354230</v>
      </c>
      <c r="X159" s="1134">
        <v>93.8</v>
      </c>
      <c r="Y159" s="1110">
        <v>263715</v>
      </c>
      <c r="Z159" s="1115">
        <v>212246</v>
      </c>
      <c r="AB159" s="1134">
        <v>98.5</v>
      </c>
      <c r="AC159" s="1104">
        <v>31855.3</v>
      </c>
      <c r="AD159" s="1115">
        <v>199421</v>
      </c>
    </row>
    <row r="160" spans="1:30">
      <c r="A160" s="112"/>
      <c r="B160" s="120" t="s">
        <v>11</v>
      </c>
      <c r="C160" s="843">
        <v>104</v>
      </c>
      <c r="D160" s="844">
        <v>3676061</v>
      </c>
      <c r="E160" s="844">
        <v>677350</v>
      </c>
      <c r="F160" s="843">
        <v>89.6</v>
      </c>
      <c r="G160" s="19">
        <v>1033984.41</v>
      </c>
      <c r="H160" s="845">
        <v>0.45</v>
      </c>
      <c r="I160" s="1146">
        <v>-0.1</v>
      </c>
      <c r="J160" s="846">
        <v>0.91700000000000004</v>
      </c>
      <c r="K160" s="1156">
        <v>355589</v>
      </c>
      <c r="M160" s="847">
        <v>104</v>
      </c>
      <c r="N160" s="843">
        <v>3511.98</v>
      </c>
      <c r="O160" s="843">
        <v>648.88</v>
      </c>
      <c r="P160" s="843">
        <v>89.6</v>
      </c>
      <c r="Q160" s="19">
        <v>1048265.5</v>
      </c>
      <c r="R160" s="845">
        <v>0.45</v>
      </c>
      <c r="S160" s="1146">
        <v>-0.1</v>
      </c>
      <c r="T160" s="846">
        <v>0.88300000000000001</v>
      </c>
      <c r="U160" s="1156">
        <v>352036</v>
      </c>
      <c r="X160" s="1134">
        <v>94.7</v>
      </c>
      <c r="Y160" s="1110">
        <v>274794</v>
      </c>
      <c r="Z160" s="1115">
        <v>184932</v>
      </c>
      <c r="AB160" s="1134">
        <v>95.8</v>
      </c>
      <c r="AC160" s="1104">
        <v>32449.8</v>
      </c>
      <c r="AD160" s="1115">
        <v>196584</v>
      </c>
    </row>
    <row r="161" spans="1:30">
      <c r="A161" s="112"/>
      <c r="B161" s="120" t="s">
        <v>12</v>
      </c>
      <c r="C161" s="843">
        <v>106.6</v>
      </c>
      <c r="D161" s="844">
        <v>3646726</v>
      </c>
      <c r="E161" s="844">
        <v>610815</v>
      </c>
      <c r="F161" s="843">
        <v>90.5</v>
      </c>
      <c r="G161" s="19">
        <v>1046200.53</v>
      </c>
      <c r="H161" s="845">
        <v>0.42</v>
      </c>
      <c r="I161" s="1146">
        <v>-10</v>
      </c>
      <c r="J161" s="846">
        <v>0.88900000000000001</v>
      </c>
      <c r="K161" s="1156">
        <v>401436</v>
      </c>
      <c r="M161" s="847">
        <v>106.6</v>
      </c>
      <c r="N161" s="843">
        <v>3554.99</v>
      </c>
      <c r="O161" s="843">
        <v>591.21</v>
      </c>
      <c r="P161" s="843">
        <v>90.5</v>
      </c>
      <c r="Q161" s="19">
        <v>1042106</v>
      </c>
      <c r="R161" s="845">
        <v>0.42</v>
      </c>
      <c r="S161" s="1146">
        <v>-10</v>
      </c>
      <c r="T161" s="846">
        <v>0.90100000000000002</v>
      </c>
      <c r="U161" s="1156">
        <v>370540</v>
      </c>
      <c r="X161" s="1134">
        <v>94.7</v>
      </c>
      <c r="Y161" s="1110">
        <v>312944</v>
      </c>
      <c r="Z161" s="1115">
        <v>206701</v>
      </c>
      <c r="AB161" s="1134">
        <v>93.9</v>
      </c>
      <c r="AC161" s="1104">
        <v>32143.7</v>
      </c>
      <c r="AD161" s="1115">
        <v>195294</v>
      </c>
    </row>
    <row r="162" spans="1:30">
      <c r="A162" s="112"/>
      <c r="B162" s="120" t="s">
        <v>13</v>
      </c>
      <c r="C162" s="843">
        <v>105.4</v>
      </c>
      <c r="D162" s="844">
        <v>3444710</v>
      </c>
      <c r="E162" s="844">
        <v>621661</v>
      </c>
      <c r="F162" s="843">
        <v>90.9</v>
      </c>
      <c r="G162" s="19">
        <v>1100019.835</v>
      </c>
      <c r="H162" s="845">
        <v>0.41</v>
      </c>
      <c r="I162" s="1146">
        <v>-1.3</v>
      </c>
      <c r="J162" s="846">
        <v>0.89900000000000002</v>
      </c>
      <c r="K162" s="1156">
        <v>338809</v>
      </c>
      <c r="M162" s="847">
        <v>105.4</v>
      </c>
      <c r="N162" s="843">
        <v>3545.84</v>
      </c>
      <c r="O162" s="843">
        <v>636.25</v>
      </c>
      <c r="P162" s="843">
        <v>90.9</v>
      </c>
      <c r="Q162" s="19">
        <v>1054913.8</v>
      </c>
      <c r="R162" s="845">
        <v>0.41</v>
      </c>
      <c r="S162" s="1146">
        <v>-1.3</v>
      </c>
      <c r="T162" s="846">
        <v>0.89200000000000002</v>
      </c>
      <c r="U162" s="1156">
        <v>348617</v>
      </c>
      <c r="X162" s="1134">
        <v>97.9</v>
      </c>
      <c r="Y162" s="1110">
        <v>333972</v>
      </c>
      <c r="Z162" s="1115">
        <v>209637</v>
      </c>
      <c r="AB162" s="1134">
        <v>91.7</v>
      </c>
      <c r="AC162" s="1104">
        <v>32686.400000000001</v>
      </c>
      <c r="AD162" s="1115">
        <v>200695</v>
      </c>
    </row>
    <row r="163" spans="1:30">
      <c r="A163" s="100"/>
      <c r="B163" s="121" t="s">
        <v>14</v>
      </c>
      <c r="C163" s="848">
        <v>103.8</v>
      </c>
      <c r="D163" s="849">
        <v>3427251</v>
      </c>
      <c r="E163" s="849">
        <v>899426</v>
      </c>
      <c r="F163" s="848">
        <v>86.4</v>
      </c>
      <c r="G163" s="20">
        <v>1042082.43</v>
      </c>
      <c r="H163" s="850">
        <v>0.4</v>
      </c>
      <c r="I163" s="1147">
        <v>-5.5</v>
      </c>
      <c r="J163" s="851">
        <v>0.86799999999999999</v>
      </c>
      <c r="K163" s="1157">
        <v>378024</v>
      </c>
      <c r="M163" s="852">
        <v>103.8</v>
      </c>
      <c r="N163" s="848">
        <v>3529.71</v>
      </c>
      <c r="O163" s="848">
        <v>822.19</v>
      </c>
      <c r="P163" s="848">
        <v>86.4</v>
      </c>
      <c r="Q163" s="20">
        <v>1044674.8</v>
      </c>
      <c r="R163" s="850">
        <v>0.4</v>
      </c>
      <c r="S163" s="1147">
        <v>-5.5</v>
      </c>
      <c r="T163" s="851">
        <v>0.84599999999999997</v>
      </c>
      <c r="U163" s="1157">
        <v>361772</v>
      </c>
      <c r="X163" s="1134">
        <v>93</v>
      </c>
      <c r="Y163" s="1110">
        <v>473147</v>
      </c>
      <c r="Z163" s="1115">
        <v>181823</v>
      </c>
      <c r="AB163" s="1134">
        <v>88</v>
      </c>
      <c r="AC163" s="1104">
        <v>31875.1</v>
      </c>
      <c r="AD163" s="1115">
        <v>193742</v>
      </c>
    </row>
    <row r="164" spans="1:30">
      <c r="A164" s="115" t="s">
        <v>50</v>
      </c>
      <c r="B164" s="120" t="s">
        <v>3</v>
      </c>
      <c r="C164" s="843">
        <v>105.1</v>
      </c>
      <c r="D164" s="844">
        <v>3315628</v>
      </c>
      <c r="E164" s="844">
        <v>515620</v>
      </c>
      <c r="F164" s="843">
        <v>88</v>
      </c>
      <c r="G164" s="19">
        <v>918855.81599999999</v>
      </c>
      <c r="H164" s="845">
        <v>0.4</v>
      </c>
      <c r="I164" s="1146">
        <v>-3.6</v>
      </c>
      <c r="J164" s="846">
        <v>0.86799999999999999</v>
      </c>
      <c r="K164" s="1156">
        <v>302907</v>
      </c>
      <c r="M164" s="847">
        <v>105.1</v>
      </c>
      <c r="N164" s="843">
        <v>3512.43</v>
      </c>
      <c r="O164" s="843">
        <v>577.4</v>
      </c>
      <c r="P164" s="843">
        <v>88</v>
      </c>
      <c r="Q164" s="19">
        <v>991120.2</v>
      </c>
      <c r="R164" s="845">
        <v>0.4</v>
      </c>
      <c r="S164" s="1146">
        <v>-3.6</v>
      </c>
      <c r="T164" s="846">
        <v>0.92200000000000004</v>
      </c>
      <c r="U164" s="1156">
        <v>375865</v>
      </c>
      <c r="X164" s="1136">
        <v>86.2</v>
      </c>
      <c r="Y164" s="1112">
        <v>333011</v>
      </c>
      <c r="Z164" s="1114">
        <v>209656</v>
      </c>
      <c r="AB164" s="1136">
        <v>89.4</v>
      </c>
      <c r="AC164" s="1106">
        <v>32956</v>
      </c>
      <c r="AD164" s="1114">
        <v>200641</v>
      </c>
    </row>
    <row r="165" spans="1:30">
      <c r="A165" s="112">
        <v>2002</v>
      </c>
      <c r="B165" s="120" t="s">
        <v>4</v>
      </c>
      <c r="C165" s="843">
        <v>106.1</v>
      </c>
      <c r="D165" s="844">
        <v>3258641</v>
      </c>
      <c r="E165" s="844">
        <v>581101</v>
      </c>
      <c r="F165" s="843">
        <v>87.1</v>
      </c>
      <c r="G165" s="19">
        <v>966732.84</v>
      </c>
      <c r="H165" s="845">
        <v>0.4</v>
      </c>
      <c r="I165" s="1146">
        <v>-5.7</v>
      </c>
      <c r="J165" s="846">
        <v>0.93200000000000005</v>
      </c>
      <c r="K165" s="1156">
        <v>364197</v>
      </c>
      <c r="M165" s="847">
        <v>106.1</v>
      </c>
      <c r="N165" s="843">
        <v>3547</v>
      </c>
      <c r="O165" s="843">
        <v>599.62</v>
      </c>
      <c r="P165" s="843">
        <v>87.1</v>
      </c>
      <c r="Q165" s="19">
        <v>983033.9</v>
      </c>
      <c r="R165" s="845">
        <v>0.4</v>
      </c>
      <c r="S165" s="1146">
        <v>-5.7</v>
      </c>
      <c r="T165" s="846">
        <v>0.94299999999999995</v>
      </c>
      <c r="U165" s="1156">
        <v>380260</v>
      </c>
      <c r="X165" s="1134">
        <v>83.1</v>
      </c>
      <c r="Y165" s="1110">
        <v>241829</v>
      </c>
      <c r="Z165" s="1115">
        <v>181442</v>
      </c>
      <c r="AB165" s="1134">
        <v>85</v>
      </c>
      <c r="AC165" s="1104">
        <v>31040</v>
      </c>
      <c r="AD165" s="1115">
        <v>211794</v>
      </c>
    </row>
    <row r="166" spans="1:30">
      <c r="A166" s="112"/>
      <c r="B166" s="120" t="s">
        <v>5</v>
      </c>
      <c r="C166" s="843">
        <v>108.8</v>
      </c>
      <c r="D166" s="844">
        <v>3483150</v>
      </c>
      <c r="E166" s="844">
        <v>506131</v>
      </c>
      <c r="F166" s="843">
        <v>94.7</v>
      </c>
      <c r="G166" s="19">
        <v>947197.57199999993</v>
      </c>
      <c r="H166" s="845">
        <v>0.4</v>
      </c>
      <c r="I166" s="1146">
        <v>-3.2</v>
      </c>
      <c r="J166" s="846">
        <v>1.2330000000000001</v>
      </c>
      <c r="K166" s="1156">
        <v>431187</v>
      </c>
      <c r="M166" s="847">
        <v>108.8</v>
      </c>
      <c r="N166" s="843">
        <v>3515.98</v>
      </c>
      <c r="O166" s="843">
        <v>574.65</v>
      </c>
      <c r="P166" s="843">
        <v>94.7</v>
      </c>
      <c r="Q166" s="19">
        <v>951174.6</v>
      </c>
      <c r="R166" s="845">
        <v>0.4</v>
      </c>
      <c r="S166" s="1146">
        <v>-3.2</v>
      </c>
      <c r="T166" s="846">
        <v>0.98099999999999998</v>
      </c>
      <c r="U166" s="1156">
        <v>381630</v>
      </c>
      <c r="X166" s="1134">
        <v>86.6</v>
      </c>
      <c r="Y166" s="1110">
        <v>333023</v>
      </c>
      <c r="Z166" s="1115">
        <v>199945</v>
      </c>
      <c r="AB166" s="1134">
        <v>84.9</v>
      </c>
      <c r="AC166" s="1104">
        <v>32855</v>
      </c>
      <c r="AD166" s="1115">
        <v>201709</v>
      </c>
    </row>
    <row r="167" spans="1:30">
      <c r="A167" s="112"/>
      <c r="B167" s="120" t="s">
        <v>6</v>
      </c>
      <c r="C167" s="843">
        <v>107.4</v>
      </c>
      <c r="D167" s="844">
        <v>3415446</v>
      </c>
      <c r="E167" s="844">
        <v>603004</v>
      </c>
      <c r="F167" s="843">
        <v>87.3</v>
      </c>
      <c r="G167" s="19">
        <v>1010180.8620000001</v>
      </c>
      <c r="H167" s="845">
        <v>0.4</v>
      </c>
      <c r="I167" s="1146">
        <v>-3.7</v>
      </c>
      <c r="J167" s="846">
        <v>0.90800000000000003</v>
      </c>
      <c r="K167" s="1156">
        <v>425124</v>
      </c>
      <c r="M167" s="847">
        <v>107.4</v>
      </c>
      <c r="N167" s="843">
        <v>3558.6</v>
      </c>
      <c r="O167" s="843">
        <v>595.02</v>
      </c>
      <c r="P167" s="843">
        <v>87.3</v>
      </c>
      <c r="Q167" s="19">
        <v>973128.7</v>
      </c>
      <c r="R167" s="845">
        <v>0.4</v>
      </c>
      <c r="S167" s="1146">
        <v>-3.7</v>
      </c>
      <c r="T167" s="846">
        <v>0.94899999999999995</v>
      </c>
      <c r="U167" s="1156">
        <v>415457</v>
      </c>
      <c r="X167" s="1134">
        <v>87.6</v>
      </c>
      <c r="Y167" s="1110">
        <v>304308</v>
      </c>
      <c r="Z167" s="1115">
        <v>215828</v>
      </c>
      <c r="AB167" s="1134">
        <v>84.4</v>
      </c>
      <c r="AC167" s="1104">
        <v>32273.4</v>
      </c>
      <c r="AD167" s="1115">
        <v>197993</v>
      </c>
    </row>
    <row r="168" spans="1:30">
      <c r="A168" s="112"/>
      <c r="B168" s="120" t="s">
        <v>7</v>
      </c>
      <c r="C168" s="843">
        <v>108</v>
      </c>
      <c r="D168" s="844">
        <v>3533097</v>
      </c>
      <c r="E168" s="844">
        <v>518253</v>
      </c>
      <c r="F168" s="843">
        <v>90</v>
      </c>
      <c r="G168" s="19">
        <v>956187.13199999998</v>
      </c>
      <c r="H168" s="845">
        <v>0.41</v>
      </c>
      <c r="I168" s="1146">
        <v>-3.4</v>
      </c>
      <c r="J168" s="846">
        <v>0.91</v>
      </c>
      <c r="K168" s="1156">
        <v>364897</v>
      </c>
      <c r="M168" s="847">
        <v>108</v>
      </c>
      <c r="N168" s="843">
        <v>3570.86</v>
      </c>
      <c r="O168" s="843">
        <v>584.80999999999995</v>
      </c>
      <c r="P168" s="843">
        <v>90</v>
      </c>
      <c r="Q168" s="19">
        <v>970512.1</v>
      </c>
      <c r="R168" s="845">
        <v>0.41</v>
      </c>
      <c r="S168" s="1146">
        <v>-3.4</v>
      </c>
      <c r="T168" s="846">
        <v>0.98299999999999998</v>
      </c>
      <c r="U168" s="1156">
        <v>383756</v>
      </c>
      <c r="X168" s="1134">
        <v>82.9</v>
      </c>
      <c r="Y168" s="1110">
        <v>305010</v>
      </c>
      <c r="Z168" s="1115">
        <v>207195</v>
      </c>
      <c r="AB168" s="1134">
        <v>85.1</v>
      </c>
      <c r="AC168" s="1104">
        <v>32407.9</v>
      </c>
      <c r="AD168" s="1115">
        <v>202492</v>
      </c>
    </row>
    <row r="169" spans="1:30">
      <c r="A169" s="112"/>
      <c r="B169" s="120" t="s">
        <v>8</v>
      </c>
      <c r="C169" s="843">
        <v>110.2</v>
      </c>
      <c r="D169" s="844">
        <v>3688842</v>
      </c>
      <c r="E169" s="844">
        <v>686413</v>
      </c>
      <c r="F169" s="843">
        <v>94.6</v>
      </c>
      <c r="G169" s="19">
        <v>998681.60700000008</v>
      </c>
      <c r="H169" s="845">
        <v>0.41</v>
      </c>
      <c r="I169" s="1146">
        <v>-1.4</v>
      </c>
      <c r="J169" s="846">
        <v>0.95599999999999996</v>
      </c>
      <c r="K169" s="1156">
        <v>382066</v>
      </c>
      <c r="M169" s="847">
        <v>110.2</v>
      </c>
      <c r="N169" s="843">
        <v>3546.71</v>
      </c>
      <c r="O169" s="843">
        <v>589.44000000000005</v>
      </c>
      <c r="P169" s="843">
        <v>94.6</v>
      </c>
      <c r="Q169" s="19">
        <v>964774</v>
      </c>
      <c r="R169" s="845">
        <v>0.41</v>
      </c>
      <c r="S169" s="1146">
        <v>-1.4</v>
      </c>
      <c r="T169" s="846">
        <v>0.97</v>
      </c>
      <c r="U169" s="1156">
        <v>382908</v>
      </c>
      <c r="X169" s="1134">
        <v>83.1</v>
      </c>
      <c r="Y169" s="1110">
        <v>315814</v>
      </c>
      <c r="Z169" s="1115">
        <v>179314</v>
      </c>
      <c r="AB169" s="1134">
        <v>83.9</v>
      </c>
      <c r="AC169" s="1104">
        <v>33156.1</v>
      </c>
      <c r="AD169" s="1115">
        <v>198992</v>
      </c>
    </row>
    <row r="170" spans="1:30">
      <c r="A170" s="112"/>
      <c r="B170" s="120" t="s">
        <v>9</v>
      </c>
      <c r="C170" s="843">
        <v>112.4</v>
      </c>
      <c r="D170" s="844">
        <v>4035226</v>
      </c>
      <c r="E170" s="844">
        <v>506407</v>
      </c>
      <c r="F170" s="843">
        <v>96.4</v>
      </c>
      <c r="G170" s="19">
        <v>1004994.7359999999</v>
      </c>
      <c r="H170" s="845">
        <v>0.42</v>
      </c>
      <c r="I170" s="1146">
        <v>-9.4</v>
      </c>
      <c r="J170" s="846">
        <v>0.99299999999999999</v>
      </c>
      <c r="K170" s="1156">
        <v>402718</v>
      </c>
      <c r="M170" s="847">
        <v>112.4</v>
      </c>
      <c r="N170" s="843">
        <v>3698.06</v>
      </c>
      <c r="O170" s="843">
        <v>452.52</v>
      </c>
      <c r="P170" s="843">
        <v>96.4</v>
      </c>
      <c r="Q170" s="19">
        <v>972896.1</v>
      </c>
      <c r="R170" s="845">
        <v>0.42</v>
      </c>
      <c r="S170" s="1146">
        <v>-9.4</v>
      </c>
      <c r="T170" s="846">
        <v>1.014</v>
      </c>
      <c r="U170" s="1156">
        <v>390193</v>
      </c>
      <c r="X170" s="1134">
        <v>80.8</v>
      </c>
      <c r="Y170" s="1110">
        <v>375479</v>
      </c>
      <c r="Z170" s="1115">
        <v>215319</v>
      </c>
      <c r="AB170" s="1134">
        <v>84.5</v>
      </c>
      <c r="AC170" s="1104">
        <v>31495.5</v>
      </c>
      <c r="AD170" s="1115">
        <v>201170</v>
      </c>
    </row>
    <row r="171" spans="1:30">
      <c r="A171" s="112"/>
      <c r="B171" s="120" t="s">
        <v>10</v>
      </c>
      <c r="C171" s="843">
        <v>112.5</v>
      </c>
      <c r="D171" s="844">
        <v>3785406</v>
      </c>
      <c r="E171" s="844">
        <v>570012</v>
      </c>
      <c r="F171" s="843">
        <v>98.8</v>
      </c>
      <c r="G171" s="19">
        <v>938851.34700000007</v>
      </c>
      <c r="H171" s="845">
        <v>0.42</v>
      </c>
      <c r="I171" s="1146">
        <v>-3.4</v>
      </c>
      <c r="J171" s="846">
        <v>0.92700000000000005</v>
      </c>
      <c r="K171" s="1156">
        <v>358744</v>
      </c>
      <c r="M171" s="847">
        <v>112.5</v>
      </c>
      <c r="N171" s="843">
        <v>3620.56</v>
      </c>
      <c r="O171" s="843">
        <v>577.79999999999995</v>
      </c>
      <c r="P171" s="843">
        <v>98.8</v>
      </c>
      <c r="Q171" s="19">
        <v>966619.2</v>
      </c>
      <c r="R171" s="845">
        <v>0.42</v>
      </c>
      <c r="S171" s="1146">
        <v>-3.4</v>
      </c>
      <c r="T171" s="846">
        <v>1.0209999999999999</v>
      </c>
      <c r="U171" s="1156">
        <v>364868</v>
      </c>
      <c r="X171" s="1134">
        <v>81</v>
      </c>
      <c r="Y171" s="1110">
        <v>264094</v>
      </c>
      <c r="Z171" s="1115">
        <v>202856</v>
      </c>
      <c r="AB171" s="1134">
        <v>84.7</v>
      </c>
      <c r="AC171" s="1104">
        <v>31468.5</v>
      </c>
      <c r="AD171" s="1115">
        <v>197190</v>
      </c>
    </row>
    <row r="172" spans="1:30">
      <c r="A172" s="112"/>
      <c r="B172" s="120" t="s">
        <v>11</v>
      </c>
      <c r="C172" s="843">
        <v>108.1</v>
      </c>
      <c r="D172" s="844">
        <v>3755852</v>
      </c>
      <c r="E172" s="844">
        <v>611975</v>
      </c>
      <c r="F172" s="843">
        <v>90.5</v>
      </c>
      <c r="G172" s="19">
        <v>954147.19699999993</v>
      </c>
      <c r="H172" s="845">
        <v>0.43</v>
      </c>
      <c r="I172" s="1146">
        <v>-6.4</v>
      </c>
      <c r="J172" s="846">
        <v>1.002</v>
      </c>
      <c r="K172" s="1156">
        <v>382272</v>
      </c>
      <c r="M172" s="847">
        <v>108.1</v>
      </c>
      <c r="N172" s="843">
        <v>3585.9</v>
      </c>
      <c r="O172" s="843">
        <v>589.17999999999995</v>
      </c>
      <c r="P172" s="843">
        <v>90.5</v>
      </c>
      <c r="Q172" s="19">
        <v>966123.8</v>
      </c>
      <c r="R172" s="845">
        <v>0.43</v>
      </c>
      <c r="S172" s="1146">
        <v>-6.4</v>
      </c>
      <c r="T172" s="846">
        <v>0.97299999999999998</v>
      </c>
      <c r="U172" s="1156">
        <v>381678</v>
      </c>
      <c r="X172" s="1134">
        <v>86.2</v>
      </c>
      <c r="Y172" s="1110">
        <v>277662</v>
      </c>
      <c r="Z172" s="1115">
        <v>191239</v>
      </c>
      <c r="AB172" s="1134">
        <v>87.1</v>
      </c>
      <c r="AC172" s="1104">
        <v>32304.3</v>
      </c>
      <c r="AD172" s="1115">
        <v>195613</v>
      </c>
    </row>
    <row r="173" spans="1:30">
      <c r="A173" s="112"/>
      <c r="B173" s="120" t="s">
        <v>12</v>
      </c>
      <c r="C173" s="843">
        <v>117</v>
      </c>
      <c r="D173" s="844">
        <v>3691152</v>
      </c>
      <c r="E173" s="844">
        <v>581509</v>
      </c>
      <c r="F173" s="843">
        <v>103.1</v>
      </c>
      <c r="G173" s="19">
        <v>965696.06699999992</v>
      </c>
      <c r="H173" s="845">
        <v>0.45</v>
      </c>
      <c r="I173" s="1146">
        <v>-4.4000000000000004</v>
      </c>
      <c r="J173" s="846">
        <v>1.04</v>
      </c>
      <c r="K173" s="1156">
        <v>437158</v>
      </c>
      <c r="M173" s="847">
        <v>117</v>
      </c>
      <c r="N173" s="843">
        <v>3604.73</v>
      </c>
      <c r="O173" s="843">
        <v>578.48</v>
      </c>
      <c r="P173" s="843">
        <v>103.1</v>
      </c>
      <c r="Q173" s="19">
        <v>960690.8</v>
      </c>
      <c r="R173" s="845">
        <v>0.45</v>
      </c>
      <c r="S173" s="1146">
        <v>-4.4000000000000004</v>
      </c>
      <c r="T173" s="846">
        <v>1.052</v>
      </c>
      <c r="U173" s="1156">
        <v>403134</v>
      </c>
      <c r="X173" s="1134">
        <v>86.4</v>
      </c>
      <c r="Y173" s="1110">
        <v>301540</v>
      </c>
      <c r="Z173" s="1115">
        <v>207078</v>
      </c>
      <c r="AB173" s="1134">
        <v>85.6</v>
      </c>
      <c r="AC173" s="1104">
        <v>31418.5</v>
      </c>
      <c r="AD173" s="1115">
        <v>198136</v>
      </c>
    </row>
    <row r="174" spans="1:30">
      <c r="A174" s="112"/>
      <c r="B174" s="120" t="s">
        <v>13</v>
      </c>
      <c r="C174" s="843">
        <v>114.9</v>
      </c>
      <c r="D174" s="844">
        <v>3487651</v>
      </c>
      <c r="E174" s="844">
        <v>689049</v>
      </c>
      <c r="F174" s="843">
        <v>100.6</v>
      </c>
      <c r="G174" s="19">
        <v>997868.65799999994</v>
      </c>
      <c r="H174" s="845">
        <v>0.44</v>
      </c>
      <c r="I174" s="1146">
        <v>-3</v>
      </c>
      <c r="J174" s="846">
        <v>1.03</v>
      </c>
      <c r="K174" s="1156">
        <v>391614</v>
      </c>
      <c r="M174" s="847">
        <v>114.9</v>
      </c>
      <c r="N174" s="843">
        <v>3595.81</v>
      </c>
      <c r="O174" s="843">
        <v>677.48</v>
      </c>
      <c r="P174" s="843">
        <v>100.6</v>
      </c>
      <c r="Q174" s="19">
        <v>961510.5</v>
      </c>
      <c r="R174" s="845">
        <v>0.44</v>
      </c>
      <c r="S174" s="1146">
        <v>-3</v>
      </c>
      <c r="T174" s="846">
        <v>1.0149999999999999</v>
      </c>
      <c r="U174" s="1156">
        <v>402865</v>
      </c>
      <c r="X174" s="1134">
        <v>95.6</v>
      </c>
      <c r="Y174" s="1110">
        <v>330267</v>
      </c>
      <c r="Z174" s="1115">
        <v>213322</v>
      </c>
      <c r="AB174" s="1134">
        <v>89.8</v>
      </c>
      <c r="AC174" s="1104">
        <v>31711.8</v>
      </c>
      <c r="AD174" s="1115">
        <v>210906</v>
      </c>
    </row>
    <row r="175" spans="1:30">
      <c r="A175" s="112"/>
      <c r="B175" s="120" t="s">
        <v>14</v>
      </c>
      <c r="C175" s="843">
        <v>118.3</v>
      </c>
      <c r="D175" s="844">
        <v>3469518</v>
      </c>
      <c r="E175" s="844">
        <v>590148</v>
      </c>
      <c r="F175" s="843">
        <v>108</v>
      </c>
      <c r="G175" s="19">
        <v>945816.91500000004</v>
      </c>
      <c r="H175" s="845">
        <v>0.44</v>
      </c>
      <c r="I175" s="1146">
        <v>-7.9</v>
      </c>
      <c r="J175" s="846">
        <v>1.105</v>
      </c>
      <c r="K175" s="1156">
        <v>414244</v>
      </c>
      <c r="M175" s="847">
        <v>118.3</v>
      </c>
      <c r="N175" s="843">
        <v>3575.09</v>
      </c>
      <c r="O175" s="843">
        <v>565.66</v>
      </c>
      <c r="P175" s="843">
        <v>108</v>
      </c>
      <c r="Q175" s="19">
        <v>950297.1</v>
      </c>
      <c r="R175" s="845">
        <v>0.44</v>
      </c>
      <c r="S175" s="1146">
        <v>-7.9</v>
      </c>
      <c r="T175" s="846">
        <v>1.071</v>
      </c>
      <c r="U175" s="1156">
        <v>396903</v>
      </c>
      <c r="X175" s="1135">
        <v>95.8</v>
      </c>
      <c r="Y175" s="1111">
        <v>440421</v>
      </c>
      <c r="Z175" s="1116">
        <v>206053</v>
      </c>
      <c r="AB175" s="1135">
        <v>90.5</v>
      </c>
      <c r="AC175" s="1105">
        <v>30635.1</v>
      </c>
      <c r="AD175" s="1116">
        <v>211073</v>
      </c>
    </row>
    <row r="176" spans="1:30">
      <c r="A176" s="114" t="s">
        <v>51</v>
      </c>
      <c r="B176" s="119" t="s">
        <v>3</v>
      </c>
      <c r="C176" s="853">
        <v>120.1</v>
      </c>
      <c r="D176" s="854">
        <v>3393570</v>
      </c>
      <c r="E176" s="854">
        <v>465817</v>
      </c>
      <c r="F176" s="853">
        <v>109.6</v>
      </c>
      <c r="G176" s="18">
        <v>872704.35200000007</v>
      </c>
      <c r="H176" s="855">
        <v>0.46</v>
      </c>
      <c r="I176" s="1145">
        <v>-4.5</v>
      </c>
      <c r="J176" s="856">
        <v>1.038</v>
      </c>
      <c r="K176" s="1155">
        <v>324648</v>
      </c>
      <c r="M176" s="857">
        <v>120.1</v>
      </c>
      <c r="N176" s="853">
        <v>3584.57</v>
      </c>
      <c r="O176" s="853">
        <v>540.72</v>
      </c>
      <c r="P176" s="853">
        <v>109.6</v>
      </c>
      <c r="Q176" s="18">
        <v>934471.8</v>
      </c>
      <c r="R176" s="855">
        <v>0.46</v>
      </c>
      <c r="S176" s="1145">
        <v>-4.5</v>
      </c>
      <c r="T176" s="856">
        <v>1.103</v>
      </c>
      <c r="U176" s="1155">
        <v>396518</v>
      </c>
      <c r="X176" s="1134">
        <v>87.8</v>
      </c>
      <c r="Y176" s="1110">
        <v>321705</v>
      </c>
      <c r="Z176" s="1115">
        <v>219878</v>
      </c>
      <c r="AB176" s="1134">
        <v>91.4</v>
      </c>
      <c r="AC176" s="1104">
        <v>31356.400000000001</v>
      </c>
      <c r="AD176" s="1115">
        <v>206905</v>
      </c>
    </row>
    <row r="177" spans="1:30">
      <c r="A177" s="112">
        <v>2003</v>
      </c>
      <c r="B177" s="120" t="s">
        <v>4</v>
      </c>
      <c r="C177" s="843">
        <v>119.4</v>
      </c>
      <c r="D177" s="844">
        <v>3272489</v>
      </c>
      <c r="E177" s="844">
        <v>561786</v>
      </c>
      <c r="F177" s="843">
        <v>109.6</v>
      </c>
      <c r="G177" s="19">
        <v>922588.8</v>
      </c>
      <c r="H177" s="845">
        <v>0.47</v>
      </c>
      <c r="I177" s="1146">
        <v>-1.5</v>
      </c>
      <c r="J177" s="846">
        <v>1.073</v>
      </c>
      <c r="K177" s="1156">
        <v>380666</v>
      </c>
      <c r="M177" s="847">
        <v>119.4</v>
      </c>
      <c r="N177" s="843">
        <v>3568.27</v>
      </c>
      <c r="O177" s="843">
        <v>565.96</v>
      </c>
      <c r="P177" s="843">
        <v>109.6</v>
      </c>
      <c r="Q177" s="19">
        <v>939142.4</v>
      </c>
      <c r="R177" s="845">
        <v>0.47</v>
      </c>
      <c r="S177" s="1146">
        <v>-1.5</v>
      </c>
      <c r="T177" s="846">
        <v>1.091</v>
      </c>
      <c r="U177" s="1156">
        <v>394770</v>
      </c>
      <c r="X177" s="1134">
        <v>88.8</v>
      </c>
      <c r="Y177" s="1110">
        <v>245450</v>
      </c>
      <c r="Z177" s="1115">
        <v>169927</v>
      </c>
      <c r="AB177" s="1134">
        <v>90.9</v>
      </c>
      <c r="AC177" s="1104">
        <v>31283</v>
      </c>
      <c r="AD177" s="1115">
        <v>199099</v>
      </c>
    </row>
    <row r="178" spans="1:30">
      <c r="A178" s="112"/>
      <c r="B178" s="120" t="s">
        <v>5</v>
      </c>
      <c r="C178" s="843">
        <v>121.1</v>
      </c>
      <c r="D178" s="844">
        <v>3550992</v>
      </c>
      <c r="E178" s="844">
        <v>531326</v>
      </c>
      <c r="F178" s="843">
        <v>110.2</v>
      </c>
      <c r="G178" s="19">
        <v>901472.22</v>
      </c>
      <c r="H178" s="845">
        <v>0.48</v>
      </c>
      <c r="I178" s="1146">
        <v>-4</v>
      </c>
      <c r="J178" s="846">
        <v>1.3580000000000001</v>
      </c>
      <c r="K178" s="1156">
        <v>439259</v>
      </c>
      <c r="M178" s="847">
        <v>121.1</v>
      </c>
      <c r="N178" s="843">
        <v>3583.07</v>
      </c>
      <c r="O178" s="843">
        <v>569.61</v>
      </c>
      <c r="P178" s="843">
        <v>110.2</v>
      </c>
      <c r="Q178" s="19">
        <v>908202.8</v>
      </c>
      <c r="R178" s="845">
        <v>0.48</v>
      </c>
      <c r="S178" s="1146">
        <v>-4</v>
      </c>
      <c r="T178" s="846">
        <v>1.0900000000000001</v>
      </c>
      <c r="U178" s="1156">
        <v>395872</v>
      </c>
      <c r="X178" s="1134">
        <v>95.7</v>
      </c>
      <c r="Y178" s="1110">
        <v>321920</v>
      </c>
      <c r="Z178" s="1115">
        <v>197916</v>
      </c>
      <c r="AB178" s="1134">
        <v>94.3</v>
      </c>
      <c r="AC178" s="1104">
        <v>31132.3</v>
      </c>
      <c r="AD178" s="1115">
        <v>198541</v>
      </c>
    </row>
    <row r="179" spans="1:30">
      <c r="A179" s="112"/>
      <c r="B179" s="120" t="s">
        <v>6</v>
      </c>
      <c r="C179" s="843">
        <v>116.8</v>
      </c>
      <c r="D179" s="844">
        <v>3465136</v>
      </c>
      <c r="E179" s="844">
        <v>621201</v>
      </c>
      <c r="F179" s="843">
        <v>103.2</v>
      </c>
      <c r="G179" s="19">
        <v>965550.19499999995</v>
      </c>
      <c r="H179" s="845">
        <v>0.48</v>
      </c>
      <c r="I179" s="1146">
        <v>-5.4</v>
      </c>
      <c r="J179" s="846">
        <v>1.038</v>
      </c>
      <c r="K179" s="1156">
        <v>417182</v>
      </c>
      <c r="M179" s="847">
        <v>116.8</v>
      </c>
      <c r="N179" s="843">
        <v>3606.56</v>
      </c>
      <c r="O179" s="843">
        <v>613.32000000000005</v>
      </c>
      <c r="P179" s="843">
        <v>103.2</v>
      </c>
      <c r="Q179" s="19">
        <v>931383.8</v>
      </c>
      <c r="R179" s="845">
        <v>0.48</v>
      </c>
      <c r="S179" s="1146">
        <v>-5.4</v>
      </c>
      <c r="T179" s="846">
        <v>1.0840000000000001</v>
      </c>
      <c r="U179" s="1156">
        <v>402200</v>
      </c>
      <c r="X179" s="1134">
        <v>90.8</v>
      </c>
      <c r="Y179" s="1110">
        <v>285257</v>
      </c>
      <c r="Z179" s="1115">
        <v>209574</v>
      </c>
      <c r="AB179" s="1134">
        <v>87.4</v>
      </c>
      <c r="AC179" s="1104">
        <v>30820.6</v>
      </c>
      <c r="AD179" s="1115">
        <v>197360</v>
      </c>
    </row>
    <row r="180" spans="1:30">
      <c r="A180" s="112"/>
      <c r="B180" s="120" t="s">
        <v>7</v>
      </c>
      <c r="C180" s="843">
        <v>119.3</v>
      </c>
      <c r="D180" s="844">
        <v>3558146</v>
      </c>
      <c r="E180" s="844">
        <v>471082</v>
      </c>
      <c r="F180" s="843">
        <v>108</v>
      </c>
      <c r="G180" s="19">
        <v>923714.4</v>
      </c>
      <c r="H180" s="845">
        <v>0.49</v>
      </c>
      <c r="I180" s="1146">
        <v>-4.5</v>
      </c>
      <c r="J180" s="846">
        <v>1.04</v>
      </c>
      <c r="K180" s="1156">
        <v>372798</v>
      </c>
      <c r="M180" s="847">
        <v>119.3</v>
      </c>
      <c r="N180" s="843">
        <v>3600.01</v>
      </c>
      <c r="O180" s="843">
        <v>535.55999999999995</v>
      </c>
      <c r="P180" s="843">
        <v>108</v>
      </c>
      <c r="Q180" s="19">
        <v>939984.6</v>
      </c>
      <c r="R180" s="845">
        <v>0.49</v>
      </c>
      <c r="S180" s="1146">
        <v>-4.5</v>
      </c>
      <c r="T180" s="846">
        <v>1.1200000000000001</v>
      </c>
      <c r="U180" s="1156">
        <v>394177</v>
      </c>
      <c r="X180" s="1134">
        <v>86.9</v>
      </c>
      <c r="Y180" s="1110">
        <v>290759</v>
      </c>
      <c r="Z180" s="1115">
        <v>198698</v>
      </c>
      <c r="AB180" s="1134">
        <v>88.9</v>
      </c>
      <c r="AC180" s="1104">
        <v>30722.799999999999</v>
      </c>
      <c r="AD180" s="1115">
        <v>198893</v>
      </c>
    </row>
    <row r="181" spans="1:30">
      <c r="A181" s="112"/>
      <c r="B181" s="120" t="s">
        <v>8</v>
      </c>
      <c r="C181" s="843">
        <v>120.2</v>
      </c>
      <c r="D181" s="844">
        <v>3665085</v>
      </c>
      <c r="E181" s="844">
        <v>628375</v>
      </c>
      <c r="F181" s="843">
        <v>111.9</v>
      </c>
      <c r="G181" s="19">
        <v>963288.86400000006</v>
      </c>
      <c r="H181" s="845">
        <v>0.49</v>
      </c>
      <c r="I181" s="1146">
        <v>-4.7</v>
      </c>
      <c r="J181" s="846">
        <v>1.1100000000000001</v>
      </c>
      <c r="K181" s="1156">
        <v>366760</v>
      </c>
      <c r="M181" s="847">
        <v>120.2</v>
      </c>
      <c r="N181" s="843">
        <v>3519.4</v>
      </c>
      <c r="O181" s="843">
        <v>544.74</v>
      </c>
      <c r="P181" s="843">
        <v>111.9</v>
      </c>
      <c r="Q181" s="19">
        <v>929532.9</v>
      </c>
      <c r="R181" s="845">
        <v>0.49</v>
      </c>
      <c r="S181" s="1146">
        <v>-4.7</v>
      </c>
      <c r="T181" s="846">
        <v>1.115</v>
      </c>
      <c r="U181" s="1156">
        <v>370853</v>
      </c>
      <c r="X181" s="1134">
        <v>86.3</v>
      </c>
      <c r="Y181" s="1110">
        <v>303628</v>
      </c>
      <c r="Z181" s="1115">
        <v>188707</v>
      </c>
      <c r="AB181" s="1134">
        <v>87</v>
      </c>
      <c r="AC181" s="1104">
        <v>31260.400000000001</v>
      </c>
      <c r="AD181" s="1115">
        <v>199077</v>
      </c>
    </row>
    <row r="182" spans="1:30">
      <c r="A182" s="112"/>
      <c r="B182" s="120" t="s">
        <v>9</v>
      </c>
      <c r="C182" s="843">
        <v>118.5</v>
      </c>
      <c r="D182" s="844">
        <v>3762956</v>
      </c>
      <c r="E182" s="844">
        <v>687165</v>
      </c>
      <c r="F182" s="843">
        <v>104.1</v>
      </c>
      <c r="G182" s="19">
        <v>961993.16500000004</v>
      </c>
      <c r="H182" s="845">
        <v>0.5</v>
      </c>
      <c r="I182" s="1146">
        <v>-5.6</v>
      </c>
      <c r="J182" s="846">
        <v>1.1060000000000001</v>
      </c>
      <c r="K182" s="1156">
        <v>401744</v>
      </c>
      <c r="M182" s="847">
        <v>118.5</v>
      </c>
      <c r="N182" s="843">
        <v>3447.95</v>
      </c>
      <c r="O182" s="843">
        <v>629.91</v>
      </c>
      <c r="P182" s="843">
        <v>104.1</v>
      </c>
      <c r="Q182" s="19">
        <v>928889.1</v>
      </c>
      <c r="R182" s="845">
        <v>0.5</v>
      </c>
      <c r="S182" s="1146">
        <v>-5.6</v>
      </c>
      <c r="T182" s="846">
        <v>1.129</v>
      </c>
      <c r="U182" s="1156">
        <v>389042</v>
      </c>
      <c r="X182" s="1134">
        <v>87.3</v>
      </c>
      <c r="Y182" s="1110">
        <v>359599</v>
      </c>
      <c r="Z182" s="1115">
        <v>212155</v>
      </c>
      <c r="AB182" s="1134">
        <v>90.8</v>
      </c>
      <c r="AC182" s="1104">
        <v>30868.7</v>
      </c>
      <c r="AD182" s="1115">
        <v>200946</v>
      </c>
    </row>
    <row r="183" spans="1:30">
      <c r="A183" s="112"/>
      <c r="B183" s="120" t="s">
        <v>10</v>
      </c>
      <c r="C183" s="843">
        <v>115.9</v>
      </c>
      <c r="D183" s="844">
        <v>3641280</v>
      </c>
      <c r="E183" s="844">
        <v>573976</v>
      </c>
      <c r="F183" s="843">
        <v>102.2</v>
      </c>
      <c r="G183" s="19">
        <v>881444.17100000009</v>
      </c>
      <c r="H183" s="845">
        <v>0.52</v>
      </c>
      <c r="I183" s="1146">
        <v>-4.8</v>
      </c>
      <c r="J183" s="846">
        <v>1.002</v>
      </c>
      <c r="K183" s="1156">
        <v>374798</v>
      </c>
      <c r="M183" s="847">
        <v>115.9</v>
      </c>
      <c r="N183" s="843">
        <v>3480.57</v>
      </c>
      <c r="O183" s="843">
        <v>589.95000000000005</v>
      </c>
      <c r="P183" s="843">
        <v>102.2</v>
      </c>
      <c r="Q183" s="19">
        <v>911673.6</v>
      </c>
      <c r="R183" s="845">
        <v>0.52</v>
      </c>
      <c r="S183" s="1146">
        <v>-4.8</v>
      </c>
      <c r="T183" s="846">
        <v>1.1040000000000001</v>
      </c>
      <c r="U183" s="1156">
        <v>385845</v>
      </c>
      <c r="X183" s="1134">
        <v>88.3</v>
      </c>
      <c r="Y183" s="1110">
        <v>264372</v>
      </c>
      <c r="Z183" s="1115">
        <v>194220</v>
      </c>
      <c r="AB183" s="1134">
        <v>92</v>
      </c>
      <c r="AC183" s="1104">
        <v>31414.2</v>
      </c>
      <c r="AD183" s="1115">
        <v>198261</v>
      </c>
    </row>
    <row r="184" spans="1:30">
      <c r="A184" s="112"/>
      <c r="B184" s="120" t="s">
        <v>11</v>
      </c>
      <c r="C184" s="843">
        <v>117.7</v>
      </c>
      <c r="D184" s="844">
        <v>3722776</v>
      </c>
      <c r="E184" s="844">
        <v>572394</v>
      </c>
      <c r="F184" s="843">
        <v>103.2</v>
      </c>
      <c r="G184" s="19">
        <v>902740.91200000001</v>
      </c>
      <c r="H184" s="845">
        <v>0.55000000000000004</v>
      </c>
      <c r="I184" s="1146">
        <v>-4.9000000000000004</v>
      </c>
      <c r="J184" s="846">
        <v>1.163</v>
      </c>
      <c r="K184" s="1156">
        <v>407313</v>
      </c>
      <c r="M184" s="847">
        <v>117.7</v>
      </c>
      <c r="N184" s="843">
        <v>3555.87</v>
      </c>
      <c r="O184" s="843">
        <v>550.25</v>
      </c>
      <c r="P184" s="843">
        <v>103.2</v>
      </c>
      <c r="Q184" s="19">
        <v>909694.5</v>
      </c>
      <c r="R184" s="845">
        <v>0.55000000000000004</v>
      </c>
      <c r="S184" s="1146">
        <v>-4.9000000000000004</v>
      </c>
      <c r="T184" s="846">
        <v>1.1379999999999999</v>
      </c>
      <c r="U184" s="1156">
        <v>398277</v>
      </c>
      <c r="X184" s="1134">
        <v>91</v>
      </c>
      <c r="Y184" s="1110">
        <v>262221</v>
      </c>
      <c r="Z184" s="1115">
        <v>210726</v>
      </c>
      <c r="AB184" s="1134">
        <v>92</v>
      </c>
      <c r="AC184" s="1104">
        <v>30776.799999999999</v>
      </c>
      <c r="AD184" s="1115">
        <v>208555</v>
      </c>
    </row>
    <row r="185" spans="1:30">
      <c r="A185" s="112"/>
      <c r="B185" s="120" t="s">
        <v>12</v>
      </c>
      <c r="C185" s="843">
        <v>123.8</v>
      </c>
      <c r="D185" s="844">
        <v>3611935</v>
      </c>
      <c r="E185" s="844">
        <v>633260</v>
      </c>
      <c r="F185" s="843">
        <v>115.7</v>
      </c>
      <c r="G185" s="19">
        <v>940826.42399999988</v>
      </c>
      <c r="H185" s="845">
        <v>0.56999999999999995</v>
      </c>
      <c r="I185" s="1146">
        <v>1.9</v>
      </c>
      <c r="J185" s="846">
        <v>1.2130000000000001</v>
      </c>
      <c r="K185" s="1156">
        <v>426387</v>
      </c>
      <c r="M185" s="847">
        <v>123.8</v>
      </c>
      <c r="N185" s="843">
        <v>3530.29</v>
      </c>
      <c r="O185" s="843">
        <v>645.30999999999995</v>
      </c>
      <c r="P185" s="843">
        <v>115.7</v>
      </c>
      <c r="Q185" s="19">
        <v>929487.2</v>
      </c>
      <c r="R185" s="845">
        <v>0.56999999999999995</v>
      </c>
      <c r="S185" s="1146">
        <v>1.9</v>
      </c>
      <c r="T185" s="846">
        <v>1.2250000000000001</v>
      </c>
      <c r="U185" s="1156">
        <v>393100</v>
      </c>
      <c r="X185" s="1134">
        <v>93</v>
      </c>
      <c r="Y185" s="1110">
        <v>306037</v>
      </c>
      <c r="Z185" s="1115">
        <v>212251</v>
      </c>
      <c r="AB185" s="1134">
        <v>92.1</v>
      </c>
      <c r="AC185" s="1104">
        <v>31889.599999999999</v>
      </c>
      <c r="AD185" s="1115">
        <v>200284</v>
      </c>
    </row>
    <row r="186" spans="1:30">
      <c r="A186" s="112"/>
      <c r="B186" s="120" t="s">
        <v>13</v>
      </c>
      <c r="C186" s="843">
        <v>120.7</v>
      </c>
      <c r="D186" s="844">
        <v>3444506</v>
      </c>
      <c r="E186" s="844">
        <v>542731</v>
      </c>
      <c r="F186" s="843">
        <v>109.3</v>
      </c>
      <c r="G186" s="19">
        <v>924915.97899999993</v>
      </c>
      <c r="H186" s="845">
        <v>0.59</v>
      </c>
      <c r="I186" s="1146">
        <v>-4.3</v>
      </c>
      <c r="J186" s="846">
        <v>1.1930000000000001</v>
      </c>
      <c r="K186" s="1156">
        <v>376609</v>
      </c>
      <c r="M186" s="847">
        <v>120.7</v>
      </c>
      <c r="N186" s="843">
        <v>3555.55</v>
      </c>
      <c r="O186" s="843">
        <v>514.21</v>
      </c>
      <c r="P186" s="843">
        <v>109.3</v>
      </c>
      <c r="Q186" s="19">
        <v>903491.7</v>
      </c>
      <c r="R186" s="845">
        <v>0.59</v>
      </c>
      <c r="S186" s="1146">
        <v>-4.3</v>
      </c>
      <c r="T186" s="846">
        <v>1.169</v>
      </c>
      <c r="U186" s="1156">
        <v>396890</v>
      </c>
      <c r="X186" s="1134">
        <v>97.4</v>
      </c>
      <c r="Y186" s="1110">
        <v>322750</v>
      </c>
      <c r="Z186" s="1115">
        <v>185584</v>
      </c>
      <c r="AB186" s="1134">
        <v>92.2</v>
      </c>
      <c r="AC186" s="1104">
        <v>30499.1</v>
      </c>
      <c r="AD186" s="1115">
        <v>192836</v>
      </c>
    </row>
    <row r="187" spans="1:30">
      <c r="A187" s="113"/>
      <c r="B187" s="121" t="s">
        <v>14</v>
      </c>
      <c r="C187" s="848">
        <v>122</v>
      </c>
      <c r="D187" s="849">
        <v>3458166</v>
      </c>
      <c r="E187" s="849">
        <v>670725</v>
      </c>
      <c r="F187" s="848">
        <v>114.1</v>
      </c>
      <c r="G187" s="20">
        <v>877196.74</v>
      </c>
      <c r="H187" s="850">
        <v>0.61</v>
      </c>
      <c r="I187" s="1147">
        <v>-4.2</v>
      </c>
      <c r="J187" s="851">
        <v>1.343</v>
      </c>
      <c r="K187" s="1157">
        <v>443221</v>
      </c>
      <c r="M187" s="852">
        <v>122</v>
      </c>
      <c r="N187" s="848">
        <v>3565.17</v>
      </c>
      <c r="O187" s="848">
        <v>613.11</v>
      </c>
      <c r="P187" s="848">
        <v>114.1</v>
      </c>
      <c r="Q187" s="20">
        <v>875461.7</v>
      </c>
      <c r="R187" s="850">
        <v>0.61</v>
      </c>
      <c r="S187" s="1147">
        <v>-4.2</v>
      </c>
      <c r="T187" s="851">
        <v>1.2929999999999999</v>
      </c>
      <c r="U187" s="1157">
        <v>412846</v>
      </c>
      <c r="X187" s="1134">
        <v>90.8</v>
      </c>
      <c r="Y187" s="1110">
        <v>426201</v>
      </c>
      <c r="Z187" s="1115">
        <v>198059</v>
      </c>
      <c r="AB187" s="1134">
        <v>85.7</v>
      </c>
      <c r="AC187" s="1104">
        <v>30367.9</v>
      </c>
      <c r="AD187" s="1115">
        <v>193958</v>
      </c>
    </row>
    <row r="188" spans="1:30">
      <c r="A188" s="115" t="s">
        <v>52</v>
      </c>
      <c r="B188" s="120" t="s">
        <v>3</v>
      </c>
      <c r="C188" s="843">
        <v>122.8</v>
      </c>
      <c r="D188" s="844">
        <v>3417264</v>
      </c>
      <c r="E188" s="844">
        <v>604473</v>
      </c>
      <c r="F188" s="843">
        <v>115.8</v>
      </c>
      <c r="G188" s="19">
        <v>966909.30599999998</v>
      </c>
      <c r="H188" s="845">
        <v>0.63</v>
      </c>
      <c r="I188" s="1146">
        <v>-1.4</v>
      </c>
      <c r="J188" s="846">
        <v>1.0329999999999999</v>
      </c>
      <c r="K188" s="1156">
        <v>341987</v>
      </c>
      <c r="M188" s="847">
        <v>122.8</v>
      </c>
      <c r="N188" s="843">
        <v>3603.98</v>
      </c>
      <c r="O188" s="843">
        <v>705.7</v>
      </c>
      <c r="P188" s="843">
        <v>115.8</v>
      </c>
      <c r="Q188" s="19">
        <v>1035204.4</v>
      </c>
      <c r="R188" s="845">
        <v>0.63</v>
      </c>
      <c r="S188" s="1146">
        <v>-1.4</v>
      </c>
      <c r="T188" s="846">
        <v>1.099</v>
      </c>
      <c r="U188" s="1156">
        <v>417258</v>
      </c>
      <c r="X188" s="1136">
        <v>91</v>
      </c>
      <c r="Y188" s="1112">
        <v>317688</v>
      </c>
      <c r="Z188" s="1114">
        <v>210641</v>
      </c>
      <c r="AB188" s="1136">
        <v>95.3</v>
      </c>
      <c r="AC188" s="1106">
        <v>30328.7</v>
      </c>
      <c r="AD188" s="1114">
        <v>203607</v>
      </c>
    </row>
    <row r="189" spans="1:30">
      <c r="A189" s="112">
        <v>2004</v>
      </c>
      <c r="B189" s="120" t="s">
        <v>4</v>
      </c>
      <c r="C189" s="843">
        <v>123.1</v>
      </c>
      <c r="D189" s="844">
        <v>3384689</v>
      </c>
      <c r="E189" s="844">
        <v>508622</v>
      </c>
      <c r="F189" s="843">
        <v>119.8</v>
      </c>
      <c r="G189" s="19">
        <v>1008630.0209999999</v>
      </c>
      <c r="H189" s="845">
        <v>0.63</v>
      </c>
      <c r="I189" s="1146">
        <v>1.6</v>
      </c>
      <c r="J189" s="846">
        <v>1.081</v>
      </c>
      <c r="K189" s="1156">
        <v>413722</v>
      </c>
      <c r="M189" s="847">
        <v>123.1</v>
      </c>
      <c r="N189" s="843">
        <v>3588.1</v>
      </c>
      <c r="O189" s="843">
        <v>567.35</v>
      </c>
      <c r="P189" s="843">
        <v>119.8</v>
      </c>
      <c r="Q189" s="19">
        <v>1025112.5</v>
      </c>
      <c r="R189" s="845">
        <v>0.63</v>
      </c>
      <c r="S189" s="1146">
        <v>1.6</v>
      </c>
      <c r="T189" s="846">
        <v>1.105</v>
      </c>
      <c r="U189" s="1156">
        <v>423772</v>
      </c>
      <c r="X189" s="1134">
        <v>94.2</v>
      </c>
      <c r="Y189" s="1110">
        <v>250495</v>
      </c>
      <c r="Z189" s="1115">
        <v>167537</v>
      </c>
      <c r="AB189" s="1134">
        <v>94.7</v>
      </c>
      <c r="AC189" s="1104">
        <v>30487.8</v>
      </c>
      <c r="AD189" s="1115">
        <v>203118</v>
      </c>
    </row>
    <row r="190" spans="1:30">
      <c r="A190" s="112"/>
      <c r="B190" s="120" t="s">
        <v>5</v>
      </c>
      <c r="C190" s="843">
        <v>119.6</v>
      </c>
      <c r="D190" s="844">
        <v>3596713</v>
      </c>
      <c r="E190" s="844">
        <v>555105</v>
      </c>
      <c r="F190" s="843">
        <v>109.3</v>
      </c>
      <c r="G190" s="19">
        <v>1065554.1000000001</v>
      </c>
      <c r="H190" s="845">
        <v>0.63</v>
      </c>
      <c r="I190" s="1146">
        <v>-3.7</v>
      </c>
      <c r="J190" s="846">
        <v>1.3640000000000001</v>
      </c>
      <c r="K190" s="1156">
        <v>479890</v>
      </c>
      <c r="M190" s="847">
        <v>119.6</v>
      </c>
      <c r="N190" s="843">
        <v>3622.96</v>
      </c>
      <c r="O190" s="843">
        <v>596.72</v>
      </c>
      <c r="P190" s="843">
        <v>109.3</v>
      </c>
      <c r="Q190" s="19">
        <v>1068821.5</v>
      </c>
      <c r="R190" s="845">
        <v>0.63</v>
      </c>
      <c r="S190" s="1146">
        <v>-3.7</v>
      </c>
      <c r="T190" s="846">
        <v>1.1080000000000001</v>
      </c>
      <c r="U190" s="1156">
        <v>422273</v>
      </c>
      <c r="X190" s="1134">
        <v>96.7</v>
      </c>
      <c r="Y190" s="1110">
        <v>308857</v>
      </c>
      <c r="Z190" s="1115">
        <v>222272</v>
      </c>
      <c r="AB190" s="1134">
        <v>95.3</v>
      </c>
      <c r="AC190" s="1104">
        <v>30493.4</v>
      </c>
      <c r="AD190" s="1115">
        <v>209432</v>
      </c>
    </row>
    <row r="191" spans="1:30">
      <c r="A191" s="112"/>
      <c r="B191" s="120" t="s">
        <v>6</v>
      </c>
      <c r="C191" s="843">
        <v>123.6</v>
      </c>
      <c r="D191" s="844">
        <v>3474468</v>
      </c>
      <c r="E191" s="844">
        <v>524886</v>
      </c>
      <c r="F191" s="843">
        <v>113.7</v>
      </c>
      <c r="G191" s="19">
        <v>1066730.3639999998</v>
      </c>
      <c r="H191" s="845">
        <v>0.64</v>
      </c>
      <c r="I191" s="1146">
        <v>-1.9</v>
      </c>
      <c r="J191" s="846">
        <v>1.0780000000000001</v>
      </c>
      <c r="K191" s="1156">
        <v>444088</v>
      </c>
      <c r="M191" s="847">
        <v>123.6</v>
      </c>
      <c r="N191" s="843">
        <v>3611.31</v>
      </c>
      <c r="O191" s="843">
        <v>552.80999999999995</v>
      </c>
      <c r="P191" s="843">
        <v>113.7</v>
      </c>
      <c r="Q191" s="19">
        <v>1019845.6</v>
      </c>
      <c r="R191" s="845">
        <v>0.64</v>
      </c>
      <c r="S191" s="1146">
        <v>-1.9</v>
      </c>
      <c r="T191" s="846">
        <v>1.1259999999999999</v>
      </c>
      <c r="U191" s="1156">
        <v>433127</v>
      </c>
      <c r="X191" s="1134">
        <v>102.3</v>
      </c>
      <c r="Y191" s="1110">
        <v>288908</v>
      </c>
      <c r="Z191" s="1115">
        <v>230772</v>
      </c>
      <c r="AB191" s="1134">
        <v>98.5</v>
      </c>
      <c r="AC191" s="1104">
        <v>30679.8</v>
      </c>
      <c r="AD191" s="1115">
        <v>213902</v>
      </c>
    </row>
    <row r="192" spans="1:30">
      <c r="A192" s="112"/>
      <c r="B192" s="120" t="s">
        <v>7</v>
      </c>
      <c r="C192" s="843">
        <v>124.6</v>
      </c>
      <c r="D192" s="844">
        <v>3656027</v>
      </c>
      <c r="E192" s="844">
        <v>605473</v>
      </c>
      <c r="F192" s="843">
        <v>115</v>
      </c>
      <c r="G192" s="19">
        <v>981735.78599999996</v>
      </c>
      <c r="H192" s="845">
        <v>0.67</v>
      </c>
      <c r="I192" s="1146">
        <v>-1.8</v>
      </c>
      <c r="J192" s="846">
        <v>1.0089999999999999</v>
      </c>
      <c r="K192" s="1156">
        <v>400628</v>
      </c>
      <c r="M192" s="847">
        <v>124.6</v>
      </c>
      <c r="N192" s="843">
        <v>3707.11</v>
      </c>
      <c r="O192" s="843">
        <v>661.38</v>
      </c>
      <c r="P192" s="843">
        <v>115</v>
      </c>
      <c r="Q192" s="19">
        <v>1013649.9</v>
      </c>
      <c r="R192" s="845">
        <v>0.67</v>
      </c>
      <c r="S192" s="1146">
        <v>-1.8</v>
      </c>
      <c r="T192" s="846">
        <v>1.0820000000000001</v>
      </c>
      <c r="U192" s="1156">
        <v>434939</v>
      </c>
      <c r="X192" s="1134">
        <v>94.2</v>
      </c>
      <c r="Y192" s="1110">
        <v>288726</v>
      </c>
      <c r="Z192" s="1115">
        <v>200615</v>
      </c>
      <c r="AB192" s="1134">
        <v>96.1</v>
      </c>
      <c r="AC192" s="1104">
        <v>30025.4</v>
      </c>
      <c r="AD192" s="1115">
        <v>207550</v>
      </c>
    </row>
    <row r="193" spans="1:30">
      <c r="A193" s="112"/>
      <c r="B193" s="120" t="s">
        <v>8</v>
      </c>
      <c r="C193" s="843">
        <v>122.5</v>
      </c>
      <c r="D193" s="844">
        <v>3833122</v>
      </c>
      <c r="E193" s="844">
        <v>764836</v>
      </c>
      <c r="F193" s="843">
        <v>112.7</v>
      </c>
      <c r="G193" s="19">
        <v>1061378.3160000001</v>
      </c>
      <c r="H193" s="845">
        <v>0.69</v>
      </c>
      <c r="I193" s="1146">
        <v>-5.2</v>
      </c>
      <c r="J193" s="846">
        <v>1.133</v>
      </c>
      <c r="K193" s="1156">
        <v>469294</v>
      </c>
      <c r="M193" s="847">
        <v>122.5</v>
      </c>
      <c r="N193" s="843">
        <v>3674.74</v>
      </c>
      <c r="O193" s="843">
        <v>665.47</v>
      </c>
      <c r="P193" s="843">
        <v>112.7</v>
      </c>
      <c r="Q193" s="19">
        <v>1018735.3</v>
      </c>
      <c r="R193" s="845">
        <v>0.69</v>
      </c>
      <c r="S193" s="1146">
        <v>-5.2</v>
      </c>
      <c r="T193" s="846">
        <v>1.129</v>
      </c>
      <c r="U193" s="1156">
        <v>458571</v>
      </c>
      <c r="X193" s="1134">
        <v>96.7</v>
      </c>
      <c r="Y193" s="1110">
        <v>278975</v>
      </c>
      <c r="Z193" s="1115">
        <v>225127</v>
      </c>
      <c r="AB193" s="1134">
        <v>97.8</v>
      </c>
      <c r="AC193" s="1104">
        <v>29534.1</v>
      </c>
      <c r="AD193" s="1115">
        <v>232838</v>
      </c>
    </row>
    <row r="194" spans="1:30">
      <c r="A194" s="112"/>
      <c r="B194" s="120" t="s">
        <v>9</v>
      </c>
      <c r="C194" s="843">
        <v>127.9</v>
      </c>
      <c r="D194" s="844">
        <v>4022361</v>
      </c>
      <c r="E194" s="844">
        <v>631346</v>
      </c>
      <c r="F194" s="843">
        <v>120.5</v>
      </c>
      <c r="G194" s="19">
        <v>1060694.4350000001</v>
      </c>
      <c r="H194" s="845">
        <v>0.69</v>
      </c>
      <c r="I194" s="1146">
        <v>-1</v>
      </c>
      <c r="J194" s="846">
        <v>1.1339999999999999</v>
      </c>
      <c r="K194" s="1156">
        <v>467998</v>
      </c>
      <c r="M194" s="847">
        <v>127.9</v>
      </c>
      <c r="N194" s="843">
        <v>3693.25</v>
      </c>
      <c r="O194" s="843">
        <v>598.87</v>
      </c>
      <c r="P194" s="843">
        <v>120.5</v>
      </c>
      <c r="Q194" s="19">
        <v>1019313.2</v>
      </c>
      <c r="R194" s="845">
        <v>0.69</v>
      </c>
      <c r="S194" s="1146">
        <v>-1</v>
      </c>
      <c r="T194" s="846">
        <v>1.1579999999999999</v>
      </c>
      <c r="U194" s="1156">
        <v>453435</v>
      </c>
      <c r="X194" s="1134">
        <v>98.2</v>
      </c>
      <c r="Y194" s="1110">
        <v>350391</v>
      </c>
      <c r="Z194" s="1115">
        <v>226099</v>
      </c>
      <c r="AB194" s="1134">
        <v>101.7</v>
      </c>
      <c r="AC194" s="1104">
        <v>29906.5</v>
      </c>
      <c r="AD194" s="1115">
        <v>218443</v>
      </c>
    </row>
    <row r="195" spans="1:30">
      <c r="A195" s="112"/>
      <c r="B195" s="120" t="s">
        <v>10</v>
      </c>
      <c r="C195" s="843">
        <v>121.8</v>
      </c>
      <c r="D195" s="844">
        <v>3773456</v>
      </c>
      <c r="E195" s="844">
        <v>660362</v>
      </c>
      <c r="F195" s="843">
        <v>115.4</v>
      </c>
      <c r="G195" s="19">
        <v>994415.76</v>
      </c>
      <c r="H195" s="845">
        <v>0.7</v>
      </c>
      <c r="I195" s="1146">
        <v>-3.8</v>
      </c>
      <c r="J195" s="846">
        <v>1</v>
      </c>
      <c r="K195" s="1156">
        <v>446453</v>
      </c>
      <c r="M195" s="847">
        <v>121.8</v>
      </c>
      <c r="N195" s="843">
        <v>3604.53</v>
      </c>
      <c r="O195" s="843">
        <v>665.32</v>
      </c>
      <c r="P195" s="843">
        <v>115.4</v>
      </c>
      <c r="Q195" s="19">
        <v>1030479.9</v>
      </c>
      <c r="R195" s="845">
        <v>0.7</v>
      </c>
      <c r="S195" s="1146">
        <v>-3.8</v>
      </c>
      <c r="T195" s="846">
        <v>1.095</v>
      </c>
      <c r="U195" s="1156">
        <v>464538</v>
      </c>
      <c r="X195" s="1134">
        <v>91.8</v>
      </c>
      <c r="Y195" s="1110">
        <v>248749</v>
      </c>
      <c r="Z195" s="1115">
        <v>222162</v>
      </c>
      <c r="AB195" s="1134">
        <v>95.2</v>
      </c>
      <c r="AC195" s="1104">
        <v>29297.8</v>
      </c>
      <c r="AD195" s="1115">
        <v>218090</v>
      </c>
    </row>
    <row r="196" spans="1:30">
      <c r="A196" s="112"/>
      <c r="B196" s="120" t="s">
        <v>11</v>
      </c>
      <c r="C196" s="843">
        <v>122.8</v>
      </c>
      <c r="D196" s="844">
        <v>3828482</v>
      </c>
      <c r="E196" s="844">
        <v>1143418</v>
      </c>
      <c r="F196" s="843">
        <v>115.2</v>
      </c>
      <c r="G196" s="19">
        <v>1012538.3939999999</v>
      </c>
      <c r="H196" s="845">
        <v>0.69</v>
      </c>
      <c r="I196" s="1146">
        <v>-2.1</v>
      </c>
      <c r="J196" s="846">
        <v>1.1259999999999999</v>
      </c>
      <c r="K196" s="1156">
        <v>463056</v>
      </c>
      <c r="M196" s="847">
        <v>122.8</v>
      </c>
      <c r="N196" s="843">
        <v>3658.12</v>
      </c>
      <c r="O196" s="843">
        <v>1064.23</v>
      </c>
      <c r="P196" s="843">
        <v>115.2</v>
      </c>
      <c r="Q196" s="19">
        <v>1012039</v>
      </c>
      <c r="R196" s="845">
        <v>0.69</v>
      </c>
      <c r="S196" s="1146">
        <v>-2.1</v>
      </c>
      <c r="T196" s="846">
        <v>1.107</v>
      </c>
      <c r="U196" s="1156">
        <v>445721</v>
      </c>
      <c r="X196" s="1134">
        <v>94.2</v>
      </c>
      <c r="Y196" s="1110">
        <v>246843</v>
      </c>
      <c r="Z196" s="1115">
        <v>220934</v>
      </c>
      <c r="AB196" s="1134">
        <v>95.2</v>
      </c>
      <c r="AC196" s="1104">
        <v>29483.9</v>
      </c>
      <c r="AD196" s="1115">
        <v>223488</v>
      </c>
    </row>
    <row r="197" spans="1:30">
      <c r="A197" s="112"/>
      <c r="B197" s="120" t="s">
        <v>12</v>
      </c>
      <c r="C197" s="843">
        <v>124.6</v>
      </c>
      <c r="D197" s="844">
        <v>3756869</v>
      </c>
      <c r="E197" s="844">
        <v>600307</v>
      </c>
      <c r="F197" s="843">
        <v>115</v>
      </c>
      <c r="G197" s="19">
        <v>1017274.4</v>
      </c>
      <c r="H197" s="845">
        <v>0.74</v>
      </c>
      <c r="I197" s="1146">
        <v>-4.2</v>
      </c>
      <c r="J197" s="846">
        <v>1.109</v>
      </c>
      <c r="K197" s="1156">
        <v>492235</v>
      </c>
      <c r="M197" s="847">
        <v>124.6</v>
      </c>
      <c r="N197" s="843">
        <v>3673.05</v>
      </c>
      <c r="O197" s="843">
        <v>615.84</v>
      </c>
      <c r="P197" s="843">
        <v>115</v>
      </c>
      <c r="Q197" s="19">
        <v>1015629.3</v>
      </c>
      <c r="R197" s="845">
        <v>0.74</v>
      </c>
      <c r="S197" s="1146">
        <v>-4.2</v>
      </c>
      <c r="T197" s="846">
        <v>1.119</v>
      </c>
      <c r="U197" s="1156">
        <v>468909</v>
      </c>
      <c r="X197" s="1134">
        <v>99.8</v>
      </c>
      <c r="Y197" s="1110">
        <v>288707</v>
      </c>
      <c r="Z197" s="1115">
        <v>226941</v>
      </c>
      <c r="AB197" s="1134">
        <v>98.8</v>
      </c>
      <c r="AC197" s="1104">
        <v>29805.9</v>
      </c>
      <c r="AD197" s="1115">
        <v>229198</v>
      </c>
    </row>
    <row r="198" spans="1:30">
      <c r="A198" s="112"/>
      <c r="B198" s="120" t="s">
        <v>13</v>
      </c>
      <c r="C198" s="843">
        <v>126.6</v>
      </c>
      <c r="D198" s="844">
        <v>3532016</v>
      </c>
      <c r="E198" s="844">
        <v>513254</v>
      </c>
      <c r="F198" s="843">
        <v>122.3</v>
      </c>
      <c r="G198" s="19">
        <v>1037046.7839999999</v>
      </c>
      <c r="H198" s="845">
        <v>0.77</v>
      </c>
      <c r="I198" s="1146">
        <v>-4.0999999999999996</v>
      </c>
      <c r="J198" s="846">
        <v>1.1990000000000001</v>
      </c>
      <c r="K198" s="1156">
        <v>477027</v>
      </c>
      <c r="M198" s="847">
        <v>126.6</v>
      </c>
      <c r="N198" s="843">
        <v>3646.86</v>
      </c>
      <c r="O198" s="843">
        <v>484.74</v>
      </c>
      <c r="P198" s="843">
        <v>122.3</v>
      </c>
      <c r="Q198" s="19">
        <v>1012532.9</v>
      </c>
      <c r="R198" s="845">
        <v>0.77</v>
      </c>
      <c r="S198" s="1146">
        <v>-4.0999999999999996</v>
      </c>
      <c r="T198" s="846">
        <v>1.17</v>
      </c>
      <c r="U198" s="1156">
        <v>494203</v>
      </c>
      <c r="X198" s="1134">
        <v>103</v>
      </c>
      <c r="Y198" s="1110">
        <v>301306</v>
      </c>
      <c r="Z198" s="1115">
        <v>236783</v>
      </c>
      <c r="AB198" s="1134">
        <v>98.4</v>
      </c>
      <c r="AC198" s="1104">
        <v>28093.1</v>
      </c>
      <c r="AD198" s="1115">
        <v>225341</v>
      </c>
    </row>
    <row r="199" spans="1:30">
      <c r="A199" s="112"/>
      <c r="B199" s="120" t="s">
        <v>14</v>
      </c>
      <c r="C199" s="843">
        <v>125.5</v>
      </c>
      <c r="D199" s="844">
        <v>3528140</v>
      </c>
      <c r="E199" s="844">
        <v>764356</v>
      </c>
      <c r="F199" s="843">
        <v>121.2</v>
      </c>
      <c r="G199" s="19">
        <v>1033111.7</v>
      </c>
      <c r="H199" s="845">
        <v>0.78</v>
      </c>
      <c r="I199" s="1146">
        <v>-2.9</v>
      </c>
      <c r="J199" s="846">
        <v>1.2190000000000001</v>
      </c>
      <c r="K199" s="1156">
        <v>505740</v>
      </c>
      <c r="M199" s="847">
        <v>125.5</v>
      </c>
      <c r="N199" s="843">
        <v>3633.98</v>
      </c>
      <c r="O199" s="843">
        <v>728.58</v>
      </c>
      <c r="P199" s="843">
        <v>121.2</v>
      </c>
      <c r="Q199" s="19">
        <v>1023364.7</v>
      </c>
      <c r="R199" s="845">
        <v>0.78</v>
      </c>
      <c r="S199" s="1146">
        <v>-2.9</v>
      </c>
      <c r="T199" s="846">
        <v>1.171</v>
      </c>
      <c r="U199" s="1156">
        <v>464553</v>
      </c>
      <c r="X199" s="1135">
        <v>105.6</v>
      </c>
      <c r="Y199" s="1111">
        <v>402283</v>
      </c>
      <c r="Z199" s="1116">
        <v>212153</v>
      </c>
      <c r="AB199" s="1135">
        <v>99.7</v>
      </c>
      <c r="AC199" s="1105">
        <v>29131.1</v>
      </c>
      <c r="AD199" s="1116">
        <v>206721</v>
      </c>
    </row>
    <row r="200" spans="1:30">
      <c r="A200" s="114" t="s">
        <v>53</v>
      </c>
      <c r="B200" s="119" t="s">
        <v>3</v>
      </c>
      <c r="C200" s="853">
        <v>123.5</v>
      </c>
      <c r="D200" s="854">
        <v>3463225</v>
      </c>
      <c r="E200" s="854">
        <v>657784</v>
      </c>
      <c r="F200" s="853">
        <v>117.1</v>
      </c>
      <c r="G200" s="18">
        <v>938133.77099999995</v>
      </c>
      <c r="H200" s="855">
        <v>0.79</v>
      </c>
      <c r="I200" s="1145">
        <v>0.8</v>
      </c>
      <c r="J200" s="856">
        <v>1.093</v>
      </c>
      <c r="K200" s="1155">
        <v>411777</v>
      </c>
      <c r="M200" s="857">
        <v>123.5</v>
      </c>
      <c r="N200" s="853">
        <v>3650.31</v>
      </c>
      <c r="O200" s="853">
        <v>738.44</v>
      </c>
      <c r="P200" s="853">
        <v>117.1</v>
      </c>
      <c r="Q200" s="18">
        <v>1015357.7</v>
      </c>
      <c r="R200" s="855">
        <v>0.79</v>
      </c>
      <c r="S200" s="1145">
        <v>0.8</v>
      </c>
      <c r="T200" s="856">
        <v>1.1659999999999999</v>
      </c>
      <c r="U200" s="1155">
        <v>514720</v>
      </c>
      <c r="X200" s="1134">
        <v>91.8</v>
      </c>
      <c r="Y200" s="1110">
        <v>317436</v>
      </c>
      <c r="Z200" s="1115">
        <v>227033</v>
      </c>
      <c r="AB200" s="1134">
        <v>96.8</v>
      </c>
      <c r="AC200" s="1104">
        <v>29543.4</v>
      </c>
      <c r="AD200" s="1115">
        <v>229036</v>
      </c>
    </row>
    <row r="201" spans="1:30">
      <c r="A201" s="112">
        <v>2005</v>
      </c>
      <c r="B201" s="120" t="s">
        <v>4</v>
      </c>
      <c r="C201" s="843">
        <v>123.7</v>
      </c>
      <c r="D201" s="844">
        <v>3339607</v>
      </c>
      <c r="E201" s="844">
        <v>570996</v>
      </c>
      <c r="F201" s="843">
        <v>118.6</v>
      </c>
      <c r="G201" s="19">
        <v>996103.11699999985</v>
      </c>
      <c r="H201" s="845">
        <v>0.81</v>
      </c>
      <c r="I201" s="1146">
        <v>-6.2</v>
      </c>
      <c r="J201" s="846">
        <v>1.1279999999999999</v>
      </c>
      <c r="K201" s="1156">
        <v>439058</v>
      </c>
      <c r="M201" s="847">
        <v>123.7</v>
      </c>
      <c r="N201" s="843">
        <v>3644.06</v>
      </c>
      <c r="O201" s="843">
        <v>562.39</v>
      </c>
      <c r="P201" s="843">
        <v>118.6</v>
      </c>
      <c r="Q201" s="19">
        <v>1015935.1</v>
      </c>
      <c r="R201" s="845">
        <v>0.81</v>
      </c>
      <c r="S201" s="1146">
        <v>-6.2</v>
      </c>
      <c r="T201" s="846">
        <v>1.155</v>
      </c>
      <c r="U201" s="1156">
        <v>457509</v>
      </c>
      <c r="X201" s="1134">
        <v>97.5</v>
      </c>
      <c r="Y201" s="1110">
        <v>230617</v>
      </c>
      <c r="Z201" s="1115">
        <v>189579</v>
      </c>
      <c r="AB201" s="1134">
        <v>98.9</v>
      </c>
      <c r="AC201" s="1104">
        <v>28932.9</v>
      </c>
      <c r="AD201" s="1115">
        <v>221034</v>
      </c>
    </row>
    <row r="202" spans="1:30">
      <c r="A202" s="112"/>
      <c r="B202" s="120" t="s">
        <v>5</v>
      </c>
      <c r="C202" s="843">
        <v>122.8</v>
      </c>
      <c r="D202" s="844">
        <v>3637213</v>
      </c>
      <c r="E202" s="844">
        <v>526056</v>
      </c>
      <c r="F202" s="843">
        <v>116.5</v>
      </c>
      <c r="G202" s="19">
        <v>1028119.96</v>
      </c>
      <c r="H202" s="845">
        <v>0.84</v>
      </c>
      <c r="I202" s="1146">
        <v>-5.5</v>
      </c>
      <c r="J202" s="846">
        <v>1.4350000000000001</v>
      </c>
      <c r="K202" s="1156">
        <v>520571</v>
      </c>
      <c r="M202" s="847">
        <v>122.8</v>
      </c>
      <c r="N202" s="843">
        <v>3659.88</v>
      </c>
      <c r="O202" s="843">
        <v>576.92999999999995</v>
      </c>
      <c r="P202" s="843">
        <v>116.5</v>
      </c>
      <c r="Q202" s="19">
        <v>1028453.5</v>
      </c>
      <c r="R202" s="845">
        <v>0.84</v>
      </c>
      <c r="S202" s="1146">
        <v>-5.5</v>
      </c>
      <c r="T202" s="846">
        <v>1.1850000000000001</v>
      </c>
      <c r="U202" s="1156">
        <v>457439</v>
      </c>
      <c r="X202" s="1134">
        <v>98.9</v>
      </c>
      <c r="Y202" s="1110">
        <v>287505</v>
      </c>
      <c r="Z202" s="1115">
        <v>236952</v>
      </c>
      <c r="AB202" s="1134">
        <v>97.1</v>
      </c>
      <c r="AC202" s="1104">
        <v>28918.3</v>
      </c>
      <c r="AD202" s="1115">
        <v>226818</v>
      </c>
    </row>
    <row r="203" spans="1:30">
      <c r="A203" s="112"/>
      <c r="B203" s="120" t="s">
        <v>6</v>
      </c>
      <c r="C203" s="843">
        <v>130.9</v>
      </c>
      <c r="D203" s="844">
        <v>3549411</v>
      </c>
      <c r="E203" s="844">
        <v>641454</v>
      </c>
      <c r="F203" s="843">
        <v>133.5</v>
      </c>
      <c r="G203" s="19">
        <v>1069862.6000000001</v>
      </c>
      <c r="H203" s="845">
        <v>0.86</v>
      </c>
      <c r="I203" s="1146">
        <v>-2.6</v>
      </c>
      <c r="J203" s="846">
        <v>1.149</v>
      </c>
      <c r="K203" s="1156">
        <v>490335</v>
      </c>
      <c r="M203" s="847">
        <v>130.9</v>
      </c>
      <c r="N203" s="843">
        <v>3696.41</v>
      </c>
      <c r="O203" s="843">
        <v>661.81</v>
      </c>
      <c r="P203" s="843">
        <v>133.5</v>
      </c>
      <c r="Q203" s="19">
        <v>1025746.4</v>
      </c>
      <c r="R203" s="845">
        <v>0.86</v>
      </c>
      <c r="S203" s="1146">
        <v>-2.6</v>
      </c>
      <c r="T203" s="846">
        <v>1.198</v>
      </c>
      <c r="U203" s="1156">
        <v>483239</v>
      </c>
      <c r="X203" s="1134">
        <v>104.8</v>
      </c>
      <c r="Y203" s="1110">
        <v>276793</v>
      </c>
      <c r="Z203" s="1115">
        <v>238138</v>
      </c>
      <c r="AB203" s="1134">
        <v>100.9</v>
      </c>
      <c r="AC203" s="1104">
        <v>29334.5</v>
      </c>
      <c r="AD203" s="1115">
        <v>230369</v>
      </c>
    </row>
    <row r="204" spans="1:30">
      <c r="A204" s="112"/>
      <c r="B204" s="120" t="s">
        <v>7</v>
      </c>
      <c r="C204" s="843">
        <v>122.5</v>
      </c>
      <c r="D204" s="844">
        <v>3562292</v>
      </c>
      <c r="E204" s="844">
        <v>525385</v>
      </c>
      <c r="F204" s="843">
        <v>119.9</v>
      </c>
      <c r="G204" s="19">
        <v>982640.46300000011</v>
      </c>
      <c r="H204" s="845">
        <v>0.84</v>
      </c>
      <c r="I204" s="1146">
        <v>-3.2</v>
      </c>
      <c r="J204" s="846">
        <v>0.89100000000000001</v>
      </c>
      <c r="K204" s="1156">
        <v>447175</v>
      </c>
      <c r="M204" s="847">
        <v>122.5</v>
      </c>
      <c r="N204" s="843">
        <v>3616.89</v>
      </c>
      <c r="O204" s="843">
        <v>610.29</v>
      </c>
      <c r="P204" s="843">
        <v>119.9</v>
      </c>
      <c r="Q204" s="19">
        <v>1018122.2</v>
      </c>
      <c r="R204" s="845">
        <v>0.84</v>
      </c>
      <c r="S204" s="1146">
        <v>-3.2</v>
      </c>
      <c r="T204" s="846">
        <v>0.95299999999999996</v>
      </c>
      <c r="U204" s="1156">
        <v>484710</v>
      </c>
      <c r="X204" s="1134">
        <v>100.7</v>
      </c>
      <c r="Y204" s="1110">
        <v>277068</v>
      </c>
      <c r="Z204" s="1115">
        <v>245024</v>
      </c>
      <c r="AB204" s="1134">
        <v>102.6</v>
      </c>
      <c r="AC204" s="1104">
        <v>29119.3</v>
      </c>
      <c r="AD204" s="1115">
        <v>245020</v>
      </c>
    </row>
    <row r="205" spans="1:30">
      <c r="A205" s="112"/>
      <c r="B205" s="120" t="s">
        <v>8</v>
      </c>
      <c r="C205" s="843">
        <v>124.6</v>
      </c>
      <c r="D205" s="844">
        <v>3826781</v>
      </c>
      <c r="E205" s="844">
        <v>886305</v>
      </c>
      <c r="F205" s="843">
        <v>127</v>
      </c>
      <c r="G205" s="19">
        <v>1079019.004</v>
      </c>
      <c r="H205" s="845">
        <v>0.84</v>
      </c>
      <c r="I205" s="1146">
        <v>-0.2</v>
      </c>
      <c r="J205" s="846">
        <v>1.1759999999999999</v>
      </c>
      <c r="K205" s="1156">
        <v>477342</v>
      </c>
      <c r="M205" s="847">
        <v>124.6</v>
      </c>
      <c r="N205" s="843">
        <v>3662.46</v>
      </c>
      <c r="O205" s="843">
        <v>767.2</v>
      </c>
      <c r="P205" s="843">
        <v>127</v>
      </c>
      <c r="Q205" s="19">
        <v>1028785.3</v>
      </c>
      <c r="R205" s="845">
        <v>0.84</v>
      </c>
      <c r="S205" s="1146">
        <v>-0.2</v>
      </c>
      <c r="T205" s="846">
        <v>1.1639999999999999</v>
      </c>
      <c r="U205" s="1156">
        <v>466170</v>
      </c>
      <c r="X205" s="1134">
        <v>102.3</v>
      </c>
      <c r="Y205" s="1110">
        <v>283749</v>
      </c>
      <c r="Z205" s="1115">
        <v>236295</v>
      </c>
      <c r="AB205" s="1134">
        <v>103.9</v>
      </c>
      <c r="AC205" s="1104">
        <v>29654.3</v>
      </c>
      <c r="AD205" s="1115">
        <v>241940</v>
      </c>
    </row>
    <row r="206" spans="1:30">
      <c r="A206" s="112"/>
      <c r="B206" s="120" t="s">
        <v>9</v>
      </c>
      <c r="C206" s="843">
        <v>124.7</v>
      </c>
      <c r="D206" s="844">
        <v>3952182</v>
      </c>
      <c r="E206" s="844">
        <v>534953</v>
      </c>
      <c r="F206" s="843">
        <v>121.4</v>
      </c>
      <c r="G206" s="19">
        <v>1053545.7379999999</v>
      </c>
      <c r="H206" s="845">
        <v>0.84</v>
      </c>
      <c r="I206" s="1146">
        <v>-2.1</v>
      </c>
      <c r="J206" s="846">
        <v>1.1279999999999999</v>
      </c>
      <c r="K206" s="1156">
        <v>485842</v>
      </c>
      <c r="M206" s="847">
        <v>124.7</v>
      </c>
      <c r="N206" s="843">
        <v>3633.59</v>
      </c>
      <c r="O206" s="843">
        <v>513.53</v>
      </c>
      <c r="P206" s="843">
        <v>121.4</v>
      </c>
      <c r="Q206" s="19">
        <v>1023937.8</v>
      </c>
      <c r="R206" s="845">
        <v>0.84</v>
      </c>
      <c r="S206" s="1146">
        <v>-2.1</v>
      </c>
      <c r="T206" s="846">
        <v>1.1479999999999999</v>
      </c>
      <c r="U206" s="1156">
        <v>476811</v>
      </c>
      <c r="X206" s="1134">
        <v>99.8</v>
      </c>
      <c r="Y206" s="1110">
        <v>343512</v>
      </c>
      <c r="Z206" s="1115">
        <v>238435</v>
      </c>
      <c r="AB206" s="1134">
        <v>102.8</v>
      </c>
      <c r="AC206" s="1104">
        <v>29692.1</v>
      </c>
      <c r="AD206" s="1115">
        <v>242513</v>
      </c>
    </row>
    <row r="207" spans="1:30">
      <c r="A207" s="112"/>
      <c r="B207" s="120" t="s">
        <v>10</v>
      </c>
      <c r="C207" s="843">
        <v>133.69999999999999</v>
      </c>
      <c r="D207" s="844">
        <v>3835581</v>
      </c>
      <c r="E207" s="844">
        <v>690071</v>
      </c>
      <c r="F207" s="843">
        <v>138.5</v>
      </c>
      <c r="G207" s="19">
        <v>1006051.165</v>
      </c>
      <c r="H207" s="845">
        <v>0.84</v>
      </c>
      <c r="I207" s="1146">
        <v>-3.2</v>
      </c>
      <c r="J207" s="846">
        <v>1.147</v>
      </c>
      <c r="K207" s="1156">
        <v>473957</v>
      </c>
      <c r="M207" s="847">
        <v>133.69999999999999</v>
      </c>
      <c r="N207" s="843">
        <v>3661.31</v>
      </c>
      <c r="O207" s="843">
        <v>664.14</v>
      </c>
      <c r="P207" s="843">
        <v>138.5</v>
      </c>
      <c r="Q207" s="19">
        <v>1032846.3</v>
      </c>
      <c r="R207" s="845">
        <v>0.84</v>
      </c>
      <c r="S207" s="1146">
        <v>-3.2</v>
      </c>
      <c r="T207" s="846">
        <v>1.2430000000000001</v>
      </c>
      <c r="U207" s="1156">
        <v>477548</v>
      </c>
      <c r="X207" s="1134">
        <v>100.7</v>
      </c>
      <c r="Y207" s="1110">
        <v>247490</v>
      </c>
      <c r="Z207" s="1115">
        <v>266702</v>
      </c>
      <c r="AB207" s="1134">
        <v>104.1</v>
      </c>
      <c r="AC207" s="1104">
        <v>29337.8</v>
      </c>
      <c r="AD207" s="1115">
        <v>252144</v>
      </c>
    </row>
    <row r="208" spans="1:30">
      <c r="A208" s="112"/>
      <c r="B208" s="120" t="s">
        <v>11</v>
      </c>
      <c r="C208" s="843">
        <v>126.7</v>
      </c>
      <c r="D208" s="844">
        <v>3844372</v>
      </c>
      <c r="E208" s="844">
        <v>627806</v>
      </c>
      <c r="F208" s="843">
        <v>130.19999999999999</v>
      </c>
      <c r="G208" s="19">
        <v>1048582.656</v>
      </c>
      <c r="H208" s="845">
        <v>0.83</v>
      </c>
      <c r="I208" s="1146">
        <v>-3.1</v>
      </c>
      <c r="J208" s="846">
        <v>1.2050000000000001</v>
      </c>
      <c r="K208" s="1156">
        <v>515089</v>
      </c>
      <c r="M208" s="847">
        <v>126.7</v>
      </c>
      <c r="N208" s="843">
        <v>3677.95</v>
      </c>
      <c r="O208" s="843">
        <v>626.80999999999995</v>
      </c>
      <c r="P208" s="843">
        <v>130.19999999999999</v>
      </c>
      <c r="Q208" s="19">
        <v>1042893.5</v>
      </c>
      <c r="R208" s="845">
        <v>0.83</v>
      </c>
      <c r="S208" s="1146">
        <v>-3.1</v>
      </c>
      <c r="T208" s="846">
        <v>1.1819999999999999</v>
      </c>
      <c r="U208" s="1156">
        <v>493881</v>
      </c>
      <c r="X208" s="1134">
        <v>103</v>
      </c>
      <c r="Y208" s="1110">
        <v>244529</v>
      </c>
      <c r="Z208" s="1115">
        <v>246475</v>
      </c>
      <c r="AB208" s="1134">
        <v>104.1</v>
      </c>
      <c r="AC208" s="1104">
        <v>29081.3</v>
      </c>
      <c r="AD208" s="1115">
        <v>244546</v>
      </c>
    </row>
    <row r="209" spans="1:30">
      <c r="A209" s="112"/>
      <c r="B209" s="120" t="s">
        <v>12</v>
      </c>
      <c r="C209" s="843">
        <v>127.9</v>
      </c>
      <c r="D209" s="844">
        <v>3704747</v>
      </c>
      <c r="E209" s="844">
        <v>711113</v>
      </c>
      <c r="F209" s="843">
        <v>131.80000000000001</v>
      </c>
      <c r="G209" s="19">
        <v>1020851.127</v>
      </c>
      <c r="H209" s="845">
        <v>0.83</v>
      </c>
      <c r="I209" s="1146">
        <v>-3.8</v>
      </c>
      <c r="J209" s="846">
        <v>1.1719999999999999</v>
      </c>
      <c r="K209" s="1156">
        <v>496607</v>
      </c>
      <c r="M209" s="847">
        <v>127.9</v>
      </c>
      <c r="N209" s="843">
        <v>3616.92</v>
      </c>
      <c r="O209" s="843">
        <v>671.61</v>
      </c>
      <c r="P209" s="843">
        <v>131.80000000000001</v>
      </c>
      <c r="Q209" s="19">
        <v>1021153.5</v>
      </c>
      <c r="R209" s="845">
        <v>0.83</v>
      </c>
      <c r="S209" s="1146">
        <v>-3.8</v>
      </c>
      <c r="T209" s="846">
        <v>1.1839999999999999</v>
      </c>
      <c r="U209" s="1156">
        <v>484299</v>
      </c>
      <c r="X209" s="1134">
        <v>105.6</v>
      </c>
      <c r="Y209" s="1110">
        <v>284421</v>
      </c>
      <c r="Z209" s="1115">
        <v>249397</v>
      </c>
      <c r="AB209" s="1134">
        <v>104.4</v>
      </c>
      <c r="AC209" s="1104">
        <v>29057</v>
      </c>
      <c r="AD209" s="1115">
        <v>249200</v>
      </c>
    </row>
    <row r="210" spans="1:30">
      <c r="A210" s="112"/>
      <c r="B210" s="120" t="s">
        <v>13</v>
      </c>
      <c r="C210" s="843">
        <v>129</v>
      </c>
      <c r="D210" s="844">
        <v>3539215</v>
      </c>
      <c r="E210" s="844">
        <v>774503</v>
      </c>
      <c r="F210" s="843">
        <v>135.5</v>
      </c>
      <c r="G210" s="19">
        <v>1041391.8</v>
      </c>
      <c r="H210" s="845">
        <v>0.84</v>
      </c>
      <c r="I210" s="1146">
        <v>-0.9</v>
      </c>
      <c r="J210" s="846">
        <v>1.2190000000000001</v>
      </c>
      <c r="K210" s="1156">
        <v>482582</v>
      </c>
      <c r="M210" s="847">
        <v>129</v>
      </c>
      <c r="N210" s="843">
        <v>3655.59</v>
      </c>
      <c r="O210" s="843">
        <v>730.98</v>
      </c>
      <c r="P210" s="843">
        <v>135.5</v>
      </c>
      <c r="Q210" s="19">
        <v>1021574</v>
      </c>
      <c r="R210" s="845">
        <v>0.84</v>
      </c>
      <c r="S210" s="1146">
        <v>-0.9</v>
      </c>
      <c r="T210" s="846">
        <v>1.1910000000000001</v>
      </c>
      <c r="U210" s="1156">
        <v>489165</v>
      </c>
      <c r="X210" s="1134">
        <v>102.3</v>
      </c>
      <c r="Y210" s="1110">
        <v>309033</v>
      </c>
      <c r="Z210" s="1115">
        <v>264945</v>
      </c>
      <c r="AB210" s="1134">
        <v>98.4</v>
      </c>
      <c r="AC210" s="1104">
        <v>29179.4</v>
      </c>
      <c r="AD210" s="1115">
        <v>258590</v>
      </c>
    </row>
    <row r="211" spans="1:30">
      <c r="A211" s="113"/>
      <c r="B211" s="121" t="s">
        <v>14</v>
      </c>
      <c r="C211" s="848">
        <v>129.4</v>
      </c>
      <c r="D211" s="849">
        <v>3621894</v>
      </c>
      <c r="E211" s="849">
        <v>482873</v>
      </c>
      <c r="F211" s="848">
        <v>135.4</v>
      </c>
      <c r="G211" s="20">
        <v>1023429.3420000001</v>
      </c>
      <c r="H211" s="850">
        <v>0.85</v>
      </c>
      <c r="I211" s="1147">
        <v>-1</v>
      </c>
      <c r="J211" s="851">
        <v>1.276</v>
      </c>
      <c r="K211" s="1157">
        <v>542499</v>
      </c>
      <c r="M211" s="852">
        <v>129.4</v>
      </c>
      <c r="N211" s="848">
        <v>3727.62</v>
      </c>
      <c r="O211" s="848">
        <v>457.7</v>
      </c>
      <c r="P211" s="848">
        <v>135.4</v>
      </c>
      <c r="Q211" s="20">
        <v>1015982.1</v>
      </c>
      <c r="R211" s="850">
        <v>0.85</v>
      </c>
      <c r="S211" s="1147">
        <v>-1</v>
      </c>
      <c r="T211" s="851">
        <v>1.2290000000000001</v>
      </c>
      <c r="U211" s="1157">
        <v>502007</v>
      </c>
      <c r="X211" s="1134">
        <v>107.2</v>
      </c>
      <c r="Y211" s="1110">
        <v>412397</v>
      </c>
      <c r="Z211" s="1115">
        <v>269250</v>
      </c>
      <c r="AB211" s="1134">
        <v>101.2</v>
      </c>
      <c r="AC211" s="1104">
        <v>29498.5</v>
      </c>
      <c r="AD211" s="1115">
        <v>269321</v>
      </c>
    </row>
    <row r="212" spans="1:30">
      <c r="A212" s="115" t="s">
        <v>54</v>
      </c>
      <c r="B212" s="120" t="s">
        <v>3</v>
      </c>
      <c r="C212" s="843">
        <v>130.5</v>
      </c>
      <c r="D212" s="844">
        <v>3544385</v>
      </c>
      <c r="E212" s="844">
        <v>518380</v>
      </c>
      <c r="F212" s="843">
        <v>135.9</v>
      </c>
      <c r="G212" s="19">
        <v>950403.41</v>
      </c>
      <c r="H212" s="845">
        <v>0.89</v>
      </c>
      <c r="I212" s="1146">
        <v>-5.6</v>
      </c>
      <c r="J212" s="846">
        <v>1.1850000000000001</v>
      </c>
      <c r="K212" s="1156">
        <v>405566</v>
      </c>
      <c r="M212" s="847">
        <v>130.5</v>
      </c>
      <c r="N212" s="843">
        <v>3737.97</v>
      </c>
      <c r="O212" s="843">
        <v>616.96</v>
      </c>
      <c r="P212" s="843">
        <v>135.9</v>
      </c>
      <c r="Q212" s="19">
        <v>1028711.9</v>
      </c>
      <c r="R212" s="845">
        <v>0.89</v>
      </c>
      <c r="S212" s="1146">
        <v>-5.6</v>
      </c>
      <c r="T212" s="846">
        <v>1.2689999999999999</v>
      </c>
      <c r="U212" s="1156">
        <v>504195</v>
      </c>
      <c r="X212" s="1136">
        <v>94.2</v>
      </c>
      <c r="Y212" s="1112">
        <v>309064</v>
      </c>
      <c r="Z212" s="1114">
        <v>266132</v>
      </c>
      <c r="AB212" s="1136">
        <v>99.8</v>
      </c>
      <c r="AC212" s="1106">
        <v>28932</v>
      </c>
      <c r="AD212" s="1114">
        <v>261286</v>
      </c>
    </row>
    <row r="213" spans="1:30">
      <c r="A213" s="112">
        <v>2006</v>
      </c>
      <c r="B213" s="120" t="s">
        <v>4</v>
      </c>
      <c r="C213" s="843">
        <v>131</v>
      </c>
      <c r="D213" s="844">
        <v>3413399</v>
      </c>
      <c r="E213" s="844">
        <v>859241</v>
      </c>
      <c r="F213" s="843">
        <v>140.5</v>
      </c>
      <c r="G213" s="19">
        <v>1007190.8909999999</v>
      </c>
      <c r="H213" s="845">
        <v>0.9</v>
      </c>
      <c r="I213" s="1146">
        <v>-3.1</v>
      </c>
      <c r="J213" s="846">
        <v>1.2230000000000001</v>
      </c>
      <c r="K213" s="1156">
        <v>498660</v>
      </c>
      <c r="M213" s="847">
        <v>131</v>
      </c>
      <c r="N213" s="843">
        <v>3717.61</v>
      </c>
      <c r="O213" s="843">
        <v>834.95</v>
      </c>
      <c r="P213" s="843">
        <v>140.5</v>
      </c>
      <c r="Q213" s="19">
        <v>1026229.5</v>
      </c>
      <c r="R213" s="845">
        <v>0.9</v>
      </c>
      <c r="S213" s="1146">
        <v>-3.1</v>
      </c>
      <c r="T213" s="846">
        <v>1.252</v>
      </c>
      <c r="U213" s="1156">
        <v>523031</v>
      </c>
      <c r="X213" s="1134">
        <v>96.7</v>
      </c>
      <c r="Y213" s="1110">
        <v>236691</v>
      </c>
      <c r="Z213" s="1115">
        <v>237318</v>
      </c>
      <c r="AB213" s="1134">
        <v>97.7</v>
      </c>
      <c r="AC213" s="1104">
        <v>29429.5</v>
      </c>
      <c r="AD213" s="1115">
        <v>276090</v>
      </c>
    </row>
    <row r="214" spans="1:30">
      <c r="A214" s="112"/>
      <c r="B214" s="120" t="s">
        <v>5</v>
      </c>
      <c r="C214" s="843">
        <v>133.1</v>
      </c>
      <c r="D214" s="844">
        <v>3694479</v>
      </c>
      <c r="E214" s="844">
        <v>536644</v>
      </c>
      <c r="F214" s="843">
        <v>137.69999999999999</v>
      </c>
      <c r="G214" s="19">
        <v>1028821.6680000001</v>
      </c>
      <c r="H214" s="845">
        <v>0.92</v>
      </c>
      <c r="I214" s="1146">
        <v>-1</v>
      </c>
      <c r="J214" s="846">
        <v>1.5660000000000001</v>
      </c>
      <c r="K214" s="1156">
        <v>594528</v>
      </c>
      <c r="M214" s="847">
        <v>133.1</v>
      </c>
      <c r="N214" s="843">
        <v>3717.31</v>
      </c>
      <c r="O214" s="843">
        <v>602.46</v>
      </c>
      <c r="P214" s="843">
        <v>137.69999999999999</v>
      </c>
      <c r="Q214" s="19">
        <v>1023157.8</v>
      </c>
      <c r="R214" s="845">
        <v>0.92</v>
      </c>
      <c r="S214" s="1146">
        <v>-1</v>
      </c>
      <c r="T214" s="846">
        <v>1.3149999999999999</v>
      </c>
      <c r="U214" s="1156">
        <v>520819</v>
      </c>
      <c r="X214" s="1134">
        <v>106.4</v>
      </c>
      <c r="Y214" s="1110">
        <v>294819</v>
      </c>
      <c r="Z214" s="1115">
        <v>284528</v>
      </c>
      <c r="AB214" s="1134">
        <v>103.9</v>
      </c>
      <c r="AC214" s="1104">
        <v>29643.5</v>
      </c>
      <c r="AD214" s="1115">
        <v>270049</v>
      </c>
    </row>
    <row r="215" spans="1:30">
      <c r="A215" s="112"/>
      <c r="B215" s="120" t="s">
        <v>6</v>
      </c>
      <c r="C215" s="843">
        <v>137.69999999999999</v>
      </c>
      <c r="D215" s="844">
        <v>3536505</v>
      </c>
      <c r="E215" s="844">
        <v>772745</v>
      </c>
      <c r="F215" s="843">
        <v>152.6</v>
      </c>
      <c r="G215" s="19">
        <v>1064073.92</v>
      </c>
      <c r="H215" s="845">
        <v>0.93</v>
      </c>
      <c r="I215" s="1146">
        <v>-1.6</v>
      </c>
      <c r="J215" s="846">
        <v>1.226</v>
      </c>
      <c r="K215" s="1156">
        <v>502556</v>
      </c>
      <c r="M215" s="847">
        <v>137.69999999999999</v>
      </c>
      <c r="N215" s="843">
        <v>3687.82</v>
      </c>
      <c r="O215" s="843">
        <v>777.3</v>
      </c>
      <c r="P215" s="843">
        <v>152.6</v>
      </c>
      <c r="Q215" s="19">
        <v>1029769.5</v>
      </c>
      <c r="R215" s="845">
        <v>0.93</v>
      </c>
      <c r="S215" s="1146">
        <v>-1.6</v>
      </c>
      <c r="T215" s="846">
        <v>1.276</v>
      </c>
      <c r="U215" s="1156">
        <v>513878</v>
      </c>
      <c r="X215" s="1134">
        <v>111.1</v>
      </c>
      <c r="Y215" s="1110">
        <v>274706</v>
      </c>
      <c r="Z215" s="1115">
        <v>266827</v>
      </c>
      <c r="AB215" s="1134">
        <v>107.4</v>
      </c>
      <c r="AC215" s="1104">
        <v>29148.2</v>
      </c>
      <c r="AD215" s="1115">
        <v>273041</v>
      </c>
    </row>
    <row r="216" spans="1:30">
      <c r="A216" s="112"/>
      <c r="B216" s="120" t="s">
        <v>7</v>
      </c>
      <c r="C216" s="843">
        <v>140.1</v>
      </c>
      <c r="D216" s="844">
        <v>3601519</v>
      </c>
      <c r="E216" s="844">
        <v>667113</v>
      </c>
      <c r="F216" s="843">
        <v>151.1</v>
      </c>
      <c r="G216" s="19">
        <v>999729.06699999992</v>
      </c>
      <c r="H216" s="845">
        <v>0.94</v>
      </c>
      <c r="I216" s="1146">
        <v>-0.5</v>
      </c>
      <c r="J216" s="846">
        <v>1.254</v>
      </c>
      <c r="K216" s="1156">
        <v>499016</v>
      </c>
      <c r="M216" s="847">
        <v>140.1</v>
      </c>
      <c r="N216" s="843">
        <v>3661.27</v>
      </c>
      <c r="O216" s="843">
        <v>743.19</v>
      </c>
      <c r="P216" s="843">
        <v>151.1</v>
      </c>
      <c r="Q216" s="19">
        <v>1029104.5</v>
      </c>
      <c r="R216" s="845">
        <v>0.94</v>
      </c>
      <c r="S216" s="1146">
        <v>-0.5</v>
      </c>
      <c r="T216" s="846">
        <v>1.339</v>
      </c>
      <c r="U216" s="1156">
        <v>523127</v>
      </c>
      <c r="X216" s="1134">
        <v>103.9</v>
      </c>
      <c r="Y216" s="1110">
        <v>277807</v>
      </c>
      <c r="Z216" s="1115">
        <v>264636</v>
      </c>
      <c r="AB216" s="1134">
        <v>105.9</v>
      </c>
      <c r="AC216" s="1104">
        <v>29359.8</v>
      </c>
      <c r="AD216" s="1115">
        <v>255000</v>
      </c>
    </row>
    <row r="217" spans="1:30">
      <c r="A217" s="112"/>
      <c r="B217" s="120" t="s">
        <v>8</v>
      </c>
      <c r="C217" s="843">
        <v>145.30000000000001</v>
      </c>
      <c r="D217" s="844">
        <v>3992328</v>
      </c>
      <c r="E217" s="844">
        <v>746252</v>
      </c>
      <c r="F217" s="843">
        <v>165.8</v>
      </c>
      <c r="G217" s="19">
        <v>1085085.06</v>
      </c>
      <c r="H217" s="845">
        <v>0.94</v>
      </c>
      <c r="I217" s="1146">
        <v>-0.9</v>
      </c>
      <c r="J217" s="846">
        <v>1.385</v>
      </c>
      <c r="K217" s="1156">
        <v>553930</v>
      </c>
      <c r="M217" s="847">
        <v>145.30000000000001</v>
      </c>
      <c r="N217" s="843">
        <v>3817.04</v>
      </c>
      <c r="O217" s="843">
        <v>710.25</v>
      </c>
      <c r="P217" s="843">
        <v>165.8</v>
      </c>
      <c r="Q217" s="19">
        <v>1031733.4</v>
      </c>
      <c r="R217" s="845">
        <v>0.94</v>
      </c>
      <c r="S217" s="1146">
        <v>-0.9</v>
      </c>
      <c r="T217" s="846">
        <v>1.361</v>
      </c>
      <c r="U217" s="1156">
        <v>540047</v>
      </c>
      <c r="X217" s="1134">
        <v>103.9</v>
      </c>
      <c r="Y217" s="1110">
        <v>279314</v>
      </c>
      <c r="Z217" s="1115">
        <v>256107</v>
      </c>
      <c r="AB217" s="1134">
        <v>106</v>
      </c>
      <c r="AC217" s="1104">
        <v>29054.3</v>
      </c>
      <c r="AD217" s="1115">
        <v>256350</v>
      </c>
    </row>
    <row r="218" spans="1:30">
      <c r="A218" s="112"/>
      <c r="B218" s="120" t="s">
        <v>9</v>
      </c>
      <c r="C218" s="843">
        <v>140.69999999999999</v>
      </c>
      <c r="D218" s="844">
        <v>4158703</v>
      </c>
      <c r="E218" s="844">
        <v>725117</v>
      </c>
      <c r="F218" s="843">
        <v>152.6</v>
      </c>
      <c r="G218" s="19">
        <v>1043151.2579999999</v>
      </c>
      <c r="H218" s="845">
        <v>0.96</v>
      </c>
      <c r="I218" s="1146">
        <v>-1.7</v>
      </c>
      <c r="J218" s="846">
        <v>1.2929999999999999</v>
      </c>
      <c r="K218" s="1156">
        <v>541590</v>
      </c>
      <c r="M218" s="847">
        <v>140.69999999999999</v>
      </c>
      <c r="N218" s="843">
        <v>3825.32</v>
      </c>
      <c r="O218" s="843">
        <v>647.69000000000005</v>
      </c>
      <c r="P218" s="843">
        <v>152.6</v>
      </c>
      <c r="Q218" s="19">
        <v>1018195.5</v>
      </c>
      <c r="R218" s="845">
        <v>0.96</v>
      </c>
      <c r="S218" s="1146">
        <v>-1.7</v>
      </c>
      <c r="T218" s="846">
        <v>1.3089999999999999</v>
      </c>
      <c r="U218" s="1156">
        <v>537081</v>
      </c>
      <c r="X218" s="1134">
        <v>103.9</v>
      </c>
      <c r="Y218" s="1110">
        <v>333395</v>
      </c>
      <c r="Z218" s="1115">
        <v>260598</v>
      </c>
      <c r="AB218" s="1134">
        <v>106.5</v>
      </c>
      <c r="AC218" s="1104">
        <v>28699.200000000001</v>
      </c>
      <c r="AD218" s="1115">
        <v>264514</v>
      </c>
    </row>
    <row r="219" spans="1:30">
      <c r="A219" s="112"/>
      <c r="B219" s="120" t="s">
        <v>10</v>
      </c>
      <c r="C219" s="843">
        <v>142.1</v>
      </c>
      <c r="D219" s="844">
        <v>4074475</v>
      </c>
      <c r="E219" s="844">
        <v>724482</v>
      </c>
      <c r="F219" s="843">
        <v>155.19999999999999</v>
      </c>
      <c r="G219" s="19">
        <v>1010167.49</v>
      </c>
      <c r="H219" s="845">
        <v>0.96</v>
      </c>
      <c r="I219" s="1146">
        <v>1.6</v>
      </c>
      <c r="J219" s="846">
        <v>1.2450000000000001</v>
      </c>
      <c r="K219" s="1156">
        <v>555053</v>
      </c>
      <c r="M219" s="847">
        <v>142.1</v>
      </c>
      <c r="N219" s="843">
        <v>3887.72</v>
      </c>
      <c r="O219" s="843">
        <v>706.57</v>
      </c>
      <c r="P219" s="843">
        <v>155.19999999999999</v>
      </c>
      <c r="Q219" s="19">
        <v>1033083.3</v>
      </c>
      <c r="R219" s="845">
        <v>0.96</v>
      </c>
      <c r="S219" s="1146">
        <v>1.6</v>
      </c>
      <c r="T219" s="846">
        <v>1.3360000000000001</v>
      </c>
      <c r="U219" s="1156">
        <v>555380</v>
      </c>
      <c r="X219" s="1134">
        <v>103.9</v>
      </c>
      <c r="Y219" s="1110">
        <v>243378</v>
      </c>
      <c r="Z219" s="1115">
        <v>275595</v>
      </c>
      <c r="AB219" s="1134">
        <v>107.3</v>
      </c>
      <c r="AC219" s="1104">
        <v>29114.5</v>
      </c>
      <c r="AD219" s="1115">
        <v>261743</v>
      </c>
    </row>
    <row r="220" spans="1:30">
      <c r="A220" s="112"/>
      <c r="B220" s="120" t="s">
        <v>11</v>
      </c>
      <c r="C220" s="843">
        <v>142.1</v>
      </c>
      <c r="D220" s="844">
        <v>3945241</v>
      </c>
      <c r="E220" s="844">
        <v>744169</v>
      </c>
      <c r="F220" s="843">
        <v>156.30000000000001</v>
      </c>
      <c r="G220" s="19">
        <v>1029284.9920000001</v>
      </c>
      <c r="H220" s="845">
        <v>0.95</v>
      </c>
      <c r="I220" s="1146">
        <v>2.6</v>
      </c>
      <c r="J220" s="846">
        <v>1.3779999999999999</v>
      </c>
      <c r="K220" s="1156">
        <v>568702</v>
      </c>
      <c r="M220" s="847">
        <v>142.1</v>
      </c>
      <c r="N220" s="843">
        <v>3783.03</v>
      </c>
      <c r="O220" s="843">
        <v>725.49</v>
      </c>
      <c r="P220" s="843">
        <v>156.30000000000001</v>
      </c>
      <c r="Q220" s="19">
        <v>1025115.3</v>
      </c>
      <c r="R220" s="845">
        <v>0.95</v>
      </c>
      <c r="S220" s="1146">
        <v>2.6</v>
      </c>
      <c r="T220" s="846">
        <v>1.3460000000000001</v>
      </c>
      <c r="U220" s="1156">
        <v>542135</v>
      </c>
      <c r="X220" s="1134">
        <v>104.8</v>
      </c>
      <c r="Y220" s="1110">
        <v>248570</v>
      </c>
      <c r="Z220" s="1115">
        <v>272703</v>
      </c>
      <c r="AB220" s="1134">
        <v>105.6</v>
      </c>
      <c r="AC220" s="1104">
        <v>29399.599999999999</v>
      </c>
      <c r="AD220" s="1115">
        <v>280185</v>
      </c>
    </row>
    <row r="221" spans="1:30">
      <c r="A221" s="112"/>
      <c r="B221" s="120" t="s">
        <v>12</v>
      </c>
      <c r="C221" s="843">
        <v>138.30000000000001</v>
      </c>
      <c r="D221" s="844">
        <v>3989224</v>
      </c>
      <c r="E221" s="844">
        <v>617355</v>
      </c>
      <c r="F221" s="843">
        <v>149.6</v>
      </c>
      <c r="G221" s="19">
        <v>1040822.6429999999</v>
      </c>
      <c r="H221" s="845">
        <v>0.95</v>
      </c>
      <c r="I221" s="1146">
        <v>-1.6</v>
      </c>
      <c r="J221" s="846">
        <v>1.3160000000000001</v>
      </c>
      <c r="K221" s="1156">
        <v>555926</v>
      </c>
      <c r="M221" s="847">
        <v>138.30000000000001</v>
      </c>
      <c r="N221" s="843">
        <v>3889.79</v>
      </c>
      <c r="O221" s="843">
        <v>607.75</v>
      </c>
      <c r="P221" s="843">
        <v>149.6</v>
      </c>
      <c r="Q221" s="19">
        <v>1043949</v>
      </c>
      <c r="R221" s="845">
        <v>0.95</v>
      </c>
      <c r="S221" s="1146">
        <v>-1.6</v>
      </c>
      <c r="T221" s="846">
        <v>1.329</v>
      </c>
      <c r="U221" s="1156">
        <v>545669</v>
      </c>
      <c r="X221" s="1134">
        <v>107.2</v>
      </c>
      <c r="Y221" s="1110">
        <v>274800</v>
      </c>
      <c r="Z221" s="1115">
        <v>291264</v>
      </c>
      <c r="AB221" s="1134">
        <v>105.9</v>
      </c>
      <c r="AC221" s="1104">
        <v>28624.2</v>
      </c>
      <c r="AD221" s="1115">
        <v>281908</v>
      </c>
    </row>
    <row r="222" spans="1:30">
      <c r="A222" s="112"/>
      <c r="B222" s="120" t="s">
        <v>13</v>
      </c>
      <c r="C222" s="843">
        <v>137.5</v>
      </c>
      <c r="D222" s="844">
        <v>3762924</v>
      </c>
      <c r="E222" s="844">
        <v>676084</v>
      </c>
      <c r="F222" s="843">
        <v>148.30000000000001</v>
      </c>
      <c r="G222" s="19">
        <v>1053438.2320000001</v>
      </c>
      <c r="H222" s="845">
        <v>0.96</v>
      </c>
      <c r="I222" s="1146">
        <v>1.5</v>
      </c>
      <c r="J222" s="846">
        <v>1.357</v>
      </c>
      <c r="K222" s="1156">
        <v>541407</v>
      </c>
      <c r="M222" s="847">
        <v>137.5</v>
      </c>
      <c r="N222" s="843">
        <v>3885.45</v>
      </c>
      <c r="O222" s="843">
        <v>626.70000000000005</v>
      </c>
      <c r="P222" s="843">
        <v>148.30000000000001</v>
      </c>
      <c r="Q222" s="19">
        <v>1030495.9</v>
      </c>
      <c r="R222" s="845">
        <v>0.96</v>
      </c>
      <c r="S222" s="1146">
        <v>1.5</v>
      </c>
      <c r="T222" s="846">
        <v>1.3320000000000001</v>
      </c>
      <c r="U222" s="1156">
        <v>548623</v>
      </c>
      <c r="X222" s="1134">
        <v>110.3</v>
      </c>
      <c r="Y222" s="1110">
        <v>312392</v>
      </c>
      <c r="Z222" s="1115">
        <v>292020</v>
      </c>
      <c r="AB222" s="1134">
        <v>106.6</v>
      </c>
      <c r="AC222" s="1104">
        <v>28940.1</v>
      </c>
      <c r="AD222" s="1115">
        <v>284201</v>
      </c>
    </row>
    <row r="223" spans="1:30">
      <c r="A223" s="112"/>
      <c r="B223" s="120" t="s">
        <v>14</v>
      </c>
      <c r="C223" s="843">
        <v>138.30000000000001</v>
      </c>
      <c r="D223" s="844">
        <v>3726834</v>
      </c>
      <c r="E223" s="844">
        <v>561499</v>
      </c>
      <c r="F223" s="843">
        <v>146.1</v>
      </c>
      <c r="G223" s="19">
        <v>1034427.9</v>
      </c>
      <c r="H223" s="845">
        <v>0.96</v>
      </c>
      <c r="I223" s="1146">
        <v>-1.1000000000000001</v>
      </c>
      <c r="J223" s="846">
        <v>1.389</v>
      </c>
      <c r="K223" s="1156">
        <v>592180</v>
      </c>
      <c r="M223" s="847">
        <v>138.30000000000001</v>
      </c>
      <c r="N223" s="843">
        <v>3831.94</v>
      </c>
      <c r="O223" s="843">
        <v>537.20000000000005</v>
      </c>
      <c r="P223" s="843">
        <v>146.1</v>
      </c>
      <c r="Q223" s="19">
        <v>1039155.5</v>
      </c>
      <c r="R223" s="845">
        <v>0.96</v>
      </c>
      <c r="S223" s="1146">
        <v>-1.1000000000000001</v>
      </c>
      <c r="T223" s="846">
        <v>1.343</v>
      </c>
      <c r="U223" s="1156">
        <v>558408</v>
      </c>
      <c r="X223" s="1135">
        <v>113.6</v>
      </c>
      <c r="Y223" s="1111">
        <v>395427</v>
      </c>
      <c r="Z223" s="1116">
        <v>283995</v>
      </c>
      <c r="AB223" s="1135">
        <v>107.2</v>
      </c>
      <c r="AC223" s="1105">
        <v>28354.400000000001</v>
      </c>
      <c r="AD223" s="1116">
        <v>299043</v>
      </c>
    </row>
    <row r="224" spans="1:30">
      <c r="A224" s="114" t="s">
        <v>55</v>
      </c>
      <c r="B224" s="119" t="s">
        <v>3</v>
      </c>
      <c r="C224" s="853">
        <v>133.69999999999999</v>
      </c>
      <c r="D224" s="854">
        <v>3610642</v>
      </c>
      <c r="E224" s="854">
        <v>499994</v>
      </c>
      <c r="F224" s="853">
        <v>143.6</v>
      </c>
      <c r="G224" s="18">
        <v>966776.92500000005</v>
      </c>
      <c r="H224" s="855">
        <v>0.95</v>
      </c>
      <c r="I224" s="1145">
        <v>2.4</v>
      </c>
      <c r="J224" s="856">
        <v>1.196</v>
      </c>
      <c r="K224" s="1155">
        <v>459892</v>
      </c>
      <c r="M224" s="857">
        <v>133.69999999999999</v>
      </c>
      <c r="N224" s="853">
        <v>3807.95</v>
      </c>
      <c r="O224" s="853">
        <v>576.98</v>
      </c>
      <c r="P224" s="853">
        <v>143.6</v>
      </c>
      <c r="Q224" s="18">
        <v>1035082.2</v>
      </c>
      <c r="R224" s="855">
        <v>0.95</v>
      </c>
      <c r="S224" s="1145">
        <v>2.4</v>
      </c>
      <c r="T224" s="856">
        <v>1.2829999999999999</v>
      </c>
      <c r="U224" s="1155">
        <v>552617</v>
      </c>
      <c r="X224" s="1134">
        <v>104.5</v>
      </c>
      <c r="Y224" s="1110">
        <v>300867</v>
      </c>
      <c r="Z224" s="1115">
        <v>297093</v>
      </c>
      <c r="AB224" s="1134">
        <v>111.1</v>
      </c>
      <c r="AC224" s="1104">
        <v>28177.8</v>
      </c>
      <c r="AD224" s="1115">
        <v>282668</v>
      </c>
    </row>
    <row r="225" spans="1:30">
      <c r="A225" s="112">
        <v>2007</v>
      </c>
      <c r="B225" s="120" t="s">
        <v>4</v>
      </c>
      <c r="C225" s="843">
        <v>145.5</v>
      </c>
      <c r="D225" s="844">
        <v>3519903</v>
      </c>
      <c r="E225" s="844">
        <v>728716</v>
      </c>
      <c r="F225" s="843">
        <v>160.6</v>
      </c>
      <c r="G225" s="19">
        <v>1021525.2659999999</v>
      </c>
      <c r="H225" s="845">
        <v>0.95</v>
      </c>
      <c r="I225" s="1146">
        <v>2.7</v>
      </c>
      <c r="J225" s="846">
        <v>1.296</v>
      </c>
      <c r="K225" s="1156">
        <v>526820</v>
      </c>
      <c r="M225" s="847">
        <v>145.5</v>
      </c>
      <c r="N225" s="843">
        <v>3824.14</v>
      </c>
      <c r="O225" s="843">
        <v>700.2</v>
      </c>
      <c r="P225" s="843">
        <v>160.6</v>
      </c>
      <c r="Q225" s="19">
        <v>1039169.9</v>
      </c>
      <c r="R225" s="845">
        <v>0.95</v>
      </c>
      <c r="S225" s="1146">
        <v>2.7</v>
      </c>
      <c r="T225" s="846">
        <v>1.3260000000000001</v>
      </c>
      <c r="U225" s="1156">
        <v>556239</v>
      </c>
      <c r="X225" s="1134">
        <v>111.2</v>
      </c>
      <c r="Y225" s="1110">
        <v>226598</v>
      </c>
      <c r="Z225" s="1115">
        <v>284170</v>
      </c>
      <c r="AB225" s="1134">
        <v>112</v>
      </c>
      <c r="AC225" s="1104">
        <v>27924.6</v>
      </c>
      <c r="AD225" s="1115">
        <v>329456</v>
      </c>
    </row>
    <row r="226" spans="1:30">
      <c r="A226" s="112"/>
      <c r="B226" s="120" t="s">
        <v>5</v>
      </c>
      <c r="C226" s="843">
        <v>135.6</v>
      </c>
      <c r="D226" s="844">
        <v>3866188</v>
      </c>
      <c r="E226" s="844">
        <v>506558</v>
      </c>
      <c r="F226" s="843">
        <v>141.6</v>
      </c>
      <c r="G226" s="19">
        <v>1022358.6439999999</v>
      </c>
      <c r="H226" s="845">
        <v>0.95</v>
      </c>
      <c r="I226" s="1146">
        <v>1.6</v>
      </c>
      <c r="J226" s="846">
        <v>1.4930000000000001</v>
      </c>
      <c r="K226" s="1156">
        <v>653967</v>
      </c>
      <c r="M226" s="847">
        <v>135.6</v>
      </c>
      <c r="N226" s="843">
        <v>3894.75</v>
      </c>
      <c r="O226" s="843">
        <v>564.07000000000005</v>
      </c>
      <c r="P226" s="843">
        <v>141.6</v>
      </c>
      <c r="Q226" s="19">
        <v>1018235.2</v>
      </c>
      <c r="R226" s="845">
        <v>0.95</v>
      </c>
      <c r="S226" s="1146">
        <v>1.6</v>
      </c>
      <c r="T226" s="846">
        <v>1.272</v>
      </c>
      <c r="U226" s="1156">
        <v>579129</v>
      </c>
      <c r="X226" s="1134">
        <v>115.5</v>
      </c>
      <c r="Y226" s="1110">
        <v>273928</v>
      </c>
      <c r="Z226" s="1115">
        <v>274908</v>
      </c>
      <c r="AB226" s="1134">
        <v>112.2</v>
      </c>
      <c r="AC226" s="1104">
        <v>27319.9</v>
      </c>
      <c r="AD226" s="1115">
        <v>268925</v>
      </c>
    </row>
    <row r="227" spans="1:30">
      <c r="A227" s="112"/>
      <c r="B227" s="120" t="s">
        <v>6</v>
      </c>
      <c r="C227" s="843">
        <v>141.19999999999999</v>
      </c>
      <c r="D227" s="844">
        <v>3719696</v>
      </c>
      <c r="E227" s="844">
        <v>504227</v>
      </c>
      <c r="F227" s="843">
        <v>156.30000000000001</v>
      </c>
      <c r="G227" s="19">
        <v>1074089.148</v>
      </c>
      <c r="H227" s="845">
        <v>0.96</v>
      </c>
      <c r="I227" s="1146">
        <v>1.8</v>
      </c>
      <c r="J227" s="846">
        <v>1.2549999999999999</v>
      </c>
      <c r="K227" s="1156">
        <v>545867</v>
      </c>
      <c r="M227" s="847">
        <v>141.19999999999999</v>
      </c>
      <c r="N227" s="843">
        <v>3888.77</v>
      </c>
      <c r="O227" s="843">
        <v>515.55999999999995</v>
      </c>
      <c r="P227" s="843">
        <v>156.30000000000001</v>
      </c>
      <c r="Q227" s="19">
        <v>1038028.2</v>
      </c>
      <c r="R227" s="845">
        <v>0.96</v>
      </c>
      <c r="S227" s="1146">
        <v>1.8</v>
      </c>
      <c r="T227" s="846">
        <v>1.3069999999999999</v>
      </c>
      <c r="U227" s="1156">
        <v>564232</v>
      </c>
      <c r="X227" s="1134">
        <v>113.3</v>
      </c>
      <c r="Y227" s="1110">
        <v>259465</v>
      </c>
      <c r="Z227" s="1115">
        <v>299454</v>
      </c>
      <c r="AB227" s="1134">
        <v>110.2</v>
      </c>
      <c r="AC227" s="1104">
        <v>27426.3</v>
      </c>
      <c r="AD227" s="1115">
        <v>291865</v>
      </c>
    </row>
    <row r="228" spans="1:30">
      <c r="A228" s="112"/>
      <c r="B228" s="120" t="s">
        <v>7</v>
      </c>
      <c r="C228" s="843">
        <v>138.1</v>
      </c>
      <c r="D228" s="844">
        <v>3770405</v>
      </c>
      <c r="E228" s="844">
        <v>812072</v>
      </c>
      <c r="F228" s="843">
        <v>150.69999999999999</v>
      </c>
      <c r="G228" s="19">
        <v>1026967.2270000001</v>
      </c>
      <c r="H228" s="845">
        <v>0.96</v>
      </c>
      <c r="I228" s="1146">
        <v>0.8</v>
      </c>
      <c r="J228" s="846">
        <v>1.228</v>
      </c>
      <c r="K228" s="1156">
        <v>552340</v>
      </c>
      <c r="M228" s="847">
        <v>138.1</v>
      </c>
      <c r="N228" s="843">
        <v>3830.92</v>
      </c>
      <c r="O228" s="843">
        <v>917.06</v>
      </c>
      <c r="P228" s="843">
        <v>150.69999999999999</v>
      </c>
      <c r="Q228" s="19">
        <v>1054715.2</v>
      </c>
      <c r="R228" s="845">
        <v>0.96</v>
      </c>
      <c r="S228" s="1146">
        <v>0.8</v>
      </c>
      <c r="T228" s="846">
        <v>1.3120000000000001</v>
      </c>
      <c r="U228" s="1156">
        <v>572510</v>
      </c>
      <c r="X228" s="1134">
        <v>107.7</v>
      </c>
      <c r="Y228" s="1110">
        <v>256164</v>
      </c>
      <c r="Z228" s="1115">
        <v>330033</v>
      </c>
      <c r="AB228" s="1134">
        <v>109.9</v>
      </c>
      <c r="AC228" s="1104">
        <v>27407.5</v>
      </c>
      <c r="AD228" s="1115">
        <v>321571</v>
      </c>
    </row>
    <row r="229" spans="1:30">
      <c r="A229" s="112"/>
      <c r="B229" s="120" t="s">
        <v>8</v>
      </c>
      <c r="C229" s="843">
        <v>136.19999999999999</v>
      </c>
      <c r="D229" s="844">
        <v>3979982</v>
      </c>
      <c r="E229" s="844">
        <v>962779</v>
      </c>
      <c r="F229" s="843">
        <v>146.4</v>
      </c>
      <c r="G229" s="19">
        <v>1087199.82</v>
      </c>
      <c r="H229" s="845">
        <v>0.97</v>
      </c>
      <c r="I229" s="1146">
        <v>2.8</v>
      </c>
      <c r="J229" s="846">
        <v>1.248</v>
      </c>
      <c r="K229" s="1156">
        <v>604471</v>
      </c>
      <c r="M229" s="847">
        <v>136.19999999999999</v>
      </c>
      <c r="N229" s="843">
        <v>3804.17</v>
      </c>
      <c r="O229" s="843">
        <v>906.68</v>
      </c>
      <c r="P229" s="843">
        <v>146.4</v>
      </c>
      <c r="Q229" s="19">
        <v>1039034.1</v>
      </c>
      <c r="R229" s="845">
        <v>0.97</v>
      </c>
      <c r="S229" s="1146">
        <v>2.8</v>
      </c>
      <c r="T229" s="846">
        <v>1.2150000000000001</v>
      </c>
      <c r="U229" s="1156">
        <v>586068</v>
      </c>
      <c r="X229" s="1134">
        <v>103</v>
      </c>
      <c r="Y229" s="1110">
        <v>272191</v>
      </c>
      <c r="Z229" s="1115">
        <v>295690</v>
      </c>
      <c r="AB229" s="1134">
        <v>105.6</v>
      </c>
      <c r="AC229" s="1104">
        <v>28231.9</v>
      </c>
      <c r="AD229" s="1115">
        <v>305350</v>
      </c>
    </row>
    <row r="230" spans="1:30">
      <c r="A230" s="95"/>
      <c r="B230" s="120" t="s">
        <v>9</v>
      </c>
      <c r="C230" s="843">
        <v>138.1</v>
      </c>
      <c r="D230" s="844">
        <v>4117393</v>
      </c>
      <c r="E230" s="844">
        <v>610485</v>
      </c>
      <c r="F230" s="843">
        <v>147.4</v>
      </c>
      <c r="G230" s="19">
        <v>1063706.5919999999</v>
      </c>
      <c r="H230" s="845">
        <v>0.97</v>
      </c>
      <c r="I230" s="1146">
        <v>-0.8</v>
      </c>
      <c r="J230" s="846">
        <v>1.276</v>
      </c>
      <c r="K230" s="1156">
        <v>602321</v>
      </c>
      <c r="M230" s="847">
        <v>138.1</v>
      </c>
      <c r="N230" s="843">
        <v>3785.32</v>
      </c>
      <c r="O230" s="843">
        <v>568.97</v>
      </c>
      <c r="P230" s="843">
        <v>147.4</v>
      </c>
      <c r="Q230" s="19">
        <v>1041786.9</v>
      </c>
      <c r="R230" s="845">
        <v>0.97</v>
      </c>
      <c r="S230" s="1146">
        <v>-0.8</v>
      </c>
      <c r="T230" s="846">
        <v>1.2849999999999999</v>
      </c>
      <c r="U230" s="1156">
        <v>594257</v>
      </c>
      <c r="X230" s="1134">
        <v>104.9</v>
      </c>
      <c r="Y230" s="1110">
        <v>304454</v>
      </c>
      <c r="Z230" s="1115">
        <v>308635</v>
      </c>
      <c r="AB230" s="1134">
        <v>106.8</v>
      </c>
      <c r="AC230" s="1104">
        <v>26758.799999999999</v>
      </c>
      <c r="AD230" s="1115">
        <v>303439</v>
      </c>
    </row>
    <row r="231" spans="1:30">
      <c r="A231" s="112"/>
      <c r="B231" s="120" t="s">
        <v>10</v>
      </c>
      <c r="C231" s="843">
        <v>141.80000000000001</v>
      </c>
      <c r="D231" s="844">
        <v>4050424</v>
      </c>
      <c r="E231" s="844">
        <v>338067</v>
      </c>
      <c r="F231" s="843">
        <v>153.5</v>
      </c>
      <c r="G231" s="19">
        <v>1016317.4</v>
      </c>
      <c r="H231" s="845">
        <v>0.96</v>
      </c>
      <c r="I231" s="1146">
        <v>2.5</v>
      </c>
      <c r="J231" s="846">
        <v>1.2350000000000001</v>
      </c>
      <c r="K231" s="1156">
        <v>592434</v>
      </c>
      <c r="M231" s="847">
        <v>141.80000000000001</v>
      </c>
      <c r="N231" s="843">
        <v>3860.98</v>
      </c>
      <c r="O231" s="843">
        <v>335.88</v>
      </c>
      <c r="P231" s="843">
        <v>153.5</v>
      </c>
      <c r="Q231" s="19">
        <v>1032201</v>
      </c>
      <c r="R231" s="845">
        <v>0.96</v>
      </c>
      <c r="S231" s="1146">
        <v>2.5</v>
      </c>
      <c r="T231" s="846">
        <v>1.3149999999999999</v>
      </c>
      <c r="U231" s="1156">
        <v>588237</v>
      </c>
      <c r="X231" s="1134">
        <v>105.1</v>
      </c>
      <c r="Y231" s="1110">
        <v>229632</v>
      </c>
      <c r="Z231" s="1115">
        <v>326624</v>
      </c>
      <c r="AB231" s="1134">
        <v>108.5</v>
      </c>
      <c r="AC231" s="1104">
        <v>27241.3</v>
      </c>
      <c r="AD231" s="1115">
        <v>304298</v>
      </c>
    </row>
    <row r="232" spans="1:30">
      <c r="A232" s="112"/>
      <c r="B232" s="120" t="s">
        <v>11</v>
      </c>
      <c r="C232" s="843">
        <v>135.4</v>
      </c>
      <c r="D232" s="844">
        <v>4028089</v>
      </c>
      <c r="E232" s="844">
        <v>301595</v>
      </c>
      <c r="F232" s="843">
        <v>144.6</v>
      </c>
      <c r="G232" s="19">
        <v>1038051.4080000002</v>
      </c>
      <c r="H232" s="845">
        <v>0.94</v>
      </c>
      <c r="I232" s="1146">
        <v>1.6</v>
      </c>
      <c r="J232" s="846">
        <v>1.2549999999999999</v>
      </c>
      <c r="K232" s="1156">
        <v>605308</v>
      </c>
      <c r="M232" s="847">
        <v>135.4</v>
      </c>
      <c r="N232" s="843">
        <v>3872.93</v>
      </c>
      <c r="O232" s="843">
        <v>288.56</v>
      </c>
      <c r="P232" s="843">
        <v>144.6</v>
      </c>
      <c r="Q232" s="19">
        <v>1042675.1</v>
      </c>
      <c r="R232" s="845">
        <v>0.94</v>
      </c>
      <c r="S232" s="1146">
        <v>1.6</v>
      </c>
      <c r="T232" s="846">
        <v>1.216</v>
      </c>
      <c r="U232" s="1156">
        <v>595404</v>
      </c>
      <c r="X232" s="1134">
        <v>108.6</v>
      </c>
      <c r="Y232" s="1110">
        <v>230256</v>
      </c>
      <c r="Z232" s="1115">
        <v>274628</v>
      </c>
      <c r="AB232" s="1134">
        <v>109.1</v>
      </c>
      <c r="AC232" s="1104">
        <v>27121.8</v>
      </c>
      <c r="AD232" s="1115">
        <v>295869</v>
      </c>
    </row>
    <row r="233" spans="1:30">
      <c r="A233" s="112"/>
      <c r="B233" s="120" t="s">
        <v>12</v>
      </c>
      <c r="C233" s="843">
        <v>135.69999999999999</v>
      </c>
      <c r="D233" s="844">
        <v>3984830</v>
      </c>
      <c r="E233" s="844">
        <v>456514</v>
      </c>
      <c r="F233" s="843">
        <v>143.80000000000001</v>
      </c>
      <c r="G233" s="19">
        <v>1049479.7549999999</v>
      </c>
      <c r="H233" s="845">
        <v>0.92</v>
      </c>
      <c r="I233" s="1146">
        <v>2.2000000000000002</v>
      </c>
      <c r="J233" s="846">
        <v>1.274</v>
      </c>
      <c r="K233" s="1156">
        <v>616871</v>
      </c>
      <c r="M233" s="847">
        <v>135.69999999999999</v>
      </c>
      <c r="N233" s="843">
        <v>3880.49</v>
      </c>
      <c r="O233" s="843">
        <v>430.83</v>
      </c>
      <c r="P233" s="843">
        <v>143.80000000000001</v>
      </c>
      <c r="Q233" s="19">
        <v>1044966.1</v>
      </c>
      <c r="R233" s="845">
        <v>0.92</v>
      </c>
      <c r="S233" s="1146">
        <v>2.2000000000000002</v>
      </c>
      <c r="T233" s="846">
        <v>1.2869999999999999</v>
      </c>
      <c r="U233" s="1156">
        <v>591267</v>
      </c>
      <c r="X233" s="1134">
        <v>107.9</v>
      </c>
      <c r="Y233" s="1110">
        <v>259276</v>
      </c>
      <c r="Z233" s="1115">
        <v>320621</v>
      </c>
      <c r="AB233" s="1134">
        <v>106.4</v>
      </c>
      <c r="AC233" s="1104">
        <v>27412.3</v>
      </c>
      <c r="AD233" s="1115">
        <v>301284</v>
      </c>
    </row>
    <row r="234" spans="1:30">
      <c r="A234" s="112"/>
      <c r="B234" s="120" t="s">
        <v>13</v>
      </c>
      <c r="C234" s="843">
        <v>133.1</v>
      </c>
      <c r="D234" s="844">
        <v>3812202</v>
      </c>
      <c r="E234" s="844">
        <v>667067</v>
      </c>
      <c r="F234" s="843">
        <v>140.19999999999999</v>
      </c>
      <c r="G234" s="19">
        <v>1077481.2319999998</v>
      </c>
      <c r="H234" s="845">
        <v>0.89</v>
      </c>
      <c r="I234" s="1146">
        <v>2.8</v>
      </c>
      <c r="J234" s="846">
        <v>1.304</v>
      </c>
      <c r="K234" s="1156">
        <v>593500</v>
      </c>
      <c r="M234" s="847">
        <v>133.1</v>
      </c>
      <c r="N234" s="843">
        <v>3935.97</v>
      </c>
      <c r="O234" s="843">
        <v>665.39</v>
      </c>
      <c r="P234" s="843">
        <v>140.19999999999999</v>
      </c>
      <c r="Q234" s="19">
        <v>1052800</v>
      </c>
      <c r="R234" s="845">
        <v>0.89</v>
      </c>
      <c r="S234" s="1146">
        <v>2.8</v>
      </c>
      <c r="T234" s="846">
        <v>1.2929999999999999</v>
      </c>
      <c r="U234" s="1156">
        <v>601958</v>
      </c>
      <c r="X234" s="1134">
        <v>113.2</v>
      </c>
      <c r="Y234" s="1110">
        <v>295521</v>
      </c>
      <c r="Z234" s="1115">
        <v>317714</v>
      </c>
      <c r="AB234" s="1134">
        <v>109.6</v>
      </c>
      <c r="AC234" s="1104">
        <v>27154.7</v>
      </c>
      <c r="AD234" s="1115">
        <v>305239</v>
      </c>
    </row>
    <row r="235" spans="1:30">
      <c r="A235" s="113"/>
      <c r="B235" s="121" t="s">
        <v>14</v>
      </c>
      <c r="C235" s="848">
        <v>132.9</v>
      </c>
      <c r="D235" s="849">
        <v>3865955</v>
      </c>
      <c r="E235" s="849">
        <v>957212</v>
      </c>
      <c r="F235" s="848">
        <v>139.6</v>
      </c>
      <c r="G235" s="20">
        <v>1039087.214</v>
      </c>
      <c r="H235" s="850">
        <v>0.88</v>
      </c>
      <c r="I235" s="1147">
        <v>1.3</v>
      </c>
      <c r="J235" s="851">
        <v>1.29</v>
      </c>
      <c r="K235" s="1157">
        <v>634915</v>
      </c>
      <c r="M235" s="852">
        <v>132.9</v>
      </c>
      <c r="N235" s="848">
        <v>3981.29</v>
      </c>
      <c r="O235" s="848">
        <v>843.85</v>
      </c>
      <c r="P235" s="848">
        <v>139.6</v>
      </c>
      <c r="Q235" s="20">
        <v>1048219.5</v>
      </c>
      <c r="R235" s="850">
        <v>0.88</v>
      </c>
      <c r="S235" s="1147">
        <v>1.3</v>
      </c>
      <c r="T235" s="851">
        <v>1.2509999999999999</v>
      </c>
      <c r="U235" s="1157">
        <v>609627</v>
      </c>
      <c r="X235" s="1134">
        <v>117.6</v>
      </c>
      <c r="Y235" s="1110">
        <v>369100</v>
      </c>
      <c r="Z235" s="1115">
        <v>291080</v>
      </c>
      <c r="AB235" s="1134">
        <v>111.1</v>
      </c>
      <c r="AC235" s="1104">
        <v>25951</v>
      </c>
      <c r="AD235" s="1115">
        <v>307674</v>
      </c>
    </row>
    <row r="236" spans="1:30">
      <c r="A236" s="115" t="s">
        <v>56</v>
      </c>
      <c r="B236" s="120" t="s">
        <v>3</v>
      </c>
      <c r="C236" s="843">
        <v>133.6</v>
      </c>
      <c r="D236" s="844">
        <v>3764794</v>
      </c>
      <c r="E236" s="844">
        <v>463515</v>
      </c>
      <c r="F236" s="843">
        <v>139</v>
      </c>
      <c r="G236" s="19">
        <v>952116.93</v>
      </c>
      <c r="H236" s="845">
        <v>0.86</v>
      </c>
      <c r="I236" s="1146">
        <v>0.2</v>
      </c>
      <c r="J236" s="846">
        <v>1.1919999999999999</v>
      </c>
      <c r="K236" s="1156">
        <v>490534</v>
      </c>
      <c r="M236" s="847">
        <v>133.6</v>
      </c>
      <c r="N236" s="843">
        <v>3969.24</v>
      </c>
      <c r="O236" s="843">
        <v>553.41999999999996</v>
      </c>
      <c r="P236" s="843">
        <v>139</v>
      </c>
      <c r="Q236" s="19">
        <v>1014035.6</v>
      </c>
      <c r="R236" s="845">
        <v>0.86</v>
      </c>
      <c r="S236" s="1146">
        <v>0.2</v>
      </c>
      <c r="T236" s="846">
        <v>1.2789999999999999</v>
      </c>
      <c r="U236" s="1156">
        <v>583714</v>
      </c>
      <c r="X236" s="1136">
        <v>104.4</v>
      </c>
      <c r="Y236" s="1112">
        <v>286530</v>
      </c>
      <c r="Z236" s="1114">
        <v>328062</v>
      </c>
      <c r="AB236" s="1136">
        <v>110.9</v>
      </c>
      <c r="AC236" s="1106">
        <v>26989.7</v>
      </c>
      <c r="AD236" s="1114">
        <v>315271</v>
      </c>
    </row>
    <row r="237" spans="1:30">
      <c r="A237" s="112">
        <v>2008</v>
      </c>
      <c r="B237" s="120" t="s">
        <v>4</v>
      </c>
      <c r="C237" s="843">
        <v>133.30000000000001</v>
      </c>
      <c r="D237" s="844">
        <v>3813439</v>
      </c>
      <c r="E237" s="844">
        <v>545017</v>
      </c>
      <c r="F237" s="843">
        <v>137.4</v>
      </c>
      <c r="G237" s="19">
        <v>1040636.535</v>
      </c>
      <c r="H237" s="845">
        <v>0.85</v>
      </c>
      <c r="I237" s="1146">
        <v>5</v>
      </c>
      <c r="J237" s="846">
        <v>1.2849999999999999</v>
      </c>
      <c r="K237" s="1156">
        <v>573901</v>
      </c>
      <c r="M237" s="847">
        <v>133.30000000000001</v>
      </c>
      <c r="N237" s="843">
        <v>4016.35</v>
      </c>
      <c r="O237" s="843">
        <v>602.67999999999995</v>
      </c>
      <c r="P237" s="843">
        <v>137.4</v>
      </c>
      <c r="Q237" s="19">
        <v>1043567.5</v>
      </c>
      <c r="R237" s="845">
        <v>0.85</v>
      </c>
      <c r="S237" s="1146">
        <v>5</v>
      </c>
      <c r="T237" s="846">
        <v>1.3120000000000001</v>
      </c>
      <c r="U237" s="1156">
        <v>584516</v>
      </c>
      <c r="X237" s="1134">
        <v>113.8</v>
      </c>
      <c r="Y237" s="1110">
        <v>225835</v>
      </c>
      <c r="Z237" s="1115">
        <v>285165</v>
      </c>
      <c r="AB237" s="1134">
        <v>113.1</v>
      </c>
      <c r="AC237" s="1104">
        <v>26736.5</v>
      </c>
      <c r="AD237" s="1115">
        <v>325330</v>
      </c>
    </row>
    <row r="238" spans="1:30">
      <c r="A238" s="112"/>
      <c r="B238" s="120" t="s">
        <v>5</v>
      </c>
      <c r="C238" s="843">
        <v>126.3</v>
      </c>
      <c r="D238" s="844">
        <v>3917929</v>
      </c>
      <c r="E238" s="844">
        <v>709892</v>
      </c>
      <c r="F238" s="843">
        <v>127.1</v>
      </c>
      <c r="G238" s="19">
        <v>1032155.415</v>
      </c>
      <c r="H238" s="845">
        <v>0.84</v>
      </c>
      <c r="I238" s="1146">
        <v>4.0999999999999996</v>
      </c>
      <c r="J238" s="846">
        <v>1.4419999999999999</v>
      </c>
      <c r="K238" s="1156">
        <v>649999</v>
      </c>
      <c r="M238" s="847">
        <v>126.3</v>
      </c>
      <c r="N238" s="843">
        <v>3944.36</v>
      </c>
      <c r="O238" s="843">
        <v>739.05</v>
      </c>
      <c r="P238" s="843">
        <v>127.1</v>
      </c>
      <c r="Q238" s="19">
        <v>1041667.5</v>
      </c>
      <c r="R238" s="845">
        <v>0.84</v>
      </c>
      <c r="S238" s="1146">
        <v>4.0999999999999996</v>
      </c>
      <c r="T238" s="846">
        <v>1.242</v>
      </c>
      <c r="U238" s="1156">
        <v>594273</v>
      </c>
      <c r="X238" s="1134">
        <v>115.7</v>
      </c>
      <c r="Y238" s="1110">
        <v>276014</v>
      </c>
      <c r="Z238" s="1115">
        <v>313459</v>
      </c>
      <c r="AB238" s="1134">
        <v>111.9</v>
      </c>
      <c r="AC238" s="1104">
        <v>27081.7</v>
      </c>
      <c r="AD238" s="1115">
        <v>319990</v>
      </c>
    </row>
    <row r="239" spans="1:30">
      <c r="A239" s="112"/>
      <c r="B239" s="120" t="s">
        <v>6</v>
      </c>
      <c r="C239" s="843">
        <v>131.80000000000001</v>
      </c>
      <c r="D239" s="844">
        <v>3788782</v>
      </c>
      <c r="E239" s="844">
        <v>597581</v>
      </c>
      <c r="F239" s="843">
        <v>130.69999999999999</v>
      </c>
      <c r="G239" s="19">
        <v>1082536</v>
      </c>
      <c r="H239" s="845">
        <v>0.85</v>
      </c>
      <c r="I239" s="1146">
        <v>-2.1</v>
      </c>
      <c r="J239" s="846">
        <v>1.22</v>
      </c>
      <c r="K239" s="1156">
        <v>572790</v>
      </c>
      <c r="M239" s="847">
        <v>131.80000000000001</v>
      </c>
      <c r="N239" s="843">
        <v>3959</v>
      </c>
      <c r="O239" s="843">
        <v>616.5</v>
      </c>
      <c r="P239" s="843">
        <v>130.69999999999999</v>
      </c>
      <c r="Q239" s="19">
        <v>1042252.5</v>
      </c>
      <c r="R239" s="845">
        <v>0.85</v>
      </c>
      <c r="S239" s="1146">
        <v>-2.1</v>
      </c>
      <c r="T239" s="846">
        <v>1.2709999999999999</v>
      </c>
      <c r="U239" s="1156">
        <v>568879</v>
      </c>
      <c r="X239" s="1134">
        <v>113.4</v>
      </c>
      <c r="Y239" s="1110">
        <v>241196</v>
      </c>
      <c r="Z239" s="1115">
        <v>321228</v>
      </c>
      <c r="AB239" s="1134">
        <v>110.9</v>
      </c>
      <c r="AC239" s="1104">
        <v>26381.9</v>
      </c>
      <c r="AD239" s="1115">
        <v>307469</v>
      </c>
    </row>
    <row r="240" spans="1:30">
      <c r="A240" s="112"/>
      <c r="B240" s="120" t="s">
        <v>7</v>
      </c>
      <c r="C240" s="843">
        <v>131.1</v>
      </c>
      <c r="D240" s="844">
        <v>4031911</v>
      </c>
      <c r="E240" s="844">
        <v>469314</v>
      </c>
      <c r="F240" s="843">
        <v>131</v>
      </c>
      <c r="G240" s="19">
        <v>1027974.5820000001</v>
      </c>
      <c r="H240" s="845">
        <v>0.83</v>
      </c>
      <c r="I240" s="1146">
        <v>0.4</v>
      </c>
      <c r="J240" s="846">
        <v>1.198</v>
      </c>
      <c r="K240" s="1156">
        <v>570904</v>
      </c>
      <c r="M240" s="847">
        <v>131.1</v>
      </c>
      <c r="N240" s="843">
        <v>4092.02</v>
      </c>
      <c r="O240" s="843">
        <v>539.91</v>
      </c>
      <c r="P240" s="843">
        <v>131</v>
      </c>
      <c r="Q240" s="19">
        <v>1050271.7</v>
      </c>
      <c r="R240" s="845">
        <v>0.83</v>
      </c>
      <c r="S240" s="1146">
        <v>0.4</v>
      </c>
      <c r="T240" s="846">
        <v>1.2829999999999999</v>
      </c>
      <c r="U240" s="1156">
        <v>587342</v>
      </c>
      <c r="X240" s="1134">
        <v>108.6</v>
      </c>
      <c r="Y240" s="1110">
        <v>252429</v>
      </c>
      <c r="Z240" s="1115">
        <v>336642</v>
      </c>
      <c r="AB240" s="1134">
        <v>111.3</v>
      </c>
      <c r="AC240" s="1104">
        <v>26678.3</v>
      </c>
      <c r="AD240" s="1115">
        <v>331726</v>
      </c>
    </row>
    <row r="241" spans="1:30">
      <c r="A241" s="112"/>
      <c r="B241" s="120" t="s">
        <v>8</v>
      </c>
      <c r="C241" s="843">
        <v>129.30000000000001</v>
      </c>
      <c r="D241" s="844">
        <v>4181161</v>
      </c>
      <c r="E241" s="844">
        <v>605726</v>
      </c>
      <c r="F241" s="843">
        <v>131.30000000000001</v>
      </c>
      <c r="G241" s="19">
        <v>1072962.693</v>
      </c>
      <c r="H241" s="845">
        <v>0.79</v>
      </c>
      <c r="I241" s="1146">
        <v>-2.2000000000000002</v>
      </c>
      <c r="J241" s="846">
        <v>1.298</v>
      </c>
      <c r="K241" s="1156">
        <v>598442</v>
      </c>
      <c r="M241" s="847">
        <v>129.30000000000001</v>
      </c>
      <c r="N241" s="843">
        <v>3998.79</v>
      </c>
      <c r="O241" s="843">
        <v>563.80999999999995</v>
      </c>
      <c r="P241" s="843">
        <v>131.30000000000001</v>
      </c>
      <c r="Q241" s="19">
        <v>1036748.1</v>
      </c>
      <c r="R241" s="845">
        <v>0.79</v>
      </c>
      <c r="S241" s="1146">
        <v>-2.2000000000000002</v>
      </c>
      <c r="T241" s="846">
        <v>1.252</v>
      </c>
      <c r="U241" s="1156">
        <v>599308</v>
      </c>
      <c r="X241" s="1134">
        <v>106.2</v>
      </c>
      <c r="Y241" s="1110">
        <v>252110</v>
      </c>
      <c r="Z241" s="1115">
        <v>348026</v>
      </c>
      <c r="AB241" s="1134">
        <v>109.2</v>
      </c>
      <c r="AC241" s="1104">
        <v>25949.5</v>
      </c>
      <c r="AD241" s="1115">
        <v>357517</v>
      </c>
    </row>
    <row r="242" spans="1:30">
      <c r="A242" s="112"/>
      <c r="B242" s="120" t="s">
        <v>9</v>
      </c>
      <c r="C242" s="843">
        <v>132</v>
      </c>
      <c r="D242" s="844">
        <v>4365234</v>
      </c>
      <c r="E242" s="844">
        <v>850753</v>
      </c>
      <c r="F242" s="843">
        <v>136</v>
      </c>
      <c r="G242" s="19">
        <v>1077784.8119999999</v>
      </c>
      <c r="H242" s="845">
        <v>0.78</v>
      </c>
      <c r="I242" s="1146">
        <v>-0.6</v>
      </c>
      <c r="J242" s="846">
        <v>1.33</v>
      </c>
      <c r="K242" s="1156">
        <v>637021</v>
      </c>
      <c r="M242" s="847">
        <v>132</v>
      </c>
      <c r="N242" s="843">
        <v>4016.22</v>
      </c>
      <c r="O242" s="843">
        <v>774.97</v>
      </c>
      <c r="P242" s="843">
        <v>136</v>
      </c>
      <c r="Q242" s="19">
        <v>1045056.5</v>
      </c>
      <c r="R242" s="845">
        <v>0.78</v>
      </c>
      <c r="S242" s="1146">
        <v>-0.6</v>
      </c>
      <c r="T242" s="846">
        <v>1.3360000000000001</v>
      </c>
      <c r="U242" s="1156">
        <v>607674</v>
      </c>
      <c r="X242" s="1134">
        <v>108.1</v>
      </c>
      <c r="Y242" s="1110">
        <v>289189</v>
      </c>
      <c r="Z242" s="1115">
        <v>343729</v>
      </c>
      <c r="AB242" s="1134">
        <v>109.5</v>
      </c>
      <c r="AC242" s="1104">
        <v>26008.5</v>
      </c>
      <c r="AD242" s="1115">
        <v>329397</v>
      </c>
    </row>
    <row r="243" spans="1:30">
      <c r="A243" s="112"/>
      <c r="B243" s="120" t="s">
        <v>10</v>
      </c>
      <c r="C243" s="843">
        <v>125.5</v>
      </c>
      <c r="D243" s="844">
        <v>4105711</v>
      </c>
      <c r="E243" s="844">
        <v>586086</v>
      </c>
      <c r="F243" s="843">
        <v>124.5</v>
      </c>
      <c r="G243" s="19">
        <v>1011755.8860000001</v>
      </c>
      <c r="H243" s="845">
        <v>0.74</v>
      </c>
      <c r="I243" s="1146">
        <v>0</v>
      </c>
      <c r="J243" s="846">
        <v>1.2010000000000001</v>
      </c>
      <c r="K243" s="1156">
        <v>588836</v>
      </c>
      <c r="M243" s="847">
        <v>125.5</v>
      </c>
      <c r="N243" s="843">
        <v>3912.83</v>
      </c>
      <c r="O243" s="843">
        <v>593.48</v>
      </c>
      <c r="P243" s="843">
        <v>124.5</v>
      </c>
      <c r="Q243" s="19">
        <v>1038520.9</v>
      </c>
      <c r="R243" s="845">
        <v>0.74</v>
      </c>
      <c r="S243" s="1146">
        <v>0</v>
      </c>
      <c r="T243" s="846">
        <v>1.2709999999999999</v>
      </c>
      <c r="U243" s="1156">
        <v>600570</v>
      </c>
      <c r="X243" s="1134">
        <v>104.9</v>
      </c>
      <c r="Y243" s="1110">
        <v>222356</v>
      </c>
      <c r="Z243" s="1115">
        <v>342995</v>
      </c>
      <c r="AB243" s="1134">
        <v>108.4</v>
      </c>
      <c r="AC243" s="1104">
        <v>25894</v>
      </c>
      <c r="AD243" s="1115">
        <v>341069</v>
      </c>
    </row>
    <row r="244" spans="1:30">
      <c r="A244" s="112"/>
      <c r="B244" s="120" t="s">
        <v>11</v>
      </c>
      <c r="C244" s="843">
        <v>123.5</v>
      </c>
      <c r="D244" s="844">
        <v>4108406</v>
      </c>
      <c r="E244" s="844">
        <v>426438</v>
      </c>
      <c r="F244" s="843">
        <v>123.9</v>
      </c>
      <c r="G244" s="19">
        <v>1043001.36</v>
      </c>
      <c r="H244" s="845">
        <v>0.72</v>
      </c>
      <c r="I244" s="1146">
        <v>-2.8</v>
      </c>
      <c r="J244" s="846">
        <v>1.341</v>
      </c>
      <c r="K244" s="1156">
        <v>649982</v>
      </c>
      <c r="M244" s="847">
        <v>123.5</v>
      </c>
      <c r="N244" s="843">
        <v>3961.3</v>
      </c>
      <c r="O244" s="843">
        <v>416.15</v>
      </c>
      <c r="P244" s="843">
        <v>123.9</v>
      </c>
      <c r="Q244" s="19">
        <v>1041781.7</v>
      </c>
      <c r="R244" s="845">
        <v>0.72</v>
      </c>
      <c r="S244" s="1146">
        <v>-2.8</v>
      </c>
      <c r="T244" s="846">
        <v>1.294</v>
      </c>
      <c r="U244" s="1156">
        <v>635816</v>
      </c>
      <c r="X244" s="1134">
        <v>112.7</v>
      </c>
      <c r="Y244" s="1110">
        <v>217215</v>
      </c>
      <c r="Z244" s="1115">
        <v>374286</v>
      </c>
      <c r="AB244" s="1134">
        <v>113</v>
      </c>
      <c r="AC244" s="1104">
        <v>25487.1</v>
      </c>
      <c r="AD244" s="1115">
        <v>367986</v>
      </c>
    </row>
    <row r="245" spans="1:30">
      <c r="A245" s="112"/>
      <c r="B245" s="120" t="s">
        <v>12</v>
      </c>
      <c r="C245" s="843">
        <v>127.3</v>
      </c>
      <c r="D245" s="844">
        <v>4044210</v>
      </c>
      <c r="E245" s="844">
        <v>569560</v>
      </c>
      <c r="F245" s="843">
        <v>127.3</v>
      </c>
      <c r="G245" s="19">
        <v>1050193.4099999999</v>
      </c>
      <c r="H245" s="845">
        <v>0.72</v>
      </c>
      <c r="I245" s="1146">
        <v>-3.9</v>
      </c>
      <c r="J245" s="846">
        <v>1.2869999999999999</v>
      </c>
      <c r="K245" s="1156">
        <v>608430</v>
      </c>
      <c r="M245" s="847">
        <v>127.3</v>
      </c>
      <c r="N245" s="843">
        <v>3942.05</v>
      </c>
      <c r="O245" s="843">
        <v>561.6</v>
      </c>
      <c r="P245" s="843">
        <v>127.3</v>
      </c>
      <c r="Q245" s="19">
        <v>1036883.7</v>
      </c>
      <c r="R245" s="845">
        <v>0.72</v>
      </c>
      <c r="S245" s="1146">
        <v>-3.9</v>
      </c>
      <c r="T245" s="846">
        <v>1.3029999999999999</v>
      </c>
      <c r="U245" s="1156">
        <v>578972</v>
      </c>
      <c r="X245" s="1134">
        <v>107.8</v>
      </c>
      <c r="Y245" s="1110">
        <v>236680</v>
      </c>
      <c r="Z245" s="1115">
        <v>358619</v>
      </c>
      <c r="AB245" s="1134">
        <v>106.2</v>
      </c>
      <c r="AC245" s="1104">
        <v>25390</v>
      </c>
      <c r="AD245" s="1115">
        <v>340787</v>
      </c>
    </row>
    <row r="246" spans="1:30">
      <c r="A246" s="112"/>
      <c r="B246" s="120" t="s">
        <v>13</v>
      </c>
      <c r="C246" s="843">
        <v>118.3</v>
      </c>
      <c r="D246" s="844">
        <v>3718458</v>
      </c>
      <c r="E246" s="844">
        <v>400794</v>
      </c>
      <c r="F246" s="843">
        <v>115.8</v>
      </c>
      <c r="G246" s="19">
        <v>1031057.64</v>
      </c>
      <c r="H246" s="845">
        <v>0.69</v>
      </c>
      <c r="I246" s="1146">
        <v>0.5</v>
      </c>
      <c r="J246" s="846">
        <v>1.161</v>
      </c>
      <c r="K246" s="1156">
        <v>476775</v>
      </c>
      <c r="M246" s="847">
        <v>118.3</v>
      </c>
      <c r="N246" s="843">
        <v>3834.89</v>
      </c>
      <c r="O246" s="843">
        <v>374.65</v>
      </c>
      <c r="P246" s="843">
        <v>115.8</v>
      </c>
      <c r="Q246" s="19">
        <v>1021864.2</v>
      </c>
      <c r="R246" s="845">
        <v>0.69</v>
      </c>
      <c r="S246" s="1146">
        <v>0.5</v>
      </c>
      <c r="T246" s="846">
        <v>1.1579999999999999</v>
      </c>
      <c r="U246" s="1156">
        <v>497744</v>
      </c>
      <c r="X246" s="1134">
        <v>106.3</v>
      </c>
      <c r="Y246" s="1110">
        <v>283840</v>
      </c>
      <c r="Z246" s="1115">
        <v>305547</v>
      </c>
      <c r="AB246" s="1134">
        <v>103</v>
      </c>
      <c r="AC246" s="1104">
        <v>25975.8</v>
      </c>
      <c r="AD246" s="1115">
        <v>323025</v>
      </c>
    </row>
    <row r="247" spans="1:30">
      <c r="A247" s="112"/>
      <c r="B247" s="120" t="s">
        <v>14</v>
      </c>
      <c r="C247" s="843">
        <v>111.9</v>
      </c>
      <c r="D247" s="844">
        <v>3448114</v>
      </c>
      <c r="E247" s="844">
        <v>482299</v>
      </c>
      <c r="F247" s="843">
        <v>108.4</v>
      </c>
      <c r="G247" s="19">
        <v>1021601.2840000001</v>
      </c>
      <c r="H247" s="845">
        <v>0.68</v>
      </c>
      <c r="I247" s="1146">
        <v>-3.9</v>
      </c>
      <c r="J247" s="846">
        <v>1.1839999999999999</v>
      </c>
      <c r="K247" s="1156">
        <v>501322</v>
      </c>
      <c r="M247" s="847">
        <v>111.9</v>
      </c>
      <c r="N247" s="843">
        <v>3554.36</v>
      </c>
      <c r="O247" s="843">
        <v>419.92</v>
      </c>
      <c r="P247" s="843">
        <v>108.4</v>
      </c>
      <c r="Q247" s="19">
        <v>1025812.4</v>
      </c>
      <c r="R247" s="845">
        <v>0.68</v>
      </c>
      <c r="S247" s="1146">
        <v>-3.9</v>
      </c>
      <c r="T247" s="846">
        <v>1.1499999999999999</v>
      </c>
      <c r="U247" s="1156">
        <v>469402</v>
      </c>
      <c r="X247" s="1135">
        <v>106.5</v>
      </c>
      <c r="Y247" s="1111">
        <v>350955</v>
      </c>
      <c r="Z247" s="1116">
        <v>300758</v>
      </c>
      <c r="AB247" s="1135">
        <v>100.6</v>
      </c>
      <c r="AC247" s="1105">
        <v>25124.1</v>
      </c>
      <c r="AD247" s="1116">
        <v>300785</v>
      </c>
    </row>
    <row r="248" spans="1:30">
      <c r="A248" s="114" t="s">
        <v>57</v>
      </c>
      <c r="B248" s="119" t="s">
        <v>3</v>
      </c>
      <c r="C248" s="853">
        <v>103.1</v>
      </c>
      <c r="D248" s="854">
        <v>3188997</v>
      </c>
      <c r="E248" s="854">
        <v>369560</v>
      </c>
      <c r="F248" s="853">
        <v>98.9</v>
      </c>
      <c r="G248" s="18">
        <v>989203.51399999997</v>
      </c>
      <c r="H248" s="855">
        <v>0.61</v>
      </c>
      <c r="I248" s="1145">
        <v>-1.9</v>
      </c>
      <c r="J248" s="856">
        <v>0.92700000000000005</v>
      </c>
      <c r="K248" s="1155">
        <v>340981</v>
      </c>
      <c r="M248" s="857">
        <v>103.1</v>
      </c>
      <c r="N248" s="853">
        <v>3356.95</v>
      </c>
      <c r="O248" s="853">
        <v>463.32</v>
      </c>
      <c r="P248" s="853">
        <v>98.9</v>
      </c>
      <c r="Q248" s="18">
        <v>1046169.3</v>
      </c>
      <c r="R248" s="855">
        <v>0.61</v>
      </c>
      <c r="S248" s="1145">
        <v>-1.9</v>
      </c>
      <c r="T248" s="856">
        <v>0.995</v>
      </c>
      <c r="U248" s="1155">
        <v>404384</v>
      </c>
      <c r="X248" s="1134">
        <v>93</v>
      </c>
      <c r="Y248" s="1110">
        <v>278781</v>
      </c>
      <c r="Z248" s="1115">
        <v>278184</v>
      </c>
      <c r="AB248" s="1134">
        <v>98.7</v>
      </c>
      <c r="AC248" s="1104">
        <v>25690.9</v>
      </c>
      <c r="AD248" s="1115">
        <v>269096</v>
      </c>
    </row>
    <row r="249" spans="1:30">
      <c r="A249" s="112">
        <v>2009</v>
      </c>
      <c r="B249" s="120" t="s">
        <v>4</v>
      </c>
      <c r="C249" s="843">
        <v>100</v>
      </c>
      <c r="D249" s="844">
        <v>2938313</v>
      </c>
      <c r="E249" s="844">
        <v>418817</v>
      </c>
      <c r="F249" s="843">
        <v>95</v>
      </c>
      <c r="G249" s="19">
        <v>1030313.1020000001</v>
      </c>
      <c r="H249" s="845">
        <v>0.55000000000000004</v>
      </c>
      <c r="I249" s="1146">
        <v>-5.2</v>
      </c>
      <c r="J249" s="846">
        <v>0.94499999999999995</v>
      </c>
      <c r="K249" s="1156">
        <v>369253</v>
      </c>
      <c r="M249" s="847">
        <v>100</v>
      </c>
      <c r="N249" s="843">
        <v>3184.56</v>
      </c>
      <c r="O249" s="843">
        <v>399.4</v>
      </c>
      <c r="P249" s="843">
        <v>95</v>
      </c>
      <c r="Q249" s="19">
        <v>1046280.3</v>
      </c>
      <c r="R249" s="845">
        <v>0.55000000000000004</v>
      </c>
      <c r="S249" s="1146">
        <v>-5.2</v>
      </c>
      <c r="T249" s="846">
        <v>0.96</v>
      </c>
      <c r="U249" s="1156">
        <v>390434</v>
      </c>
      <c r="X249" s="1134">
        <v>91.9</v>
      </c>
      <c r="Y249" s="1110">
        <v>210154</v>
      </c>
      <c r="Z249" s="1115">
        <v>193965</v>
      </c>
      <c r="AB249" s="1134">
        <v>92.7</v>
      </c>
      <c r="AC249" s="1104">
        <v>25479.3</v>
      </c>
      <c r="AD249" s="1115">
        <v>225715</v>
      </c>
    </row>
    <row r="250" spans="1:30">
      <c r="A250" s="95"/>
      <c r="B250" s="120" t="s">
        <v>5</v>
      </c>
      <c r="C250" s="843">
        <v>105.3</v>
      </c>
      <c r="D250" s="844">
        <v>3141206</v>
      </c>
      <c r="E250" s="844">
        <v>370546</v>
      </c>
      <c r="F250" s="843">
        <v>110.2</v>
      </c>
      <c r="G250" s="19">
        <v>1024008.276</v>
      </c>
      <c r="H250" s="845">
        <v>0.51</v>
      </c>
      <c r="I250" s="1146">
        <v>-5.4</v>
      </c>
      <c r="J250" s="846">
        <v>1.2609999999999999</v>
      </c>
      <c r="K250" s="1156">
        <v>413933</v>
      </c>
      <c r="M250" s="847">
        <v>105.3</v>
      </c>
      <c r="N250" s="843">
        <v>3161.1</v>
      </c>
      <c r="O250" s="843">
        <v>399.14</v>
      </c>
      <c r="P250" s="843">
        <v>110.2</v>
      </c>
      <c r="Q250" s="19">
        <v>1035143.6</v>
      </c>
      <c r="R250" s="845">
        <v>0.51</v>
      </c>
      <c r="S250" s="1146">
        <v>-5.4</v>
      </c>
      <c r="T250" s="846">
        <v>1.093</v>
      </c>
      <c r="U250" s="1156">
        <v>378827</v>
      </c>
      <c r="X250" s="1134">
        <v>91.6</v>
      </c>
      <c r="Y250" s="1110">
        <v>251138</v>
      </c>
      <c r="Z250" s="1115">
        <v>235957</v>
      </c>
      <c r="AB250" s="1134">
        <v>88.3</v>
      </c>
      <c r="AC250" s="1104">
        <v>25104</v>
      </c>
      <c r="AD250" s="1115">
        <v>233568</v>
      </c>
    </row>
    <row r="251" spans="1:30">
      <c r="A251" s="112"/>
      <c r="B251" s="120" t="s">
        <v>6</v>
      </c>
      <c r="C251" s="843">
        <v>101.7</v>
      </c>
      <c r="D251" s="844">
        <v>3154708</v>
      </c>
      <c r="E251" s="844">
        <v>414249</v>
      </c>
      <c r="F251" s="843">
        <v>97.2</v>
      </c>
      <c r="G251" s="19">
        <v>1091950.0719999999</v>
      </c>
      <c r="H251" s="845">
        <v>0.48</v>
      </c>
      <c r="I251" s="1146">
        <v>-1.6</v>
      </c>
      <c r="J251" s="846">
        <v>0.97299999999999998</v>
      </c>
      <c r="K251" s="1156">
        <v>393717</v>
      </c>
      <c r="M251" s="847">
        <v>101.7</v>
      </c>
      <c r="N251" s="843">
        <v>3292.5</v>
      </c>
      <c r="O251" s="843">
        <v>423.82</v>
      </c>
      <c r="P251" s="843">
        <v>97.2</v>
      </c>
      <c r="Q251" s="19">
        <v>1045952.9</v>
      </c>
      <c r="R251" s="845">
        <v>0.48</v>
      </c>
      <c r="S251" s="1146">
        <v>-1.6</v>
      </c>
      <c r="T251" s="846">
        <v>1.016</v>
      </c>
      <c r="U251" s="1156">
        <v>387908</v>
      </c>
      <c r="X251" s="1134">
        <v>92.8</v>
      </c>
      <c r="Y251" s="1110">
        <v>234245</v>
      </c>
      <c r="Z251" s="1115">
        <v>238530</v>
      </c>
      <c r="AB251" s="1134">
        <v>90.9</v>
      </c>
      <c r="AC251" s="1104">
        <v>25331.8</v>
      </c>
      <c r="AD251" s="1115">
        <v>226891</v>
      </c>
    </row>
    <row r="252" spans="1:30">
      <c r="A252" s="112"/>
      <c r="B252" s="120" t="s">
        <v>7</v>
      </c>
      <c r="C252" s="843">
        <v>100.6</v>
      </c>
      <c r="D252" s="844">
        <v>3305901</v>
      </c>
      <c r="E252" s="844">
        <v>298101</v>
      </c>
      <c r="F252" s="843">
        <v>96.6</v>
      </c>
      <c r="G252" s="19">
        <v>1001642.3039999999</v>
      </c>
      <c r="H252" s="845">
        <v>0.46</v>
      </c>
      <c r="I252" s="1146">
        <v>-4.8</v>
      </c>
      <c r="J252" s="846">
        <v>0.90800000000000003</v>
      </c>
      <c r="K252" s="1156">
        <v>384342</v>
      </c>
      <c r="M252" s="847">
        <v>100.6</v>
      </c>
      <c r="N252" s="843">
        <v>3345.73</v>
      </c>
      <c r="O252" s="843">
        <v>344.44</v>
      </c>
      <c r="P252" s="843">
        <v>96.6</v>
      </c>
      <c r="Q252" s="19">
        <v>1033979.3</v>
      </c>
      <c r="R252" s="845">
        <v>0.46</v>
      </c>
      <c r="S252" s="1146">
        <v>-4.8</v>
      </c>
      <c r="T252" s="846">
        <v>0.97499999999999998</v>
      </c>
      <c r="U252" s="1156">
        <v>400051</v>
      </c>
      <c r="X252" s="1134">
        <v>87</v>
      </c>
      <c r="Y252" s="1110">
        <v>223313</v>
      </c>
      <c r="Z252" s="1115">
        <v>198521</v>
      </c>
      <c r="AB252" s="1134">
        <v>89.6</v>
      </c>
      <c r="AC252" s="1104">
        <v>23840.400000000001</v>
      </c>
      <c r="AD252" s="1115">
        <v>203283</v>
      </c>
    </row>
    <row r="253" spans="1:30">
      <c r="A253" s="112"/>
      <c r="B253" s="120" t="s">
        <v>8</v>
      </c>
      <c r="C253" s="843">
        <v>102.9</v>
      </c>
      <c r="D253" s="844">
        <v>3577022</v>
      </c>
      <c r="E253" s="844">
        <v>350893</v>
      </c>
      <c r="F253" s="843">
        <v>100.1</v>
      </c>
      <c r="G253" s="19">
        <v>1084644.24</v>
      </c>
      <c r="H253" s="845">
        <v>0.45</v>
      </c>
      <c r="I253" s="1146">
        <v>-3</v>
      </c>
      <c r="J253" s="846">
        <v>1.0880000000000001</v>
      </c>
      <c r="K253" s="1156">
        <v>401265</v>
      </c>
      <c r="M253" s="847">
        <v>102.9</v>
      </c>
      <c r="N253" s="843">
        <v>3423.79</v>
      </c>
      <c r="O253" s="843">
        <v>331.83</v>
      </c>
      <c r="P253" s="843">
        <v>100.1</v>
      </c>
      <c r="Q253" s="19">
        <v>1046051.4</v>
      </c>
      <c r="R253" s="845">
        <v>0.45</v>
      </c>
      <c r="S253" s="1146">
        <v>-3</v>
      </c>
      <c r="T253" s="846">
        <v>1.0409999999999999</v>
      </c>
      <c r="U253" s="1156">
        <v>393042</v>
      </c>
      <c r="X253" s="1134">
        <v>88.9</v>
      </c>
      <c r="Y253" s="1110">
        <v>251202</v>
      </c>
      <c r="Z253" s="1115">
        <v>217055</v>
      </c>
      <c r="AB253" s="1134">
        <v>91.5</v>
      </c>
      <c r="AC253" s="1104">
        <v>26181</v>
      </c>
      <c r="AD253" s="1115">
        <v>213363</v>
      </c>
    </row>
    <row r="254" spans="1:30">
      <c r="A254" s="112"/>
      <c r="B254" s="120" t="s">
        <v>9</v>
      </c>
      <c r="C254" s="843">
        <v>101.9</v>
      </c>
      <c r="D254" s="844">
        <v>3824375</v>
      </c>
      <c r="E254" s="844">
        <v>381202</v>
      </c>
      <c r="F254" s="843">
        <v>94.7</v>
      </c>
      <c r="G254" s="19">
        <v>1102121.085</v>
      </c>
      <c r="H254" s="845">
        <v>0.43</v>
      </c>
      <c r="I254" s="1146">
        <v>-5.2</v>
      </c>
      <c r="J254" s="846">
        <v>1.04</v>
      </c>
      <c r="K254" s="1156">
        <v>407593</v>
      </c>
      <c r="M254" s="847">
        <v>101.9</v>
      </c>
      <c r="N254" s="843">
        <v>3519.88</v>
      </c>
      <c r="O254" s="843">
        <v>357.54</v>
      </c>
      <c r="P254" s="843">
        <v>94.7</v>
      </c>
      <c r="Q254" s="19">
        <v>1061655.8999999999</v>
      </c>
      <c r="R254" s="845">
        <v>0.43</v>
      </c>
      <c r="S254" s="1146">
        <v>-5.2</v>
      </c>
      <c r="T254" s="846">
        <v>1.044</v>
      </c>
      <c r="U254" s="1156">
        <v>385163</v>
      </c>
      <c r="X254" s="1134">
        <v>92.7</v>
      </c>
      <c r="Y254" s="1110">
        <v>275635</v>
      </c>
      <c r="Z254" s="1115">
        <v>237811</v>
      </c>
      <c r="AB254" s="1134">
        <v>93.4</v>
      </c>
      <c r="AC254" s="1104">
        <v>24594.5</v>
      </c>
      <c r="AD254" s="1115">
        <v>223963</v>
      </c>
    </row>
    <row r="255" spans="1:30">
      <c r="A255" s="112"/>
      <c r="B255" s="120" t="s">
        <v>10</v>
      </c>
      <c r="C255" s="843">
        <v>103.5</v>
      </c>
      <c r="D255" s="844">
        <v>3668202</v>
      </c>
      <c r="E255" s="844">
        <v>327005</v>
      </c>
      <c r="F255" s="843">
        <v>98.3</v>
      </c>
      <c r="G255" s="19">
        <v>1021759.9</v>
      </c>
      <c r="H255" s="845">
        <v>0.43</v>
      </c>
      <c r="I255" s="1146">
        <v>-3.8</v>
      </c>
      <c r="J255" s="846">
        <v>0.98099999999999998</v>
      </c>
      <c r="K255" s="1156">
        <v>398902</v>
      </c>
      <c r="M255" s="847">
        <v>103.5</v>
      </c>
      <c r="N255" s="843">
        <v>3500.03</v>
      </c>
      <c r="O255" s="843">
        <v>310.77999999999997</v>
      </c>
      <c r="P255" s="843">
        <v>98.3</v>
      </c>
      <c r="Q255" s="19">
        <v>1051134.3</v>
      </c>
      <c r="R255" s="845">
        <v>0.43</v>
      </c>
      <c r="S255" s="1146">
        <v>-3.8</v>
      </c>
      <c r="T255" s="846">
        <v>1.036</v>
      </c>
      <c r="U255" s="1156">
        <v>415107</v>
      </c>
      <c r="X255" s="1134">
        <v>89.1</v>
      </c>
      <c r="Y255" s="1110">
        <v>218476</v>
      </c>
      <c r="Z255" s="1115">
        <v>227814</v>
      </c>
      <c r="AB255" s="1134">
        <v>92.3</v>
      </c>
      <c r="AC255" s="1104">
        <v>24879.1</v>
      </c>
      <c r="AD255" s="1115">
        <v>225300</v>
      </c>
    </row>
    <row r="256" spans="1:30">
      <c r="A256" s="112"/>
      <c r="B256" s="120" t="s">
        <v>11</v>
      </c>
      <c r="C256" s="843">
        <v>104.2</v>
      </c>
      <c r="D256" s="844">
        <v>3642164</v>
      </c>
      <c r="E256" s="844">
        <v>394257</v>
      </c>
      <c r="F256" s="843">
        <v>98.9</v>
      </c>
      <c r="G256" s="19">
        <v>1054145.7749999999</v>
      </c>
      <c r="H256" s="845">
        <v>0.44</v>
      </c>
      <c r="I256" s="1146">
        <v>-2.9</v>
      </c>
      <c r="J256" s="846">
        <v>1.1100000000000001</v>
      </c>
      <c r="K256" s="1156">
        <v>417040</v>
      </c>
      <c r="M256" s="847">
        <v>104.2</v>
      </c>
      <c r="N256" s="843">
        <v>3520.65</v>
      </c>
      <c r="O256" s="843">
        <v>381.82</v>
      </c>
      <c r="P256" s="843">
        <v>98.9</v>
      </c>
      <c r="Q256" s="19">
        <v>1052536.8</v>
      </c>
      <c r="R256" s="845">
        <v>0.44</v>
      </c>
      <c r="S256" s="1146">
        <v>-2.9</v>
      </c>
      <c r="T256" s="846">
        <v>1.0660000000000001</v>
      </c>
      <c r="U256" s="1156">
        <v>405509</v>
      </c>
      <c r="X256" s="1134">
        <v>94.5</v>
      </c>
      <c r="Y256" s="1110">
        <v>218994</v>
      </c>
      <c r="Z256" s="1115">
        <v>230278</v>
      </c>
      <c r="AB256" s="1134">
        <v>94.8</v>
      </c>
      <c r="AC256" s="1104">
        <v>26299.5</v>
      </c>
      <c r="AD256" s="1115">
        <v>230899</v>
      </c>
    </row>
    <row r="257" spans="1:30">
      <c r="A257" s="112"/>
      <c r="B257" s="120" t="s">
        <v>12</v>
      </c>
      <c r="C257" s="843">
        <v>106.2</v>
      </c>
      <c r="D257" s="844">
        <v>3728179</v>
      </c>
      <c r="E257" s="844">
        <v>443980</v>
      </c>
      <c r="F257" s="843">
        <v>99.1</v>
      </c>
      <c r="G257" s="19">
        <v>1053531.1499999999</v>
      </c>
      <c r="H257" s="845">
        <v>0.43</v>
      </c>
      <c r="I257" s="1146">
        <v>-3.2</v>
      </c>
      <c r="J257" s="846">
        <v>1.0840000000000001</v>
      </c>
      <c r="K257" s="1156">
        <v>439107</v>
      </c>
      <c r="M257" s="847">
        <v>106.2</v>
      </c>
      <c r="N257" s="843">
        <v>3641.37</v>
      </c>
      <c r="O257" s="843">
        <v>436.49</v>
      </c>
      <c r="P257" s="843">
        <v>99.1</v>
      </c>
      <c r="Q257" s="19">
        <v>1041699</v>
      </c>
      <c r="R257" s="845">
        <v>0.43</v>
      </c>
      <c r="S257" s="1146">
        <v>-3.2</v>
      </c>
      <c r="T257" s="846">
        <v>1.103</v>
      </c>
      <c r="U257" s="1156">
        <v>422054</v>
      </c>
      <c r="X257" s="1134">
        <v>97.3</v>
      </c>
      <c r="Y257" s="1110">
        <v>235062</v>
      </c>
      <c r="Z257" s="1115">
        <v>234314</v>
      </c>
      <c r="AB257" s="1134">
        <v>95.7</v>
      </c>
      <c r="AC257" s="1104">
        <v>24877.4</v>
      </c>
      <c r="AD257" s="1115">
        <v>230959</v>
      </c>
    </row>
    <row r="258" spans="1:30">
      <c r="A258" s="112"/>
      <c r="B258" s="120" t="s">
        <v>13</v>
      </c>
      <c r="C258" s="843">
        <v>109.3</v>
      </c>
      <c r="D258" s="844">
        <v>3582458</v>
      </c>
      <c r="E258" s="844">
        <v>391134</v>
      </c>
      <c r="F258" s="843">
        <v>104.6</v>
      </c>
      <c r="G258" s="19">
        <v>1064909.8799999999</v>
      </c>
      <c r="H258" s="845">
        <v>0.43</v>
      </c>
      <c r="I258" s="1146">
        <v>-9.1</v>
      </c>
      <c r="J258" s="846">
        <v>1.1080000000000001</v>
      </c>
      <c r="K258" s="1156">
        <v>409737</v>
      </c>
      <c r="M258" s="847">
        <v>109.3</v>
      </c>
      <c r="N258" s="843">
        <v>3693.19</v>
      </c>
      <c r="O258" s="843">
        <v>365.17</v>
      </c>
      <c r="P258" s="843">
        <v>104.6</v>
      </c>
      <c r="Q258" s="19">
        <v>1053728.3999999999</v>
      </c>
      <c r="R258" s="845">
        <v>0.43</v>
      </c>
      <c r="S258" s="1146">
        <v>-9.1</v>
      </c>
      <c r="T258" s="846">
        <v>1.1120000000000001</v>
      </c>
      <c r="U258" s="1156">
        <v>435699</v>
      </c>
      <c r="X258" s="1134">
        <v>100</v>
      </c>
      <c r="Y258" s="1110">
        <v>257772</v>
      </c>
      <c r="Z258" s="1115">
        <v>241832</v>
      </c>
      <c r="AB258" s="1134">
        <v>96.9</v>
      </c>
      <c r="AC258" s="1104">
        <v>23687.1</v>
      </c>
      <c r="AD258" s="1115">
        <v>245729</v>
      </c>
    </row>
    <row r="259" spans="1:30">
      <c r="A259" s="113"/>
      <c r="B259" s="121" t="s">
        <v>14</v>
      </c>
      <c r="C259" s="848">
        <v>110.1</v>
      </c>
      <c r="D259" s="849">
        <v>3576246</v>
      </c>
      <c r="E259" s="849">
        <v>399708</v>
      </c>
      <c r="F259" s="848">
        <v>105.9</v>
      </c>
      <c r="G259" s="20">
        <v>1062368.503</v>
      </c>
      <c r="H259" s="850">
        <v>0.42</v>
      </c>
      <c r="I259" s="1147">
        <v>-2.7</v>
      </c>
      <c r="J259" s="851">
        <v>1.1739999999999999</v>
      </c>
      <c r="K259" s="1157">
        <v>456217</v>
      </c>
      <c r="M259" s="852">
        <v>110.1</v>
      </c>
      <c r="N259" s="848">
        <v>3691.7</v>
      </c>
      <c r="O259" s="848">
        <v>351.94</v>
      </c>
      <c r="P259" s="848">
        <v>105.9</v>
      </c>
      <c r="Q259" s="20">
        <v>1062468.7</v>
      </c>
      <c r="R259" s="850">
        <v>0.42</v>
      </c>
      <c r="S259" s="1147">
        <v>-2.7</v>
      </c>
      <c r="T259" s="851">
        <v>1.139</v>
      </c>
      <c r="U259" s="1157">
        <v>426449</v>
      </c>
      <c r="X259" s="1134">
        <v>103.6</v>
      </c>
      <c r="Y259" s="1110">
        <v>347925</v>
      </c>
      <c r="Z259" s="1115">
        <v>235235</v>
      </c>
      <c r="AB259" s="1134">
        <v>97.7</v>
      </c>
      <c r="AC259" s="1104">
        <v>24989.599999999999</v>
      </c>
      <c r="AD259" s="1115">
        <v>240100</v>
      </c>
    </row>
    <row r="260" spans="1:30">
      <c r="A260" s="115" t="s">
        <v>58</v>
      </c>
      <c r="B260" s="120" t="s">
        <v>3</v>
      </c>
      <c r="C260" s="843">
        <v>113.7</v>
      </c>
      <c r="D260" s="844">
        <v>3568168</v>
      </c>
      <c r="E260" s="844">
        <v>246951</v>
      </c>
      <c r="F260" s="843">
        <v>110.8</v>
      </c>
      <c r="G260" s="19">
        <v>997998.00300000014</v>
      </c>
      <c r="H260" s="845">
        <v>0.43</v>
      </c>
      <c r="I260" s="1146">
        <v>-4.4000000000000004</v>
      </c>
      <c r="J260" s="846">
        <v>1.052</v>
      </c>
      <c r="K260" s="1156">
        <v>393576</v>
      </c>
      <c r="M260" s="847">
        <v>113.7</v>
      </c>
      <c r="N260" s="843">
        <v>3749.79</v>
      </c>
      <c r="O260" s="843">
        <v>322.35000000000002</v>
      </c>
      <c r="P260" s="843">
        <v>110.8</v>
      </c>
      <c r="Q260" s="19">
        <v>1066876</v>
      </c>
      <c r="R260" s="845">
        <v>0.43</v>
      </c>
      <c r="S260" s="1146">
        <v>-4.4000000000000004</v>
      </c>
      <c r="T260" s="846">
        <v>1.1259999999999999</v>
      </c>
      <c r="U260" s="1156">
        <v>472057</v>
      </c>
      <c r="X260" s="1136">
        <v>89.9</v>
      </c>
      <c r="Y260" s="1112">
        <v>268166</v>
      </c>
      <c r="Z260" s="1114">
        <v>248181</v>
      </c>
      <c r="AB260" s="1136">
        <v>95.3</v>
      </c>
      <c r="AC260" s="1106">
        <v>24727.4</v>
      </c>
      <c r="AD260" s="1114">
        <v>248062</v>
      </c>
    </row>
    <row r="261" spans="1:30">
      <c r="A261" s="112">
        <v>2010</v>
      </c>
      <c r="B261" s="120" t="s">
        <v>4</v>
      </c>
      <c r="C261" s="843">
        <v>114.3</v>
      </c>
      <c r="D261" s="844">
        <v>3448148</v>
      </c>
      <c r="E261" s="844">
        <v>397087</v>
      </c>
      <c r="F261" s="843">
        <v>111.9</v>
      </c>
      <c r="G261" s="19">
        <v>1045956.8510000001</v>
      </c>
      <c r="H261" s="845">
        <v>0.44</v>
      </c>
      <c r="I261" s="1146">
        <v>-2.5</v>
      </c>
      <c r="J261" s="846">
        <v>1.1060000000000001</v>
      </c>
      <c r="K261" s="1156">
        <v>419545</v>
      </c>
      <c r="M261" s="847">
        <v>114.3</v>
      </c>
      <c r="N261" s="843">
        <v>3734.41</v>
      </c>
      <c r="O261" s="843">
        <v>381.04</v>
      </c>
      <c r="P261" s="843">
        <v>111.9</v>
      </c>
      <c r="Q261" s="19">
        <v>1062420.3999999999</v>
      </c>
      <c r="R261" s="845">
        <v>0.44</v>
      </c>
      <c r="S261" s="1146">
        <v>-2.5</v>
      </c>
      <c r="T261" s="846">
        <v>1.121</v>
      </c>
      <c r="U261" s="1156">
        <v>441081</v>
      </c>
      <c r="X261" s="1134">
        <v>98.9</v>
      </c>
      <c r="Y261" s="1110">
        <v>204891</v>
      </c>
      <c r="Z261" s="1115">
        <v>215309</v>
      </c>
      <c r="AB261" s="1134">
        <v>100.1</v>
      </c>
      <c r="AC261" s="1104">
        <v>24646.9</v>
      </c>
      <c r="AD261" s="1115">
        <v>251222</v>
      </c>
    </row>
    <row r="262" spans="1:30">
      <c r="A262" s="112"/>
      <c r="B262" s="120" t="s">
        <v>5</v>
      </c>
      <c r="C262" s="843">
        <v>107.3</v>
      </c>
      <c r="D262" s="844">
        <v>3792970</v>
      </c>
      <c r="E262" s="844">
        <v>562412</v>
      </c>
      <c r="F262" s="843">
        <v>104.5</v>
      </c>
      <c r="G262" s="19">
        <v>1065978.294</v>
      </c>
      <c r="H262" s="845">
        <v>0.45</v>
      </c>
      <c r="I262" s="1146">
        <v>-5.7</v>
      </c>
      <c r="J262" s="846">
        <v>1.32</v>
      </c>
      <c r="K262" s="1156">
        <v>520018</v>
      </c>
      <c r="M262" s="847">
        <v>107.3</v>
      </c>
      <c r="N262" s="843">
        <v>3809.42</v>
      </c>
      <c r="O262" s="843">
        <v>570.13</v>
      </c>
      <c r="P262" s="843">
        <v>104.5</v>
      </c>
      <c r="Q262" s="19">
        <v>1068911.3</v>
      </c>
      <c r="R262" s="845">
        <v>0.45</v>
      </c>
      <c r="S262" s="1146">
        <v>-5.7</v>
      </c>
      <c r="T262" s="846">
        <v>1.143</v>
      </c>
      <c r="U262" s="1156">
        <v>462305</v>
      </c>
      <c r="X262" s="1134">
        <v>97.9</v>
      </c>
      <c r="Y262" s="1110">
        <v>244881</v>
      </c>
      <c r="Z262" s="1115">
        <v>258337</v>
      </c>
      <c r="AB262" s="1134">
        <v>94.2</v>
      </c>
      <c r="AC262" s="1104">
        <v>24791.200000000001</v>
      </c>
      <c r="AD262" s="1115">
        <v>247162</v>
      </c>
    </row>
    <row r="263" spans="1:30">
      <c r="A263" s="112"/>
      <c r="B263" s="120" t="s">
        <v>6</v>
      </c>
      <c r="C263" s="843">
        <v>113.6</v>
      </c>
      <c r="D263" s="844">
        <v>3679648</v>
      </c>
      <c r="E263" s="844">
        <v>365228</v>
      </c>
      <c r="F263" s="843">
        <v>106.5</v>
      </c>
      <c r="G263" s="19">
        <v>1119048.1170000001</v>
      </c>
      <c r="H263" s="845">
        <v>0.46</v>
      </c>
      <c r="I263" s="1146">
        <v>-3.4</v>
      </c>
      <c r="J263" s="846">
        <v>1.1160000000000001</v>
      </c>
      <c r="K263" s="1156">
        <v>511434</v>
      </c>
      <c r="M263" s="847">
        <v>113.6</v>
      </c>
      <c r="N263" s="843">
        <v>3823.91</v>
      </c>
      <c r="O263" s="843">
        <v>404.46</v>
      </c>
      <c r="P263" s="843">
        <v>106.5</v>
      </c>
      <c r="Q263" s="19">
        <v>1069746.8</v>
      </c>
      <c r="R263" s="845">
        <v>0.46</v>
      </c>
      <c r="S263" s="1146">
        <v>-3.4</v>
      </c>
      <c r="T263" s="846">
        <v>1.167</v>
      </c>
      <c r="U263" s="1156">
        <v>497087</v>
      </c>
      <c r="X263" s="1134">
        <v>101.3</v>
      </c>
      <c r="Y263" s="1110">
        <v>229064</v>
      </c>
      <c r="Z263" s="1115">
        <v>275278</v>
      </c>
      <c r="AB263" s="1134">
        <v>99.1</v>
      </c>
      <c r="AC263" s="1104">
        <v>24623.200000000001</v>
      </c>
      <c r="AD263" s="1115">
        <v>257149</v>
      </c>
    </row>
    <row r="264" spans="1:30">
      <c r="A264" s="112"/>
      <c r="B264" s="120" t="s">
        <v>7</v>
      </c>
      <c r="C264" s="843">
        <v>115.2</v>
      </c>
      <c r="D264" s="844">
        <v>3840177</v>
      </c>
      <c r="E264" s="844">
        <v>375954</v>
      </c>
      <c r="F264" s="843">
        <v>111.5</v>
      </c>
      <c r="G264" s="19">
        <v>1030977.088</v>
      </c>
      <c r="H264" s="845">
        <v>0.48</v>
      </c>
      <c r="I264" s="1146">
        <v>-1.6</v>
      </c>
      <c r="J264" s="846">
        <v>1.0640000000000001</v>
      </c>
      <c r="K264" s="1156">
        <v>472190</v>
      </c>
      <c r="M264" s="847">
        <v>115.2</v>
      </c>
      <c r="N264" s="843">
        <v>3878.73</v>
      </c>
      <c r="O264" s="843">
        <v>400.07</v>
      </c>
      <c r="P264" s="843">
        <v>111.5</v>
      </c>
      <c r="Q264" s="19">
        <v>1067416.2</v>
      </c>
      <c r="R264" s="845">
        <v>0.48</v>
      </c>
      <c r="S264" s="1146">
        <v>-1.6</v>
      </c>
      <c r="T264" s="846">
        <v>1.143</v>
      </c>
      <c r="U264" s="1156">
        <v>497512</v>
      </c>
      <c r="X264" s="1134">
        <v>98.6</v>
      </c>
      <c r="Y264" s="1110">
        <v>232351</v>
      </c>
      <c r="Z264" s="1115">
        <v>258137</v>
      </c>
      <c r="AB264" s="1134">
        <v>102</v>
      </c>
      <c r="AC264" s="1104">
        <v>24540.7</v>
      </c>
      <c r="AD264" s="1115">
        <v>260553</v>
      </c>
    </row>
    <row r="265" spans="1:30">
      <c r="A265" s="112"/>
      <c r="B265" s="120" t="s">
        <v>8</v>
      </c>
      <c r="C265" s="843">
        <v>117.2</v>
      </c>
      <c r="D265" s="844">
        <v>4070850</v>
      </c>
      <c r="E265" s="844">
        <v>367554</v>
      </c>
      <c r="F265" s="843">
        <v>117.4</v>
      </c>
      <c r="G265" s="19">
        <v>1114125.0320000001</v>
      </c>
      <c r="H265" s="845">
        <v>0.49</v>
      </c>
      <c r="I265" s="1146">
        <v>-3.8</v>
      </c>
      <c r="J265" s="846">
        <v>1.2669999999999999</v>
      </c>
      <c r="K265" s="1156">
        <v>485547</v>
      </c>
      <c r="M265" s="847">
        <v>117.2</v>
      </c>
      <c r="N265" s="843">
        <v>3903.24</v>
      </c>
      <c r="O265" s="843">
        <v>348.12</v>
      </c>
      <c r="P265" s="843">
        <v>117.4</v>
      </c>
      <c r="Q265" s="19">
        <v>1075711.3</v>
      </c>
      <c r="R265" s="845">
        <v>0.49</v>
      </c>
      <c r="S265" s="1146">
        <v>-3.8</v>
      </c>
      <c r="T265" s="846">
        <v>1.2090000000000001</v>
      </c>
      <c r="U265" s="1156">
        <v>467662</v>
      </c>
      <c r="X265" s="1134">
        <v>98.3</v>
      </c>
      <c r="Y265" s="1110">
        <v>231063</v>
      </c>
      <c r="Z265" s="1115">
        <v>260836</v>
      </c>
      <c r="AB265" s="1134">
        <v>100.9</v>
      </c>
      <c r="AC265" s="1104">
        <v>24853</v>
      </c>
      <c r="AD265" s="1115">
        <v>262437</v>
      </c>
    </row>
    <row r="266" spans="1:30">
      <c r="A266" s="112"/>
      <c r="B266" s="120" t="s">
        <v>9</v>
      </c>
      <c r="C266" s="843">
        <v>116.6</v>
      </c>
      <c r="D266" s="844">
        <v>4247361</v>
      </c>
      <c r="E266" s="844">
        <v>501983</v>
      </c>
      <c r="F266" s="843">
        <v>112.3</v>
      </c>
      <c r="G266" s="19">
        <v>1116960.632</v>
      </c>
      <c r="H266" s="845">
        <v>0.5</v>
      </c>
      <c r="I266" s="1146">
        <v>0.9</v>
      </c>
      <c r="J266" s="846">
        <v>1.17</v>
      </c>
      <c r="K266" s="1156">
        <v>530351</v>
      </c>
      <c r="M266" s="847">
        <v>116.6</v>
      </c>
      <c r="N266" s="843">
        <v>3910.64</v>
      </c>
      <c r="O266" s="843">
        <v>474.86</v>
      </c>
      <c r="P266" s="843">
        <v>112.3</v>
      </c>
      <c r="Q266" s="19">
        <v>1076577.7</v>
      </c>
      <c r="R266" s="845">
        <v>0.5</v>
      </c>
      <c r="S266" s="1146">
        <v>0.9</v>
      </c>
      <c r="T266" s="846">
        <v>1.1779999999999999</v>
      </c>
      <c r="U266" s="1156">
        <v>506720</v>
      </c>
      <c r="X266" s="1134">
        <v>101</v>
      </c>
      <c r="Y266" s="1110">
        <v>291172</v>
      </c>
      <c r="Z266" s="1115">
        <v>267108</v>
      </c>
      <c r="AB266" s="1134">
        <v>101.5</v>
      </c>
      <c r="AC266" s="1104">
        <v>25409</v>
      </c>
      <c r="AD266" s="1115">
        <v>256264</v>
      </c>
    </row>
    <row r="267" spans="1:30">
      <c r="A267" s="112"/>
      <c r="B267" s="120" t="s">
        <v>10</v>
      </c>
      <c r="C267" s="843">
        <v>118.2</v>
      </c>
      <c r="D267" s="844">
        <v>4185410</v>
      </c>
      <c r="E267" s="844">
        <v>434558</v>
      </c>
      <c r="F267" s="843">
        <v>120.5</v>
      </c>
      <c r="G267" s="19">
        <v>1050025.784</v>
      </c>
      <c r="H267" s="845">
        <v>0.51</v>
      </c>
      <c r="I267" s="1146">
        <v>-1.1000000000000001</v>
      </c>
      <c r="J267" s="846">
        <v>1.1339999999999999</v>
      </c>
      <c r="K267" s="1156">
        <v>468160</v>
      </c>
      <c r="M267" s="847">
        <v>118.2</v>
      </c>
      <c r="N267" s="843">
        <v>4001.36</v>
      </c>
      <c r="O267" s="843">
        <v>432.5</v>
      </c>
      <c r="P267" s="843">
        <v>120.5</v>
      </c>
      <c r="Q267" s="19">
        <v>1082199.7</v>
      </c>
      <c r="R267" s="845">
        <v>0.51</v>
      </c>
      <c r="S267" s="1146">
        <v>-1.1000000000000001</v>
      </c>
      <c r="T267" s="846">
        <v>1.2</v>
      </c>
      <c r="U267" s="1156">
        <v>489271</v>
      </c>
      <c r="X267" s="1134">
        <v>96.8</v>
      </c>
      <c r="Y267" s="1110">
        <v>216632</v>
      </c>
      <c r="Z267" s="1115">
        <v>276229</v>
      </c>
      <c r="AB267" s="1134">
        <v>100.3</v>
      </c>
      <c r="AC267" s="1104">
        <v>24872.6</v>
      </c>
      <c r="AD267" s="1115">
        <v>266506</v>
      </c>
    </row>
    <row r="268" spans="1:30">
      <c r="A268" s="112"/>
      <c r="B268" s="120" t="s">
        <v>11</v>
      </c>
      <c r="C268" s="843">
        <v>118.8</v>
      </c>
      <c r="D268" s="844">
        <v>4134111</v>
      </c>
      <c r="E268" s="844">
        <v>438023</v>
      </c>
      <c r="F268" s="843">
        <v>120.4</v>
      </c>
      <c r="G268" s="19">
        <v>1096785.324</v>
      </c>
      <c r="H268" s="845">
        <v>0.53</v>
      </c>
      <c r="I268" s="1146">
        <v>-0.1</v>
      </c>
      <c r="J268" s="846">
        <v>1.2749999999999999</v>
      </c>
      <c r="K268" s="1156">
        <v>499392</v>
      </c>
      <c r="M268" s="847">
        <v>118.8</v>
      </c>
      <c r="N268" s="843">
        <v>4015.19</v>
      </c>
      <c r="O268" s="843">
        <v>415.93</v>
      </c>
      <c r="P268" s="843">
        <v>120.4</v>
      </c>
      <c r="Q268" s="19">
        <v>1089344.6000000001</v>
      </c>
      <c r="R268" s="845">
        <v>0.53</v>
      </c>
      <c r="S268" s="1146">
        <v>-0.1</v>
      </c>
      <c r="T268" s="846">
        <v>1.226</v>
      </c>
      <c r="U268" s="1156">
        <v>490850</v>
      </c>
      <c r="X268" s="1134">
        <v>99.5</v>
      </c>
      <c r="Y268" s="1110">
        <v>212247</v>
      </c>
      <c r="Z268" s="1115">
        <v>253519</v>
      </c>
      <c r="AB268" s="1134">
        <v>100.3</v>
      </c>
      <c r="AC268" s="1104">
        <v>25291.5</v>
      </c>
      <c r="AD268" s="1115">
        <v>252756</v>
      </c>
    </row>
    <row r="269" spans="1:30">
      <c r="A269" s="112"/>
      <c r="B269" s="120" t="s">
        <v>12</v>
      </c>
      <c r="C269" s="843">
        <v>120</v>
      </c>
      <c r="D269" s="844">
        <v>4023872</v>
      </c>
      <c r="E269" s="844">
        <v>341334</v>
      </c>
      <c r="F269" s="843">
        <v>124.7</v>
      </c>
      <c r="G269" s="19">
        <v>1089625.96</v>
      </c>
      <c r="H269" s="845">
        <v>0.54</v>
      </c>
      <c r="I269" s="1146">
        <v>-0.2</v>
      </c>
      <c r="J269" s="846">
        <v>1.1759999999999999</v>
      </c>
      <c r="K269" s="1156">
        <v>517194</v>
      </c>
      <c r="M269" s="847">
        <v>120</v>
      </c>
      <c r="N269" s="843">
        <v>3938.91</v>
      </c>
      <c r="O269" s="843">
        <v>340.68</v>
      </c>
      <c r="P269" s="843">
        <v>124.7</v>
      </c>
      <c r="Q269" s="19">
        <v>1089223.3999999999</v>
      </c>
      <c r="R269" s="845">
        <v>0.54</v>
      </c>
      <c r="S269" s="1146">
        <v>-0.2</v>
      </c>
      <c r="T269" s="846">
        <v>1.2010000000000001</v>
      </c>
      <c r="U269" s="1156">
        <v>506899</v>
      </c>
      <c r="X269" s="1134">
        <v>102.2</v>
      </c>
      <c r="Y269" s="1110">
        <v>233422</v>
      </c>
      <c r="Z269" s="1115">
        <v>224660</v>
      </c>
      <c r="AB269" s="1134">
        <v>100.5</v>
      </c>
      <c r="AC269" s="1104">
        <v>24691.8</v>
      </c>
      <c r="AD269" s="1115">
        <v>234204</v>
      </c>
    </row>
    <row r="270" spans="1:30">
      <c r="A270" s="112"/>
      <c r="B270" s="120" t="s">
        <v>13</v>
      </c>
      <c r="C270" s="843">
        <v>117.5</v>
      </c>
      <c r="D270" s="844">
        <v>3832622</v>
      </c>
      <c r="E270" s="844">
        <v>355966</v>
      </c>
      <c r="F270" s="843">
        <v>117.4</v>
      </c>
      <c r="G270" s="19">
        <v>1102863.1950000001</v>
      </c>
      <c r="H270" s="845">
        <v>0.55000000000000004</v>
      </c>
      <c r="I270" s="1146">
        <v>-0.9</v>
      </c>
      <c r="J270" s="846">
        <v>1.202</v>
      </c>
      <c r="K270" s="1156">
        <v>464068</v>
      </c>
      <c r="M270" s="847">
        <v>117.5</v>
      </c>
      <c r="N270" s="843">
        <v>3947.8</v>
      </c>
      <c r="O270" s="843">
        <v>334.16</v>
      </c>
      <c r="P270" s="843">
        <v>117.4</v>
      </c>
      <c r="Q270" s="19">
        <v>1084074.1000000001</v>
      </c>
      <c r="R270" s="845">
        <v>0.55000000000000004</v>
      </c>
      <c r="S270" s="1146">
        <v>-0.9</v>
      </c>
      <c r="T270" s="846">
        <v>1.21</v>
      </c>
      <c r="U270" s="1156">
        <v>489015</v>
      </c>
      <c r="X270" s="1134">
        <v>101</v>
      </c>
      <c r="Y270" s="1110">
        <v>258103</v>
      </c>
      <c r="Z270" s="1115">
        <v>252343</v>
      </c>
      <c r="AB270" s="1134">
        <v>98</v>
      </c>
      <c r="AC270" s="1104">
        <v>24206.6</v>
      </c>
      <c r="AD270" s="1115">
        <v>248876</v>
      </c>
    </row>
    <row r="271" spans="1:30">
      <c r="A271" s="112"/>
      <c r="B271" s="120" t="s">
        <v>14</v>
      </c>
      <c r="C271" s="843">
        <v>120.4</v>
      </c>
      <c r="D271" s="844">
        <v>3819908</v>
      </c>
      <c r="E271" s="844">
        <v>447513</v>
      </c>
      <c r="F271" s="843">
        <v>118.7</v>
      </c>
      <c r="G271" s="19">
        <v>1088500.7680000002</v>
      </c>
      <c r="H271" s="845">
        <v>0.56000000000000005</v>
      </c>
      <c r="I271" s="1146">
        <v>-3.6</v>
      </c>
      <c r="J271" s="846">
        <v>1.29</v>
      </c>
      <c r="K271" s="1156">
        <v>561828</v>
      </c>
      <c r="M271" s="847">
        <v>120.4</v>
      </c>
      <c r="N271" s="843">
        <v>3945.23</v>
      </c>
      <c r="O271" s="843">
        <v>402.48</v>
      </c>
      <c r="P271" s="843">
        <v>118.7</v>
      </c>
      <c r="Q271" s="19">
        <v>1079663.7</v>
      </c>
      <c r="R271" s="845">
        <v>0.56000000000000005</v>
      </c>
      <c r="S271" s="1146">
        <v>-3.6</v>
      </c>
      <c r="T271" s="846">
        <v>1.248</v>
      </c>
      <c r="U271" s="1156">
        <v>521137</v>
      </c>
      <c r="X271" s="1135">
        <v>102.9</v>
      </c>
      <c r="Y271" s="1111">
        <v>344213</v>
      </c>
      <c r="Z271" s="1116">
        <v>260482</v>
      </c>
      <c r="AB271" s="1135">
        <v>96.9</v>
      </c>
      <c r="AC271" s="1105">
        <v>24547.3</v>
      </c>
      <c r="AD271" s="1116">
        <v>262169</v>
      </c>
    </row>
    <row r="272" spans="1:30">
      <c r="A272" s="111" t="s">
        <v>59</v>
      </c>
      <c r="B272" s="119" t="s">
        <v>3</v>
      </c>
      <c r="C272" s="853">
        <v>117.3</v>
      </c>
      <c r="D272" s="854">
        <v>3852090</v>
      </c>
      <c r="E272" s="854">
        <v>334928</v>
      </c>
      <c r="F272" s="853">
        <v>118.9</v>
      </c>
      <c r="G272" s="18">
        <v>1006288.41</v>
      </c>
      <c r="H272" s="855">
        <v>0.56999999999999995</v>
      </c>
      <c r="I272" s="1145">
        <v>-0.2</v>
      </c>
      <c r="J272" s="856">
        <v>1.109</v>
      </c>
      <c r="K272" s="1155">
        <v>418699</v>
      </c>
      <c r="M272" s="857">
        <v>117.3</v>
      </c>
      <c r="N272" s="853">
        <v>4035.29</v>
      </c>
      <c r="O272" s="853">
        <v>412.95</v>
      </c>
      <c r="P272" s="853">
        <v>118.9</v>
      </c>
      <c r="Q272" s="18">
        <v>1081248.5</v>
      </c>
      <c r="R272" s="855">
        <v>0.56999999999999995</v>
      </c>
      <c r="S272" s="1145">
        <v>-0.2</v>
      </c>
      <c r="T272" s="856">
        <v>1.179</v>
      </c>
      <c r="U272" s="1155">
        <v>509242</v>
      </c>
      <c r="X272" s="1134">
        <v>92</v>
      </c>
      <c r="Y272" s="1110">
        <v>267830</v>
      </c>
      <c r="Z272" s="1115">
        <v>279481</v>
      </c>
      <c r="AB272" s="1134">
        <v>97.4</v>
      </c>
      <c r="AC272" s="1104">
        <v>24234.3</v>
      </c>
      <c r="AD272" s="1115">
        <v>274328</v>
      </c>
    </row>
    <row r="273" spans="1:30">
      <c r="A273" s="95">
        <v>2011</v>
      </c>
      <c r="B273" s="120" t="s">
        <v>4</v>
      </c>
      <c r="C273" s="843">
        <v>130.69999999999999</v>
      </c>
      <c r="D273" s="844">
        <v>3683546</v>
      </c>
      <c r="E273" s="844">
        <v>452464</v>
      </c>
      <c r="F273" s="843">
        <v>143.4</v>
      </c>
      <c r="G273" s="19">
        <v>1046507.5760000001</v>
      </c>
      <c r="H273" s="845">
        <v>0.57999999999999996</v>
      </c>
      <c r="I273" s="1146">
        <v>-0.2</v>
      </c>
      <c r="J273" s="846">
        <v>1.25</v>
      </c>
      <c r="K273" s="1156">
        <v>512049</v>
      </c>
      <c r="M273" s="847">
        <v>130.69999999999999</v>
      </c>
      <c r="N273" s="843">
        <v>3987.13</v>
      </c>
      <c r="O273" s="843">
        <v>436.99</v>
      </c>
      <c r="P273" s="843">
        <v>143.4</v>
      </c>
      <c r="Q273" s="19">
        <v>1063655.3999999999</v>
      </c>
      <c r="R273" s="845">
        <v>0.57999999999999996</v>
      </c>
      <c r="S273" s="1146">
        <v>-0.2</v>
      </c>
      <c r="T273" s="846">
        <v>1.2669999999999999</v>
      </c>
      <c r="U273" s="1156">
        <v>533510</v>
      </c>
      <c r="X273" s="1134">
        <v>96.2</v>
      </c>
      <c r="Y273" s="1110">
        <v>204829</v>
      </c>
      <c r="Z273" s="1115">
        <v>239598</v>
      </c>
      <c r="AB273" s="1134">
        <v>97.4</v>
      </c>
      <c r="AC273" s="1104">
        <v>24436.9</v>
      </c>
      <c r="AD273" s="1115">
        <v>278615</v>
      </c>
    </row>
    <row r="274" spans="1:30">
      <c r="A274" s="112"/>
      <c r="B274" s="120" t="s">
        <v>5</v>
      </c>
      <c r="C274" s="843">
        <v>118.5</v>
      </c>
      <c r="D274" s="844">
        <v>4010765</v>
      </c>
      <c r="E274" s="844">
        <v>406502</v>
      </c>
      <c r="F274" s="843">
        <v>122.4</v>
      </c>
      <c r="G274" s="19">
        <v>1089515.6940000001</v>
      </c>
      <c r="H274" s="845">
        <v>0.57999999999999996</v>
      </c>
      <c r="I274" s="1146">
        <v>-3.2</v>
      </c>
      <c r="J274" s="846">
        <v>1.4339999999999999</v>
      </c>
      <c r="K274" s="1156">
        <v>591979</v>
      </c>
      <c r="M274" s="847">
        <v>118.5</v>
      </c>
      <c r="N274" s="843">
        <v>4021.18</v>
      </c>
      <c r="O274" s="843">
        <v>413.5</v>
      </c>
      <c r="P274" s="843">
        <v>122.4</v>
      </c>
      <c r="Q274" s="19">
        <v>1089292</v>
      </c>
      <c r="R274" s="845">
        <v>0.57999999999999996</v>
      </c>
      <c r="S274" s="1146">
        <v>-3.2</v>
      </c>
      <c r="T274" s="846">
        <v>1.236</v>
      </c>
      <c r="U274" s="1156">
        <v>522094</v>
      </c>
      <c r="X274" s="1134">
        <v>102.5</v>
      </c>
      <c r="Y274" s="1110">
        <v>233969</v>
      </c>
      <c r="Z274" s="1115">
        <v>290155</v>
      </c>
      <c r="AB274" s="1134">
        <v>98.6</v>
      </c>
      <c r="AC274" s="1104">
        <v>23973.1</v>
      </c>
      <c r="AD274" s="1115">
        <v>280503</v>
      </c>
    </row>
    <row r="275" spans="1:30">
      <c r="A275" s="112"/>
      <c r="B275" s="120" t="s">
        <v>6</v>
      </c>
      <c r="C275" s="843">
        <v>123.2</v>
      </c>
      <c r="D275" s="844">
        <v>3832940</v>
      </c>
      <c r="E275" s="844">
        <v>386693</v>
      </c>
      <c r="F275" s="843">
        <v>123</v>
      </c>
      <c r="G275" s="19">
        <v>1127474.1090000002</v>
      </c>
      <c r="H275" s="845">
        <v>0.57999999999999996</v>
      </c>
      <c r="I275" s="1146">
        <v>0</v>
      </c>
      <c r="J275" s="846">
        <v>1.1679999999999999</v>
      </c>
      <c r="K275" s="1156">
        <v>534593</v>
      </c>
      <c r="M275" s="847">
        <v>123.2</v>
      </c>
      <c r="N275" s="843">
        <v>3965.47</v>
      </c>
      <c r="O275" s="843">
        <v>416.22</v>
      </c>
      <c r="P275" s="843">
        <v>123</v>
      </c>
      <c r="Q275" s="19">
        <v>1083205.7</v>
      </c>
      <c r="R275" s="845">
        <v>0.57999999999999996</v>
      </c>
      <c r="S275" s="1146">
        <v>0</v>
      </c>
      <c r="T275" s="846">
        <v>1.2250000000000001</v>
      </c>
      <c r="U275" s="1156">
        <v>511684</v>
      </c>
      <c r="X275" s="1134">
        <v>101.3</v>
      </c>
      <c r="Y275" s="1110">
        <v>232246</v>
      </c>
      <c r="Z275" s="1115">
        <v>310877</v>
      </c>
      <c r="AB275" s="1134">
        <v>98.6</v>
      </c>
      <c r="AC275" s="1104">
        <v>24874.2</v>
      </c>
      <c r="AD275" s="1115">
        <v>302617</v>
      </c>
    </row>
    <row r="276" spans="1:30">
      <c r="A276" s="112"/>
      <c r="B276" s="120" t="s">
        <v>7</v>
      </c>
      <c r="C276" s="843">
        <v>125.3</v>
      </c>
      <c r="D276" s="844">
        <v>3904096</v>
      </c>
      <c r="E276" s="844">
        <v>379866</v>
      </c>
      <c r="F276" s="843">
        <v>131.80000000000001</v>
      </c>
      <c r="G276" s="19">
        <v>1045578.8409999999</v>
      </c>
      <c r="H276" s="845">
        <v>0.56999999999999995</v>
      </c>
      <c r="I276" s="1146">
        <v>-3</v>
      </c>
      <c r="J276" s="846">
        <v>1.1519999999999999</v>
      </c>
      <c r="K276" s="1156">
        <v>484130</v>
      </c>
      <c r="M276" s="847">
        <v>125.3</v>
      </c>
      <c r="N276" s="843">
        <v>3932.24</v>
      </c>
      <c r="O276" s="843">
        <v>417.08</v>
      </c>
      <c r="P276" s="843">
        <v>131.80000000000001</v>
      </c>
      <c r="Q276" s="19">
        <v>1083458.3</v>
      </c>
      <c r="R276" s="845">
        <v>0.56999999999999995</v>
      </c>
      <c r="S276" s="1146">
        <v>-3</v>
      </c>
      <c r="T276" s="846">
        <v>1.2350000000000001</v>
      </c>
      <c r="U276" s="1156">
        <v>510992</v>
      </c>
      <c r="X276" s="1134">
        <v>94.3</v>
      </c>
      <c r="Y276" s="1110">
        <v>224695</v>
      </c>
      <c r="Z276" s="1115">
        <v>303802</v>
      </c>
      <c r="AB276" s="1134">
        <v>97.7</v>
      </c>
      <c r="AC276" s="1104">
        <v>24064.2</v>
      </c>
      <c r="AD276" s="1115">
        <v>294877</v>
      </c>
    </row>
    <row r="277" spans="1:30">
      <c r="A277" s="112"/>
      <c r="B277" s="120" t="s">
        <v>8</v>
      </c>
      <c r="C277" s="843">
        <v>123.5</v>
      </c>
      <c r="D277" s="844">
        <v>4113679</v>
      </c>
      <c r="E277" s="844">
        <v>376785</v>
      </c>
      <c r="F277" s="843">
        <v>127.4</v>
      </c>
      <c r="G277" s="19">
        <v>1139319</v>
      </c>
      <c r="H277" s="845">
        <v>0.56999999999999995</v>
      </c>
      <c r="I277" s="1146">
        <v>-0.7</v>
      </c>
      <c r="J277" s="846">
        <v>1.3140000000000001</v>
      </c>
      <c r="K277" s="1156">
        <v>536506</v>
      </c>
      <c r="M277" s="847">
        <v>123.5</v>
      </c>
      <c r="N277" s="843">
        <v>3953.73</v>
      </c>
      <c r="O277" s="843">
        <v>354.58</v>
      </c>
      <c r="P277" s="843">
        <v>127.4</v>
      </c>
      <c r="Q277" s="19">
        <v>1094314.8999999999</v>
      </c>
      <c r="R277" s="845">
        <v>0.56999999999999995</v>
      </c>
      <c r="S277" s="1146">
        <v>-0.7</v>
      </c>
      <c r="T277" s="846">
        <v>1.256</v>
      </c>
      <c r="U277" s="1156">
        <v>517691</v>
      </c>
      <c r="X277" s="1134">
        <v>97</v>
      </c>
      <c r="Y277" s="1110">
        <v>227360</v>
      </c>
      <c r="Z277" s="1115">
        <v>304267</v>
      </c>
      <c r="AB277" s="1134">
        <v>99.5</v>
      </c>
      <c r="AC277" s="1104">
        <v>24329.7</v>
      </c>
      <c r="AD277" s="1115">
        <v>305251</v>
      </c>
    </row>
    <row r="278" spans="1:30">
      <c r="A278" s="112"/>
      <c r="B278" s="120" t="s">
        <v>9</v>
      </c>
      <c r="C278" s="843">
        <v>122.7</v>
      </c>
      <c r="D278" s="844">
        <v>4208594</v>
      </c>
      <c r="E278" s="844">
        <v>483632</v>
      </c>
      <c r="F278" s="843">
        <v>129</v>
      </c>
      <c r="G278" s="19">
        <v>1117041.57</v>
      </c>
      <c r="H278" s="845">
        <v>0.59</v>
      </c>
      <c r="I278" s="1146">
        <v>0</v>
      </c>
      <c r="J278" s="846">
        <v>1.2010000000000001</v>
      </c>
      <c r="K278" s="1156">
        <v>526965</v>
      </c>
      <c r="M278" s="847">
        <v>122.7</v>
      </c>
      <c r="N278" s="843">
        <v>3876.42</v>
      </c>
      <c r="O278" s="843">
        <v>467.78</v>
      </c>
      <c r="P278" s="843">
        <v>129</v>
      </c>
      <c r="Q278" s="19">
        <v>1087132.3</v>
      </c>
      <c r="R278" s="845">
        <v>0.59</v>
      </c>
      <c r="S278" s="1146">
        <v>0</v>
      </c>
      <c r="T278" s="846">
        <v>1.214</v>
      </c>
      <c r="U278" s="1156">
        <v>514436</v>
      </c>
      <c r="X278" s="1134">
        <v>97.3</v>
      </c>
      <c r="Y278" s="1110">
        <v>287026</v>
      </c>
      <c r="Z278" s="1115">
        <v>303287</v>
      </c>
      <c r="AB278" s="1134">
        <v>97.8</v>
      </c>
      <c r="AC278" s="1104">
        <v>25087.8</v>
      </c>
      <c r="AD278" s="1115">
        <v>303134</v>
      </c>
    </row>
    <row r="279" spans="1:30">
      <c r="A279" s="112"/>
      <c r="B279" s="120" t="s">
        <v>10</v>
      </c>
      <c r="C279" s="843">
        <v>121.6</v>
      </c>
      <c r="D279" s="844">
        <v>4099593</v>
      </c>
      <c r="E279" s="844">
        <v>494049</v>
      </c>
      <c r="F279" s="843">
        <v>122.2</v>
      </c>
      <c r="G279" s="19">
        <v>1074214.0619999999</v>
      </c>
      <c r="H279" s="845">
        <v>0.6</v>
      </c>
      <c r="I279" s="1146">
        <v>-3.6</v>
      </c>
      <c r="J279" s="846">
        <v>1.169</v>
      </c>
      <c r="K279" s="1156">
        <v>487536</v>
      </c>
      <c r="M279" s="847">
        <v>121.6</v>
      </c>
      <c r="N279" s="843">
        <v>3930.85</v>
      </c>
      <c r="O279" s="843">
        <v>469.67</v>
      </c>
      <c r="P279" s="843">
        <v>122.2</v>
      </c>
      <c r="Q279" s="19">
        <v>1099941.2</v>
      </c>
      <c r="R279" s="845">
        <v>0.6</v>
      </c>
      <c r="S279" s="1146">
        <v>-3.6</v>
      </c>
      <c r="T279" s="846">
        <v>1.242</v>
      </c>
      <c r="U279" s="1156">
        <v>497393</v>
      </c>
      <c r="X279" s="1134">
        <v>91</v>
      </c>
      <c r="Y279" s="1110">
        <v>209545</v>
      </c>
      <c r="Z279" s="1115">
        <v>322163</v>
      </c>
      <c r="AB279" s="1134">
        <v>94.3</v>
      </c>
      <c r="AC279" s="1104">
        <v>24256.1</v>
      </c>
      <c r="AD279" s="1115">
        <v>304031</v>
      </c>
    </row>
    <row r="280" spans="1:30">
      <c r="A280" s="112"/>
      <c r="B280" s="120" t="s">
        <v>11</v>
      </c>
      <c r="C280" s="843">
        <v>117.1</v>
      </c>
      <c r="D280" s="844">
        <v>3989416</v>
      </c>
      <c r="E280" s="844">
        <v>341732</v>
      </c>
      <c r="F280" s="843">
        <v>119.1</v>
      </c>
      <c r="G280" s="19">
        <v>1098228.186</v>
      </c>
      <c r="H280" s="845">
        <v>0.61</v>
      </c>
      <c r="I280" s="1146">
        <v>-3.8</v>
      </c>
      <c r="J280" s="846">
        <v>1.252</v>
      </c>
      <c r="K280" s="1156">
        <v>514768</v>
      </c>
      <c r="M280" s="847">
        <v>117.1</v>
      </c>
      <c r="N280" s="843">
        <v>3893.74</v>
      </c>
      <c r="O280" s="843">
        <v>350.25</v>
      </c>
      <c r="P280" s="843">
        <v>119.1</v>
      </c>
      <c r="Q280" s="19">
        <v>1089526.5</v>
      </c>
      <c r="R280" s="845">
        <v>0.61</v>
      </c>
      <c r="S280" s="1146">
        <v>-3.8</v>
      </c>
      <c r="T280" s="846">
        <v>1.204</v>
      </c>
      <c r="U280" s="1156">
        <v>510323</v>
      </c>
      <c r="X280" s="1134">
        <v>95.9</v>
      </c>
      <c r="Y280" s="1110">
        <v>201485</v>
      </c>
      <c r="Z280" s="1115">
        <v>285937</v>
      </c>
      <c r="AB280" s="1134">
        <v>97.2</v>
      </c>
      <c r="AC280" s="1104">
        <v>24022.2</v>
      </c>
      <c r="AD280" s="1115">
        <v>280488</v>
      </c>
    </row>
    <row r="281" spans="1:30">
      <c r="A281" s="112"/>
      <c r="B281" s="120" t="s">
        <v>12</v>
      </c>
      <c r="C281" s="843">
        <v>122.4</v>
      </c>
      <c r="D281" s="844">
        <v>3942772</v>
      </c>
      <c r="E281" s="844">
        <v>396126</v>
      </c>
      <c r="F281" s="843">
        <v>129.30000000000001</v>
      </c>
      <c r="G281" s="19">
        <v>1091773.176</v>
      </c>
      <c r="H281" s="845">
        <v>0.62</v>
      </c>
      <c r="I281" s="1146">
        <v>-2</v>
      </c>
      <c r="J281" s="846">
        <v>1.179</v>
      </c>
      <c r="K281" s="1156">
        <v>512761</v>
      </c>
      <c r="M281" s="847">
        <v>122.4</v>
      </c>
      <c r="N281" s="843">
        <v>3864.13</v>
      </c>
      <c r="O281" s="843">
        <v>370.75</v>
      </c>
      <c r="P281" s="843">
        <v>129.30000000000001</v>
      </c>
      <c r="Q281" s="19">
        <v>1093588.6000000001</v>
      </c>
      <c r="R281" s="845">
        <v>0.62</v>
      </c>
      <c r="S281" s="1146">
        <v>-2</v>
      </c>
      <c r="T281" s="846">
        <v>1.2070000000000001</v>
      </c>
      <c r="U281" s="1156">
        <v>511148</v>
      </c>
      <c r="X281" s="1134">
        <v>98.9</v>
      </c>
      <c r="Y281" s="1110">
        <v>233508</v>
      </c>
      <c r="Z281" s="1115">
        <v>288364</v>
      </c>
      <c r="AB281" s="1134">
        <v>97.4</v>
      </c>
      <c r="AC281" s="1104">
        <v>24203.3</v>
      </c>
      <c r="AD281" s="1115">
        <v>301290</v>
      </c>
    </row>
    <row r="282" spans="1:30">
      <c r="A282" s="112"/>
      <c r="B282" s="120" t="s">
        <v>13</v>
      </c>
      <c r="C282" s="843">
        <v>122.4</v>
      </c>
      <c r="D282" s="844">
        <v>3803591</v>
      </c>
      <c r="E282" s="844">
        <v>417697</v>
      </c>
      <c r="F282" s="843">
        <v>126.1</v>
      </c>
      <c r="G282" s="19">
        <v>1119518.0369999998</v>
      </c>
      <c r="H282" s="845">
        <v>0.63</v>
      </c>
      <c r="I282" s="1146">
        <v>-3.5</v>
      </c>
      <c r="J282" s="846">
        <v>1.234</v>
      </c>
      <c r="K282" s="1156">
        <v>474680</v>
      </c>
      <c r="M282" s="847">
        <v>122.4</v>
      </c>
      <c r="N282" s="843">
        <v>3919.6</v>
      </c>
      <c r="O282" s="843">
        <v>392.63</v>
      </c>
      <c r="P282" s="843">
        <v>126.1</v>
      </c>
      <c r="Q282" s="19">
        <v>1096574</v>
      </c>
      <c r="R282" s="845">
        <v>0.63</v>
      </c>
      <c r="S282" s="1146">
        <v>-3.5</v>
      </c>
      <c r="T282" s="846">
        <v>1.2490000000000001</v>
      </c>
      <c r="U282" s="1156">
        <v>497431</v>
      </c>
      <c r="X282" s="1134">
        <v>100.8</v>
      </c>
      <c r="Y282" s="1110">
        <v>249595</v>
      </c>
      <c r="Z282" s="1115">
        <v>302490</v>
      </c>
      <c r="AB282" s="1134">
        <v>98</v>
      </c>
      <c r="AC282" s="1104">
        <v>24089.4</v>
      </c>
      <c r="AD282" s="1115">
        <v>307880</v>
      </c>
    </row>
    <row r="283" spans="1:30">
      <c r="A283" s="113"/>
      <c r="B283" s="121" t="s">
        <v>14</v>
      </c>
      <c r="C283" s="848">
        <v>120.5</v>
      </c>
      <c r="D283" s="849">
        <v>3782164</v>
      </c>
      <c r="E283" s="849">
        <v>479930</v>
      </c>
      <c r="F283" s="848">
        <v>119.9</v>
      </c>
      <c r="G283" s="20">
        <v>1101927.1240000001</v>
      </c>
      <c r="H283" s="850">
        <v>0.64</v>
      </c>
      <c r="I283" s="1147">
        <v>-1.3</v>
      </c>
      <c r="J283" s="851">
        <v>1.2589999999999999</v>
      </c>
      <c r="K283" s="1157">
        <v>537752</v>
      </c>
      <c r="M283" s="852">
        <v>120.5</v>
      </c>
      <c r="N283" s="848">
        <v>3908.72</v>
      </c>
      <c r="O283" s="848">
        <v>430.53</v>
      </c>
      <c r="P283" s="848">
        <v>119.9</v>
      </c>
      <c r="Q283" s="20">
        <v>1091434.7</v>
      </c>
      <c r="R283" s="850">
        <v>0.64</v>
      </c>
      <c r="S283" s="1147">
        <v>-1.3</v>
      </c>
      <c r="T283" s="851">
        <v>1.212</v>
      </c>
      <c r="U283" s="1157">
        <v>498150</v>
      </c>
      <c r="X283" s="1134">
        <v>103.2</v>
      </c>
      <c r="Y283" s="1110">
        <v>348432</v>
      </c>
      <c r="Z283" s="1115">
        <v>293472</v>
      </c>
      <c r="AB283" s="1134">
        <v>97</v>
      </c>
      <c r="AC283" s="1104">
        <v>24491.8</v>
      </c>
      <c r="AD283" s="1115">
        <v>300002</v>
      </c>
    </row>
    <row r="284" spans="1:30">
      <c r="A284" s="112" t="s">
        <v>60</v>
      </c>
      <c r="B284" s="120" t="s">
        <v>3</v>
      </c>
      <c r="C284" s="843">
        <v>123.2</v>
      </c>
      <c r="D284" s="844">
        <v>3643683</v>
      </c>
      <c r="E284" s="844">
        <v>435195</v>
      </c>
      <c r="F284" s="843">
        <v>132.69999999999999</v>
      </c>
      <c r="G284" s="19">
        <v>1058293.1399999999</v>
      </c>
      <c r="H284" s="845">
        <v>0.65</v>
      </c>
      <c r="I284" s="1146">
        <v>-1.1000000000000001</v>
      </c>
      <c r="J284" s="846">
        <v>1.143</v>
      </c>
      <c r="K284" s="1156">
        <v>380184</v>
      </c>
      <c r="M284" s="847">
        <v>123.2</v>
      </c>
      <c r="N284" s="843">
        <v>3803.7</v>
      </c>
      <c r="O284" s="843">
        <v>561.76</v>
      </c>
      <c r="P284" s="843">
        <v>132.69999999999999</v>
      </c>
      <c r="Q284" s="19">
        <v>1143277.6000000001</v>
      </c>
      <c r="R284" s="845">
        <v>0.65</v>
      </c>
      <c r="S284" s="1146">
        <v>-1.1000000000000001</v>
      </c>
      <c r="T284" s="846">
        <v>1.2070000000000001</v>
      </c>
      <c r="U284" s="1156">
        <v>463775</v>
      </c>
      <c r="X284" s="1136">
        <v>91.7</v>
      </c>
      <c r="Y284" s="1112">
        <v>262601</v>
      </c>
      <c r="Z284" s="1114">
        <v>318330</v>
      </c>
      <c r="AB284" s="1136">
        <v>96.8</v>
      </c>
      <c r="AC284" s="1106">
        <v>23954.2</v>
      </c>
      <c r="AD284" s="1114">
        <v>298831</v>
      </c>
    </row>
    <row r="285" spans="1:30">
      <c r="A285" s="112">
        <v>2012</v>
      </c>
      <c r="B285" s="120" t="s">
        <v>4</v>
      </c>
      <c r="C285" s="843">
        <v>121.3</v>
      </c>
      <c r="D285" s="844">
        <v>3638310</v>
      </c>
      <c r="E285" s="844">
        <v>377369</v>
      </c>
      <c r="F285" s="843">
        <v>130.1</v>
      </c>
      <c r="G285" s="19">
        <v>1130689.406</v>
      </c>
      <c r="H285" s="845">
        <v>0.65</v>
      </c>
      <c r="I285" s="1146">
        <v>1.4</v>
      </c>
      <c r="J285" s="846">
        <v>1.212</v>
      </c>
      <c r="K285" s="1156">
        <v>505277</v>
      </c>
      <c r="M285" s="847">
        <v>121.3</v>
      </c>
      <c r="N285" s="843">
        <v>3820.93</v>
      </c>
      <c r="O285" s="843">
        <v>391.68</v>
      </c>
      <c r="P285" s="843">
        <v>130.1</v>
      </c>
      <c r="Q285" s="19">
        <v>1139987.2</v>
      </c>
      <c r="R285" s="845">
        <v>0.65</v>
      </c>
      <c r="S285" s="1146">
        <v>1.4</v>
      </c>
      <c r="T285" s="846">
        <v>1.2290000000000001</v>
      </c>
      <c r="U285" s="1156">
        <v>500937</v>
      </c>
      <c r="X285" s="1134">
        <v>95.1</v>
      </c>
      <c r="Y285" s="1110">
        <v>208235</v>
      </c>
      <c r="Z285" s="1115">
        <v>249387</v>
      </c>
      <c r="AB285" s="1134">
        <v>94.9</v>
      </c>
      <c r="AC285" s="1104">
        <v>23998.1</v>
      </c>
      <c r="AD285" s="1115">
        <v>287065</v>
      </c>
    </row>
    <row r="286" spans="1:30">
      <c r="A286" s="112"/>
      <c r="B286" s="120" t="s">
        <v>5</v>
      </c>
      <c r="C286" s="843">
        <v>118.7</v>
      </c>
      <c r="D286" s="844">
        <v>3785373</v>
      </c>
      <c r="E286" s="844">
        <v>417239</v>
      </c>
      <c r="F286" s="843">
        <v>126.6</v>
      </c>
      <c r="G286" s="19">
        <v>1142551.47</v>
      </c>
      <c r="H286" s="845">
        <v>0.67</v>
      </c>
      <c r="I286" s="1146">
        <v>0.1</v>
      </c>
      <c r="J286" s="846">
        <v>1.385</v>
      </c>
      <c r="K286" s="1156">
        <v>555447</v>
      </c>
      <c r="M286" s="847">
        <v>118.7</v>
      </c>
      <c r="N286" s="843">
        <v>3784.43</v>
      </c>
      <c r="O286" s="843">
        <v>430.67</v>
      </c>
      <c r="P286" s="843">
        <v>126.6</v>
      </c>
      <c r="Q286" s="19">
        <v>1136566.1000000001</v>
      </c>
      <c r="R286" s="845">
        <v>0.67</v>
      </c>
      <c r="S286" s="1146">
        <v>0.1</v>
      </c>
      <c r="T286" s="846">
        <v>1.1839999999999999</v>
      </c>
      <c r="U286" s="1156">
        <v>487147</v>
      </c>
      <c r="X286" s="1134">
        <v>100</v>
      </c>
      <c r="Y286" s="1110">
        <v>238302</v>
      </c>
      <c r="Z286" s="1115">
        <v>305275</v>
      </c>
      <c r="AB286" s="1134">
        <v>96.1</v>
      </c>
      <c r="AC286" s="1104">
        <v>23768.2</v>
      </c>
      <c r="AD286" s="1115">
        <v>299559</v>
      </c>
    </row>
    <row r="287" spans="1:30">
      <c r="A287" s="112"/>
      <c r="B287" s="120" t="s">
        <v>6</v>
      </c>
      <c r="C287" s="843">
        <v>119.7</v>
      </c>
      <c r="D287" s="844">
        <v>3732543</v>
      </c>
      <c r="E287" s="844">
        <v>349315</v>
      </c>
      <c r="F287" s="843">
        <v>122.3</v>
      </c>
      <c r="G287" s="19">
        <v>1161805.3419999999</v>
      </c>
      <c r="H287" s="845">
        <v>0.67</v>
      </c>
      <c r="I287" s="1146">
        <v>-3.5</v>
      </c>
      <c r="J287" s="846">
        <v>1.111</v>
      </c>
      <c r="K287" s="1156">
        <v>504641</v>
      </c>
      <c r="M287" s="847">
        <v>119.7</v>
      </c>
      <c r="N287" s="843">
        <v>3841.64</v>
      </c>
      <c r="O287" s="843">
        <v>365.54</v>
      </c>
      <c r="P287" s="843">
        <v>122.3</v>
      </c>
      <c r="Q287" s="19">
        <v>1127707.5</v>
      </c>
      <c r="R287" s="845">
        <v>0.67</v>
      </c>
      <c r="S287" s="1146">
        <v>-3.5</v>
      </c>
      <c r="T287" s="846">
        <v>1.1679999999999999</v>
      </c>
      <c r="U287" s="1156">
        <v>497261</v>
      </c>
      <c r="X287" s="1134">
        <v>98.6</v>
      </c>
      <c r="Y287" s="1110">
        <v>222152</v>
      </c>
      <c r="Z287" s="1115">
        <v>286010</v>
      </c>
      <c r="AB287" s="1134">
        <v>95.4</v>
      </c>
      <c r="AC287" s="1104">
        <v>23643.599999999999</v>
      </c>
      <c r="AD287" s="1115">
        <v>280420</v>
      </c>
    </row>
    <row r="288" spans="1:30">
      <c r="A288" s="112"/>
      <c r="B288" s="120" t="s">
        <v>7</v>
      </c>
      <c r="C288" s="843">
        <v>117.9</v>
      </c>
      <c r="D288" s="844">
        <v>3760554</v>
      </c>
      <c r="E288" s="844">
        <v>426882</v>
      </c>
      <c r="F288" s="843">
        <v>123.2</v>
      </c>
      <c r="G288" s="19">
        <v>1103953.9630000002</v>
      </c>
      <c r="H288" s="845">
        <v>0.68</v>
      </c>
      <c r="I288" s="1146">
        <v>-1.2</v>
      </c>
      <c r="J288" s="846">
        <v>1.111</v>
      </c>
      <c r="K288" s="1156">
        <v>457833</v>
      </c>
      <c r="M288" s="847">
        <v>117.9</v>
      </c>
      <c r="N288" s="843">
        <v>3777.58</v>
      </c>
      <c r="O288" s="843">
        <v>450.62</v>
      </c>
      <c r="P288" s="843">
        <v>123.2</v>
      </c>
      <c r="Q288" s="19">
        <v>1130205.8</v>
      </c>
      <c r="R288" s="845">
        <v>0.68</v>
      </c>
      <c r="S288" s="1146">
        <v>-1.2</v>
      </c>
      <c r="T288" s="846">
        <v>1.1870000000000001</v>
      </c>
      <c r="U288" s="1156">
        <v>471767</v>
      </c>
      <c r="X288" s="1134">
        <v>90.4</v>
      </c>
      <c r="Y288" s="1110">
        <v>222237</v>
      </c>
      <c r="Z288" s="1115">
        <v>314465</v>
      </c>
      <c r="AB288" s="1134">
        <v>93.8</v>
      </c>
      <c r="AC288" s="1104">
        <v>24334.5</v>
      </c>
      <c r="AD288" s="1115">
        <v>298057</v>
      </c>
    </row>
    <row r="289" spans="1:30">
      <c r="A289" s="112"/>
      <c r="B289" s="120" t="s">
        <v>8</v>
      </c>
      <c r="C289" s="843">
        <v>117.2</v>
      </c>
      <c r="D289" s="844">
        <v>3884889</v>
      </c>
      <c r="E289" s="844">
        <v>450219</v>
      </c>
      <c r="F289" s="843">
        <v>118.6</v>
      </c>
      <c r="G289" s="19">
        <v>1166342.49</v>
      </c>
      <c r="H289" s="845">
        <v>0.68</v>
      </c>
      <c r="I289" s="1146">
        <v>-3.9</v>
      </c>
      <c r="J289" s="846">
        <v>1.1910000000000001</v>
      </c>
      <c r="K289" s="1156">
        <v>500483</v>
      </c>
      <c r="M289" s="847">
        <v>117.2</v>
      </c>
      <c r="N289" s="843">
        <v>3747.26</v>
      </c>
      <c r="O289" s="843">
        <v>443</v>
      </c>
      <c r="P289" s="843">
        <v>118.6</v>
      </c>
      <c r="Q289" s="19">
        <v>1121077.8</v>
      </c>
      <c r="R289" s="845">
        <v>0.68</v>
      </c>
      <c r="S289" s="1146">
        <v>-3.9</v>
      </c>
      <c r="T289" s="846">
        <v>1.145</v>
      </c>
      <c r="U289" s="1156">
        <v>480356</v>
      </c>
      <c r="X289" s="1134">
        <v>91.3</v>
      </c>
      <c r="Y289" s="1110">
        <v>219565</v>
      </c>
      <c r="Z289" s="1115">
        <v>267824</v>
      </c>
      <c r="AB289" s="1134">
        <v>93.6</v>
      </c>
      <c r="AC289" s="1104">
        <v>23352.400000000001</v>
      </c>
      <c r="AD289" s="1115">
        <v>274937</v>
      </c>
    </row>
    <row r="290" spans="1:30">
      <c r="A290" s="112"/>
      <c r="B290" s="120" t="s">
        <v>9</v>
      </c>
      <c r="C290" s="843">
        <v>116.3</v>
      </c>
      <c r="D290" s="844">
        <v>3962301</v>
      </c>
      <c r="E290" s="844">
        <v>478920</v>
      </c>
      <c r="F290" s="843">
        <v>118.6</v>
      </c>
      <c r="G290" s="19">
        <v>1156693.2549999999</v>
      </c>
      <c r="H290" s="845">
        <v>0.69</v>
      </c>
      <c r="I290" s="1146">
        <v>-5.3</v>
      </c>
      <c r="J290" s="846">
        <v>1.1120000000000001</v>
      </c>
      <c r="K290" s="1156">
        <v>483545</v>
      </c>
      <c r="M290" s="847">
        <v>116.3</v>
      </c>
      <c r="N290" s="843">
        <v>3651.01</v>
      </c>
      <c r="O290" s="843">
        <v>463.38</v>
      </c>
      <c r="P290" s="843">
        <v>118.6</v>
      </c>
      <c r="Q290" s="19">
        <v>1130865</v>
      </c>
      <c r="R290" s="845">
        <v>0.69</v>
      </c>
      <c r="S290" s="1146">
        <v>-5.3</v>
      </c>
      <c r="T290" s="846">
        <v>1.1240000000000001</v>
      </c>
      <c r="U290" s="1156">
        <v>482028</v>
      </c>
      <c r="X290" s="1134">
        <v>93.2</v>
      </c>
      <c r="Y290" s="1110">
        <v>274891</v>
      </c>
      <c r="Z290" s="1115">
        <v>303476</v>
      </c>
      <c r="AB290" s="1134">
        <v>94.2</v>
      </c>
      <c r="AC290" s="1104">
        <v>24012.7</v>
      </c>
      <c r="AD290" s="1115">
        <v>292732</v>
      </c>
    </row>
    <row r="291" spans="1:30">
      <c r="A291" s="112"/>
      <c r="B291" s="120" t="s">
        <v>10</v>
      </c>
      <c r="C291" s="843">
        <v>115.1</v>
      </c>
      <c r="D291" s="844">
        <v>3841250</v>
      </c>
      <c r="E291" s="844">
        <v>391594</v>
      </c>
      <c r="F291" s="843">
        <v>119.1</v>
      </c>
      <c r="G291" s="19">
        <v>1115442.0319999999</v>
      </c>
      <c r="H291" s="845">
        <v>0.69</v>
      </c>
      <c r="I291" s="1146">
        <v>-0.8</v>
      </c>
      <c r="J291" s="846">
        <v>1.0840000000000001</v>
      </c>
      <c r="K291" s="1156">
        <v>462571</v>
      </c>
      <c r="M291" s="847">
        <v>115.1</v>
      </c>
      <c r="N291" s="843">
        <v>3696.3</v>
      </c>
      <c r="O291" s="843">
        <v>391.44</v>
      </c>
      <c r="P291" s="843">
        <v>119.1</v>
      </c>
      <c r="Q291" s="19">
        <v>1132987.6000000001</v>
      </c>
      <c r="R291" s="845">
        <v>0.69</v>
      </c>
      <c r="S291" s="1146">
        <v>-0.8</v>
      </c>
      <c r="T291" s="846">
        <v>1.161</v>
      </c>
      <c r="U291" s="1156">
        <v>468684</v>
      </c>
      <c r="X291" s="1134">
        <v>90.7</v>
      </c>
      <c r="Y291" s="1110">
        <v>204643</v>
      </c>
      <c r="Z291" s="1115">
        <v>291988</v>
      </c>
      <c r="AB291" s="1134">
        <v>94</v>
      </c>
      <c r="AC291" s="1104">
        <v>23900.7</v>
      </c>
      <c r="AD291" s="1115">
        <v>279482</v>
      </c>
    </row>
    <row r="292" spans="1:30">
      <c r="A292" s="112"/>
      <c r="B292" s="120" t="s">
        <v>11</v>
      </c>
      <c r="C292" s="843">
        <v>114.3</v>
      </c>
      <c r="D292" s="844">
        <v>3778162</v>
      </c>
      <c r="E292" s="844">
        <v>364759</v>
      </c>
      <c r="F292" s="843">
        <v>118.5</v>
      </c>
      <c r="G292" s="19">
        <v>1129419.4740000002</v>
      </c>
      <c r="H292" s="845">
        <v>0.69</v>
      </c>
      <c r="I292" s="1146">
        <v>-2.4</v>
      </c>
      <c r="J292" s="846">
        <v>1.175</v>
      </c>
      <c r="K292" s="1156">
        <v>490068</v>
      </c>
      <c r="M292" s="847">
        <v>114.3</v>
      </c>
      <c r="N292" s="843">
        <v>3711.34</v>
      </c>
      <c r="O292" s="843">
        <v>354.9</v>
      </c>
      <c r="P292" s="843">
        <v>118.5</v>
      </c>
      <c r="Q292" s="19">
        <v>1139075.3999999999</v>
      </c>
      <c r="R292" s="845">
        <v>0.69</v>
      </c>
      <c r="S292" s="1146">
        <v>-2.4</v>
      </c>
      <c r="T292" s="846">
        <v>1.1359999999999999</v>
      </c>
      <c r="U292" s="1156">
        <v>500059</v>
      </c>
      <c r="X292" s="1134">
        <v>90.9</v>
      </c>
      <c r="Y292" s="1110">
        <v>199969</v>
      </c>
      <c r="Z292" s="1115">
        <v>272682</v>
      </c>
      <c r="AB292" s="1134">
        <v>92.6</v>
      </c>
      <c r="AC292" s="1104">
        <v>23717.8</v>
      </c>
      <c r="AD292" s="1115">
        <v>293003</v>
      </c>
    </row>
    <row r="293" spans="1:30">
      <c r="A293" s="112"/>
      <c r="B293" s="120" t="s">
        <v>12</v>
      </c>
      <c r="C293" s="843">
        <v>108.8</v>
      </c>
      <c r="D293" s="844">
        <v>3718530</v>
      </c>
      <c r="E293" s="844">
        <v>507370</v>
      </c>
      <c r="F293" s="843">
        <v>107.3</v>
      </c>
      <c r="G293" s="19">
        <v>1129068.0939999998</v>
      </c>
      <c r="H293" s="845">
        <v>0.69</v>
      </c>
      <c r="I293" s="1146">
        <v>-3.7</v>
      </c>
      <c r="J293" s="846">
        <v>1.0680000000000001</v>
      </c>
      <c r="K293" s="1156">
        <v>457676</v>
      </c>
      <c r="M293" s="847">
        <v>108.8</v>
      </c>
      <c r="N293" s="843">
        <v>3644.23</v>
      </c>
      <c r="O293" s="843">
        <v>480.02</v>
      </c>
      <c r="P293" s="843">
        <v>107.3</v>
      </c>
      <c r="Q293" s="19">
        <v>1124355</v>
      </c>
      <c r="R293" s="845">
        <v>0.69</v>
      </c>
      <c r="S293" s="1146">
        <v>-3.7</v>
      </c>
      <c r="T293" s="846">
        <v>1.0920000000000001</v>
      </c>
      <c r="U293" s="1156">
        <v>444005</v>
      </c>
      <c r="X293" s="1134">
        <v>92.7</v>
      </c>
      <c r="Y293" s="1110">
        <v>226926</v>
      </c>
      <c r="Z293" s="1115">
        <v>292945</v>
      </c>
      <c r="AB293" s="1134">
        <v>91.5</v>
      </c>
      <c r="AC293" s="1104">
        <v>24006.5</v>
      </c>
      <c r="AD293" s="1115">
        <v>287564</v>
      </c>
    </row>
    <row r="294" spans="1:30">
      <c r="A294" s="112"/>
      <c r="B294" s="120" t="s">
        <v>13</v>
      </c>
      <c r="C294" s="843">
        <v>104.4</v>
      </c>
      <c r="D294" s="844">
        <v>3557941</v>
      </c>
      <c r="E294" s="844">
        <v>475743</v>
      </c>
      <c r="F294" s="843">
        <v>100.8</v>
      </c>
      <c r="G294" s="19">
        <v>1171890.9539999999</v>
      </c>
      <c r="H294" s="845">
        <v>0.69</v>
      </c>
      <c r="I294" s="1146">
        <v>0</v>
      </c>
      <c r="J294" s="846">
        <v>1.0589999999999999</v>
      </c>
      <c r="K294" s="1156">
        <v>434408</v>
      </c>
      <c r="M294" s="847">
        <v>104.4</v>
      </c>
      <c r="N294" s="843">
        <v>3663.39</v>
      </c>
      <c r="O294" s="843">
        <v>470.74</v>
      </c>
      <c r="P294" s="843">
        <v>100.8</v>
      </c>
      <c r="Q294" s="19">
        <v>1134081.7</v>
      </c>
      <c r="R294" s="845">
        <v>0.69</v>
      </c>
      <c r="S294" s="1146">
        <v>0</v>
      </c>
      <c r="T294" s="846">
        <v>1.073</v>
      </c>
      <c r="U294" s="1156">
        <v>457848</v>
      </c>
      <c r="X294" s="1134">
        <v>94.4</v>
      </c>
      <c r="Y294" s="1110">
        <v>249875</v>
      </c>
      <c r="Z294" s="1115">
        <v>286003</v>
      </c>
      <c r="AB294" s="1134">
        <v>91.9</v>
      </c>
      <c r="AC294" s="1104">
        <v>23752.5</v>
      </c>
      <c r="AD294" s="1115">
        <v>285017</v>
      </c>
    </row>
    <row r="295" spans="1:30">
      <c r="A295" s="112"/>
      <c r="B295" s="120" t="s">
        <v>14</v>
      </c>
      <c r="C295" s="843">
        <v>110.9</v>
      </c>
      <c r="D295" s="844">
        <v>3532958</v>
      </c>
      <c r="E295" s="844">
        <v>578991</v>
      </c>
      <c r="F295" s="843">
        <v>106.1</v>
      </c>
      <c r="G295" s="19">
        <v>1132240.68</v>
      </c>
      <c r="H295" s="845">
        <v>0.69</v>
      </c>
      <c r="I295" s="1146">
        <v>0.5</v>
      </c>
      <c r="J295" s="846">
        <v>1.1160000000000001</v>
      </c>
      <c r="K295" s="1156">
        <v>496218</v>
      </c>
      <c r="M295" s="847">
        <v>110.9</v>
      </c>
      <c r="N295" s="843">
        <v>3647.6</v>
      </c>
      <c r="O295" s="843">
        <v>494.72</v>
      </c>
      <c r="P295" s="843">
        <v>106.1</v>
      </c>
      <c r="Q295" s="19">
        <v>1134671</v>
      </c>
      <c r="R295" s="845">
        <v>0.69</v>
      </c>
      <c r="S295" s="1146">
        <v>0.5</v>
      </c>
      <c r="T295" s="846">
        <v>1.0720000000000001</v>
      </c>
      <c r="U295" s="1156">
        <v>468496</v>
      </c>
      <c r="X295" s="1135">
        <v>98.6</v>
      </c>
      <c r="Y295" s="1111">
        <v>338225</v>
      </c>
      <c r="Z295" s="1116">
        <v>277268</v>
      </c>
      <c r="AB295" s="1135">
        <v>92.5</v>
      </c>
      <c r="AC295" s="1105">
        <v>23476.400000000001</v>
      </c>
      <c r="AD295" s="1116">
        <v>290777</v>
      </c>
    </row>
    <row r="296" spans="1:30">
      <c r="A296" s="111" t="s">
        <v>61</v>
      </c>
      <c r="B296" s="119" t="s">
        <v>3</v>
      </c>
      <c r="C296" s="853">
        <v>107.9</v>
      </c>
      <c r="D296" s="854">
        <v>3464235</v>
      </c>
      <c r="E296" s="854">
        <v>357226</v>
      </c>
      <c r="F296" s="853">
        <v>105.7</v>
      </c>
      <c r="G296" s="18">
        <v>1035190.04</v>
      </c>
      <c r="H296" s="855">
        <v>0.7</v>
      </c>
      <c r="I296" s="1145">
        <v>-5.9</v>
      </c>
      <c r="J296" s="856">
        <v>1.026</v>
      </c>
      <c r="K296" s="1155">
        <v>405986</v>
      </c>
      <c r="M296" s="857">
        <v>107.9</v>
      </c>
      <c r="N296" s="853">
        <v>3603.98</v>
      </c>
      <c r="O296" s="853">
        <v>451.21</v>
      </c>
      <c r="P296" s="853">
        <v>105.7</v>
      </c>
      <c r="Q296" s="18">
        <v>1108468</v>
      </c>
      <c r="R296" s="855">
        <v>0.7</v>
      </c>
      <c r="S296" s="1145">
        <v>-5.9</v>
      </c>
      <c r="T296" s="856">
        <v>1.0780000000000001</v>
      </c>
      <c r="U296" s="1155">
        <v>482689</v>
      </c>
      <c r="X296" s="1134">
        <v>87.9</v>
      </c>
      <c r="Y296" s="1110">
        <v>256370</v>
      </c>
      <c r="Z296" s="1115">
        <v>317260</v>
      </c>
      <c r="AB296" s="1134">
        <v>92.3</v>
      </c>
      <c r="AC296" s="1104">
        <v>23872</v>
      </c>
      <c r="AD296" s="1115">
        <v>288407</v>
      </c>
    </row>
    <row r="297" spans="1:30">
      <c r="A297" s="95">
        <v>2013</v>
      </c>
      <c r="B297" s="120" t="s">
        <v>4</v>
      </c>
      <c r="C297" s="843">
        <v>107.6</v>
      </c>
      <c r="D297" s="844">
        <v>3357573</v>
      </c>
      <c r="E297" s="844">
        <v>386182</v>
      </c>
      <c r="F297" s="843">
        <v>106</v>
      </c>
      <c r="G297" s="19">
        <v>1089869.7420000001</v>
      </c>
      <c r="H297" s="845">
        <v>0.71</v>
      </c>
      <c r="I297" s="1146">
        <v>-5.7</v>
      </c>
      <c r="J297" s="846">
        <v>1.052</v>
      </c>
      <c r="K297" s="1156">
        <v>442426</v>
      </c>
      <c r="M297" s="847">
        <v>107.6</v>
      </c>
      <c r="N297" s="843">
        <v>3629.92</v>
      </c>
      <c r="O297" s="843">
        <v>370.39</v>
      </c>
      <c r="P297" s="843">
        <v>106</v>
      </c>
      <c r="Q297" s="19">
        <v>1112341.1000000001</v>
      </c>
      <c r="R297" s="845">
        <v>0.71</v>
      </c>
      <c r="S297" s="1146">
        <v>-5.7</v>
      </c>
      <c r="T297" s="846">
        <v>1.0629999999999999</v>
      </c>
      <c r="U297" s="1156">
        <v>453285</v>
      </c>
      <c r="X297" s="1134">
        <v>94.7</v>
      </c>
      <c r="Y297" s="1110">
        <v>200324</v>
      </c>
      <c r="Z297" s="1115">
        <v>288365</v>
      </c>
      <c r="AB297" s="1134">
        <v>95.6</v>
      </c>
      <c r="AC297" s="1104">
        <v>23551.3</v>
      </c>
      <c r="AD297" s="1115">
        <v>327294</v>
      </c>
    </row>
    <row r="298" spans="1:30">
      <c r="A298" s="112"/>
      <c r="B298" s="120" t="s">
        <v>5</v>
      </c>
      <c r="C298" s="843">
        <v>112.1</v>
      </c>
      <c r="D298" s="844">
        <v>3637549</v>
      </c>
      <c r="E298" s="844">
        <v>421400</v>
      </c>
      <c r="F298" s="843">
        <v>110.2</v>
      </c>
      <c r="G298" s="19">
        <v>1090160.544</v>
      </c>
      <c r="H298" s="845">
        <v>0.72</v>
      </c>
      <c r="I298" s="1146">
        <v>3.5</v>
      </c>
      <c r="J298" s="846">
        <v>1.2909999999999999</v>
      </c>
      <c r="K298" s="1156">
        <v>562179</v>
      </c>
      <c r="M298" s="847">
        <v>112.1</v>
      </c>
      <c r="N298" s="843">
        <v>3640.79</v>
      </c>
      <c r="O298" s="843">
        <v>439.71</v>
      </c>
      <c r="P298" s="843">
        <v>110.2</v>
      </c>
      <c r="Q298" s="19">
        <v>1096589</v>
      </c>
      <c r="R298" s="845">
        <v>0.72</v>
      </c>
      <c r="S298" s="1146">
        <v>3.5</v>
      </c>
      <c r="T298" s="846">
        <v>1.097</v>
      </c>
      <c r="U298" s="1156">
        <v>499096</v>
      </c>
      <c r="X298" s="1134">
        <v>98.2</v>
      </c>
      <c r="Y298" s="1110">
        <v>243711</v>
      </c>
      <c r="Z298" s="1115">
        <v>291742</v>
      </c>
      <c r="AB298" s="1134">
        <v>94.3</v>
      </c>
      <c r="AC298" s="1104">
        <v>23980.1</v>
      </c>
      <c r="AD298" s="1115">
        <v>298752</v>
      </c>
    </row>
    <row r="299" spans="1:30">
      <c r="A299" s="112"/>
      <c r="B299" s="120" t="s">
        <v>6</v>
      </c>
      <c r="C299" s="843">
        <v>109.2</v>
      </c>
      <c r="D299" s="844">
        <v>3543012</v>
      </c>
      <c r="E299" s="844">
        <v>359078</v>
      </c>
      <c r="F299" s="843">
        <v>102.6</v>
      </c>
      <c r="G299" s="19">
        <v>1149093.882</v>
      </c>
      <c r="H299" s="845">
        <v>0.73</v>
      </c>
      <c r="I299" s="1146">
        <v>-2.6</v>
      </c>
      <c r="J299" s="846">
        <v>1.034</v>
      </c>
      <c r="K299" s="1156">
        <v>507632</v>
      </c>
      <c r="M299" s="847">
        <v>109.2</v>
      </c>
      <c r="N299" s="843">
        <v>3627.5</v>
      </c>
      <c r="O299" s="843">
        <v>371.87</v>
      </c>
      <c r="P299" s="843">
        <v>102.6</v>
      </c>
      <c r="Q299" s="19">
        <v>1111028.2</v>
      </c>
      <c r="R299" s="845">
        <v>0.73</v>
      </c>
      <c r="S299" s="1146">
        <v>-2.6</v>
      </c>
      <c r="T299" s="846">
        <v>1.0900000000000001</v>
      </c>
      <c r="U299" s="1156">
        <v>490228</v>
      </c>
      <c r="X299" s="1134">
        <v>98.3</v>
      </c>
      <c r="Y299" s="1110">
        <v>219700</v>
      </c>
      <c r="Z299" s="1115">
        <v>325857</v>
      </c>
      <c r="AB299" s="1134">
        <v>94.7</v>
      </c>
      <c r="AC299" s="1104">
        <v>23783.599999999999</v>
      </c>
      <c r="AD299" s="1115">
        <v>310729</v>
      </c>
    </row>
    <row r="300" spans="1:30">
      <c r="A300" s="112"/>
      <c r="B300" s="120" t="s">
        <v>7</v>
      </c>
      <c r="C300" s="843">
        <v>109.3</v>
      </c>
      <c r="D300" s="844">
        <v>3613642</v>
      </c>
      <c r="E300" s="844">
        <v>390781</v>
      </c>
      <c r="F300" s="843">
        <v>106.4</v>
      </c>
      <c r="G300" s="19">
        <v>1108948.794</v>
      </c>
      <c r="H300" s="845">
        <v>0.74</v>
      </c>
      <c r="I300" s="1146">
        <v>-1.6</v>
      </c>
      <c r="J300" s="846">
        <v>1.034</v>
      </c>
      <c r="K300" s="1156">
        <v>477867</v>
      </c>
      <c r="M300" s="847">
        <v>109.3</v>
      </c>
      <c r="N300" s="843">
        <v>3613.58</v>
      </c>
      <c r="O300" s="843">
        <v>420.25</v>
      </c>
      <c r="P300" s="843">
        <v>106.4</v>
      </c>
      <c r="Q300" s="19">
        <v>1125936.6000000001</v>
      </c>
      <c r="R300" s="845">
        <v>0.74</v>
      </c>
      <c r="S300" s="1146">
        <v>-1.6</v>
      </c>
      <c r="T300" s="846">
        <v>1.103</v>
      </c>
      <c r="U300" s="1156">
        <v>494152</v>
      </c>
      <c r="X300" s="1134">
        <v>91.7</v>
      </c>
      <c r="Y300" s="1110">
        <v>218159</v>
      </c>
      <c r="Z300" s="1115">
        <v>344253</v>
      </c>
      <c r="AB300" s="1134">
        <v>95.2</v>
      </c>
      <c r="AC300" s="1104">
        <v>23774</v>
      </c>
      <c r="AD300" s="1115">
        <v>323437</v>
      </c>
    </row>
    <row r="301" spans="1:30">
      <c r="A301" s="112"/>
      <c r="B301" s="120" t="s">
        <v>8</v>
      </c>
      <c r="C301" s="843">
        <v>109.5</v>
      </c>
      <c r="D301" s="844">
        <v>3737419</v>
      </c>
      <c r="E301" s="844">
        <v>476706</v>
      </c>
      <c r="F301" s="843">
        <v>107.2</v>
      </c>
      <c r="G301" s="19">
        <v>1151538.135</v>
      </c>
      <c r="H301" s="845">
        <v>0.75</v>
      </c>
      <c r="I301" s="1146">
        <v>3</v>
      </c>
      <c r="J301" s="846">
        <v>1.107</v>
      </c>
      <c r="K301" s="1156">
        <v>511289</v>
      </c>
      <c r="M301" s="847">
        <v>109.5</v>
      </c>
      <c r="N301" s="843">
        <v>3619.51</v>
      </c>
      <c r="O301" s="843">
        <v>453.12</v>
      </c>
      <c r="P301" s="843">
        <v>107.2</v>
      </c>
      <c r="Q301" s="19">
        <v>1119207.5</v>
      </c>
      <c r="R301" s="845">
        <v>0.75</v>
      </c>
      <c r="S301" s="1146">
        <v>3</v>
      </c>
      <c r="T301" s="846">
        <v>1.071</v>
      </c>
      <c r="U301" s="1156">
        <v>502417</v>
      </c>
      <c r="X301" s="1134">
        <v>93.6</v>
      </c>
      <c r="Y301" s="1110">
        <v>227740</v>
      </c>
      <c r="Z301" s="1115">
        <v>299431</v>
      </c>
      <c r="AB301" s="1134">
        <v>96.3</v>
      </c>
      <c r="AC301" s="1104">
        <v>24087.8</v>
      </c>
      <c r="AD301" s="1115">
        <v>324057</v>
      </c>
    </row>
    <row r="302" spans="1:30">
      <c r="A302" s="112"/>
      <c r="B302" s="120" t="s">
        <v>9</v>
      </c>
      <c r="C302" s="843">
        <v>113</v>
      </c>
      <c r="D302" s="844">
        <v>3994789</v>
      </c>
      <c r="E302" s="844">
        <v>356410</v>
      </c>
      <c r="F302" s="843">
        <v>113.2</v>
      </c>
      <c r="G302" s="19">
        <v>1147759.1730000002</v>
      </c>
      <c r="H302" s="845">
        <v>0.76</v>
      </c>
      <c r="I302" s="1146">
        <v>-1.6</v>
      </c>
      <c r="J302" s="846">
        <v>1.125</v>
      </c>
      <c r="K302" s="1156">
        <v>494809</v>
      </c>
      <c r="M302" s="847">
        <v>113</v>
      </c>
      <c r="N302" s="843">
        <v>3678.35</v>
      </c>
      <c r="O302" s="843">
        <v>336.31</v>
      </c>
      <c r="P302" s="843">
        <v>113.2</v>
      </c>
      <c r="Q302" s="19">
        <v>1112383.8</v>
      </c>
      <c r="R302" s="845">
        <v>0.76</v>
      </c>
      <c r="S302" s="1146">
        <v>-1.6</v>
      </c>
      <c r="T302" s="846">
        <v>1.1359999999999999</v>
      </c>
      <c r="U302" s="1156">
        <v>482674</v>
      </c>
      <c r="X302" s="1134">
        <v>91.9</v>
      </c>
      <c r="Y302" s="1110">
        <v>259378</v>
      </c>
      <c r="Z302" s="1115">
        <v>361065</v>
      </c>
      <c r="AB302" s="1134">
        <v>93.4</v>
      </c>
      <c r="AC302" s="1104">
        <v>23179.599999999999</v>
      </c>
      <c r="AD302" s="1115">
        <v>339271</v>
      </c>
    </row>
    <row r="303" spans="1:30">
      <c r="A303" s="112"/>
      <c r="B303" s="120" t="s">
        <v>10</v>
      </c>
      <c r="C303" s="843">
        <v>113.7</v>
      </c>
      <c r="D303" s="844">
        <v>3784335</v>
      </c>
      <c r="E303" s="844">
        <v>409197</v>
      </c>
      <c r="F303" s="843">
        <v>111.8</v>
      </c>
      <c r="G303" s="19">
        <v>1091953.6740000001</v>
      </c>
      <c r="H303" s="845">
        <v>0.78</v>
      </c>
      <c r="I303" s="1146">
        <v>-0.5</v>
      </c>
      <c r="J303" s="846">
        <v>1.026</v>
      </c>
      <c r="K303" s="1156">
        <v>503993</v>
      </c>
      <c r="M303" s="847">
        <v>113.7</v>
      </c>
      <c r="N303" s="843">
        <v>3659.5</v>
      </c>
      <c r="O303" s="843">
        <v>411.43</v>
      </c>
      <c r="P303" s="843">
        <v>111.8</v>
      </c>
      <c r="Q303" s="19">
        <v>1112029.3</v>
      </c>
      <c r="R303" s="845">
        <v>0.78</v>
      </c>
      <c r="S303" s="1146">
        <v>-0.5</v>
      </c>
      <c r="T303" s="846">
        <v>1.1080000000000001</v>
      </c>
      <c r="U303" s="1156">
        <v>516494</v>
      </c>
      <c r="X303" s="1134">
        <v>94.6</v>
      </c>
      <c r="Y303" s="1110">
        <v>202928</v>
      </c>
      <c r="Z303" s="1115">
        <v>326235</v>
      </c>
      <c r="AB303" s="1134">
        <v>98.2</v>
      </c>
      <c r="AC303" s="1104">
        <v>23310.400000000001</v>
      </c>
      <c r="AD303" s="1115">
        <v>324287</v>
      </c>
    </row>
    <row r="304" spans="1:30">
      <c r="A304" s="112"/>
      <c r="B304" s="120" t="s">
        <v>11</v>
      </c>
      <c r="C304" s="843">
        <v>114.4</v>
      </c>
      <c r="D304" s="844">
        <v>3673365</v>
      </c>
      <c r="E304" s="844">
        <v>453033</v>
      </c>
      <c r="F304" s="843">
        <v>112.9</v>
      </c>
      <c r="G304" s="19">
        <v>1098072.22</v>
      </c>
      <c r="H304" s="845">
        <v>0.77</v>
      </c>
      <c r="I304" s="1146">
        <v>1.1000000000000001</v>
      </c>
      <c r="J304" s="846">
        <v>1.1539999999999999</v>
      </c>
      <c r="K304" s="1156">
        <v>498340</v>
      </c>
      <c r="M304" s="847">
        <v>114.4</v>
      </c>
      <c r="N304" s="843">
        <v>3624.26</v>
      </c>
      <c r="O304" s="843">
        <v>444.91</v>
      </c>
      <c r="P304" s="843">
        <v>112.9</v>
      </c>
      <c r="Q304" s="19">
        <v>1107642.2</v>
      </c>
      <c r="R304" s="845">
        <v>0.77</v>
      </c>
      <c r="S304" s="1146">
        <v>1.1000000000000001</v>
      </c>
      <c r="T304" s="846">
        <v>1.1160000000000001</v>
      </c>
      <c r="U304" s="1156">
        <v>514488</v>
      </c>
      <c r="X304" s="1134">
        <v>95.5</v>
      </c>
      <c r="Y304" s="1110">
        <v>199394</v>
      </c>
      <c r="Z304" s="1115">
        <v>333764</v>
      </c>
      <c r="AB304" s="1134">
        <v>97.5</v>
      </c>
      <c r="AC304" s="1104">
        <v>23435.4</v>
      </c>
      <c r="AD304" s="1115">
        <v>342616</v>
      </c>
    </row>
    <row r="305" spans="1:30">
      <c r="A305" s="112"/>
      <c r="B305" s="120" t="s">
        <v>12</v>
      </c>
      <c r="C305" s="843">
        <v>115.8</v>
      </c>
      <c r="D305" s="844">
        <v>3787980</v>
      </c>
      <c r="E305" s="844">
        <v>488157</v>
      </c>
      <c r="F305" s="843">
        <v>112.1</v>
      </c>
      <c r="G305" s="19">
        <v>1132174.8</v>
      </c>
      <c r="H305" s="845">
        <v>0.79</v>
      </c>
      <c r="I305" s="1146">
        <v>-0.3</v>
      </c>
      <c r="J305" s="846">
        <v>1.141</v>
      </c>
      <c r="K305" s="1156">
        <v>511578</v>
      </c>
      <c r="M305" s="847">
        <v>115.8</v>
      </c>
      <c r="N305" s="843">
        <v>3709.29</v>
      </c>
      <c r="O305" s="843">
        <v>478.27</v>
      </c>
      <c r="P305" s="843">
        <v>112.1</v>
      </c>
      <c r="Q305" s="19">
        <v>1122314.7</v>
      </c>
      <c r="R305" s="845">
        <v>0.79</v>
      </c>
      <c r="S305" s="1146">
        <v>-0.3</v>
      </c>
      <c r="T305" s="846">
        <v>1.1639999999999999</v>
      </c>
      <c r="U305" s="1156">
        <v>495027</v>
      </c>
      <c r="X305" s="1134">
        <v>99.7</v>
      </c>
      <c r="Y305" s="1110">
        <v>217330</v>
      </c>
      <c r="Z305" s="1115">
        <v>346194</v>
      </c>
      <c r="AB305" s="1134">
        <v>98.4</v>
      </c>
      <c r="AC305" s="1104">
        <v>23305.5</v>
      </c>
      <c r="AD305" s="1115">
        <v>344172</v>
      </c>
    </row>
    <row r="306" spans="1:30">
      <c r="A306" s="112"/>
      <c r="B306" s="120" t="s">
        <v>13</v>
      </c>
      <c r="C306" s="843">
        <v>117.5</v>
      </c>
      <c r="D306" s="844">
        <v>3543440</v>
      </c>
      <c r="E306" s="844">
        <v>613150</v>
      </c>
      <c r="F306" s="843">
        <v>116.9</v>
      </c>
      <c r="G306" s="19">
        <v>1167317.07</v>
      </c>
      <c r="H306" s="845">
        <v>0.8</v>
      </c>
      <c r="I306" s="1146">
        <v>0.7</v>
      </c>
      <c r="J306" s="846">
        <v>1.1519999999999999</v>
      </c>
      <c r="K306" s="1156">
        <v>482255</v>
      </c>
      <c r="M306" s="847">
        <v>117.5</v>
      </c>
      <c r="N306" s="843">
        <v>3653.1</v>
      </c>
      <c r="O306" s="843">
        <v>585.24</v>
      </c>
      <c r="P306" s="843">
        <v>116.9</v>
      </c>
      <c r="Q306" s="19">
        <v>1132323.8999999999</v>
      </c>
      <c r="R306" s="845">
        <v>0.8</v>
      </c>
      <c r="S306" s="1146">
        <v>0.7</v>
      </c>
      <c r="T306" s="846">
        <v>1.17</v>
      </c>
      <c r="U306" s="1156">
        <v>502872</v>
      </c>
      <c r="X306" s="1134">
        <v>102.4</v>
      </c>
      <c r="Y306" s="1110">
        <v>251474</v>
      </c>
      <c r="Z306" s="1115">
        <v>322730</v>
      </c>
      <c r="AB306" s="1134">
        <v>99.6</v>
      </c>
      <c r="AC306" s="1104">
        <v>23734.7</v>
      </c>
      <c r="AD306" s="1115">
        <v>331161</v>
      </c>
    </row>
    <row r="307" spans="1:30">
      <c r="A307" s="113"/>
      <c r="B307" s="121" t="s">
        <v>14</v>
      </c>
      <c r="C307" s="848">
        <v>118</v>
      </c>
      <c r="D307" s="849">
        <v>3524298</v>
      </c>
      <c r="E307" s="849">
        <v>571096</v>
      </c>
      <c r="F307" s="848">
        <v>119.5</v>
      </c>
      <c r="G307" s="20">
        <v>1141226.358</v>
      </c>
      <c r="H307" s="850">
        <v>0.82</v>
      </c>
      <c r="I307" s="1147">
        <v>0.8</v>
      </c>
      <c r="J307" s="851">
        <v>1.214</v>
      </c>
      <c r="K307" s="1157">
        <v>525872</v>
      </c>
      <c r="M307" s="852">
        <v>118</v>
      </c>
      <c r="N307" s="848">
        <v>3630.45</v>
      </c>
      <c r="O307" s="848">
        <v>514.57000000000005</v>
      </c>
      <c r="P307" s="848">
        <v>119.5</v>
      </c>
      <c r="Q307" s="20">
        <v>1146582.5</v>
      </c>
      <c r="R307" s="850">
        <v>0.82</v>
      </c>
      <c r="S307" s="1147">
        <v>0.8</v>
      </c>
      <c r="T307" s="851">
        <v>1.1659999999999999</v>
      </c>
      <c r="U307" s="1157">
        <v>490741</v>
      </c>
      <c r="X307" s="1134">
        <v>109.2</v>
      </c>
      <c r="Y307" s="1110">
        <v>333800</v>
      </c>
      <c r="Z307" s="1115">
        <v>352491</v>
      </c>
      <c r="AB307" s="1134">
        <v>102.3</v>
      </c>
      <c r="AC307" s="1104">
        <v>23461.4</v>
      </c>
      <c r="AD307" s="1115">
        <v>354207</v>
      </c>
    </row>
    <row r="308" spans="1:30">
      <c r="A308" s="112" t="s">
        <v>62</v>
      </c>
      <c r="B308" s="120" t="s">
        <v>3</v>
      </c>
      <c r="C308" s="843">
        <v>118.4</v>
      </c>
      <c r="D308" s="844">
        <v>3569719</v>
      </c>
      <c r="E308" s="844">
        <v>336622</v>
      </c>
      <c r="F308" s="843">
        <v>119.3</v>
      </c>
      <c r="G308" s="19">
        <v>1049497.4280000001</v>
      </c>
      <c r="H308" s="845">
        <v>0.83</v>
      </c>
      <c r="I308" s="1146">
        <v>-1.2</v>
      </c>
      <c r="J308" s="846">
        <v>1.133</v>
      </c>
      <c r="K308" s="1156">
        <v>404154</v>
      </c>
      <c r="M308" s="847">
        <v>118.4</v>
      </c>
      <c r="N308" s="843">
        <v>3696.99</v>
      </c>
      <c r="O308" s="843">
        <v>438.74</v>
      </c>
      <c r="P308" s="843">
        <v>119.3</v>
      </c>
      <c r="Q308" s="19">
        <v>1116036.6000000001</v>
      </c>
      <c r="R308" s="845">
        <v>0.83</v>
      </c>
      <c r="S308" s="1146">
        <v>-1.2</v>
      </c>
      <c r="T308" s="846">
        <v>1.19</v>
      </c>
      <c r="U308" s="1156">
        <v>478433</v>
      </c>
      <c r="X308" s="1136">
        <v>98.4</v>
      </c>
      <c r="Y308" s="1112">
        <v>258073</v>
      </c>
      <c r="Z308" s="1114">
        <v>395333</v>
      </c>
      <c r="AB308" s="1136">
        <v>102.9</v>
      </c>
      <c r="AC308" s="1106">
        <v>23996.2</v>
      </c>
      <c r="AD308" s="1114">
        <v>352750</v>
      </c>
    </row>
    <row r="309" spans="1:30">
      <c r="A309" s="112">
        <v>2014</v>
      </c>
      <c r="B309" s="120" t="s">
        <v>4</v>
      </c>
      <c r="C309" s="843">
        <v>114.6</v>
      </c>
      <c r="D309" s="844">
        <v>3407323</v>
      </c>
      <c r="E309" s="844">
        <v>462025</v>
      </c>
      <c r="F309" s="843">
        <v>114.3</v>
      </c>
      <c r="G309" s="19">
        <v>1103195.97</v>
      </c>
      <c r="H309" s="845">
        <v>0.86</v>
      </c>
      <c r="I309" s="1146">
        <v>1</v>
      </c>
      <c r="J309" s="846">
        <v>1.119</v>
      </c>
      <c r="K309" s="1156">
        <v>498016</v>
      </c>
      <c r="M309" s="847">
        <v>114.6</v>
      </c>
      <c r="N309" s="843">
        <v>3688.53</v>
      </c>
      <c r="O309" s="843">
        <v>436.34</v>
      </c>
      <c r="P309" s="843">
        <v>114.3</v>
      </c>
      <c r="Q309" s="19">
        <v>1129042</v>
      </c>
      <c r="R309" s="845">
        <v>0.86</v>
      </c>
      <c r="S309" s="1146">
        <v>1</v>
      </c>
      <c r="T309" s="846">
        <v>1.1259999999999999</v>
      </c>
      <c r="U309" s="1156">
        <v>508907</v>
      </c>
      <c r="X309" s="1134">
        <v>104.5</v>
      </c>
      <c r="Y309" s="1110">
        <v>203079</v>
      </c>
      <c r="Z309" s="1115">
        <v>309054</v>
      </c>
      <c r="AB309" s="1134">
        <v>105.5</v>
      </c>
      <c r="AC309" s="1104">
        <v>23771.599999999999</v>
      </c>
      <c r="AD309" s="1115">
        <v>345784</v>
      </c>
    </row>
    <row r="310" spans="1:30">
      <c r="A310" s="112"/>
      <c r="B310" s="120" t="s">
        <v>5</v>
      </c>
      <c r="C310" s="843">
        <v>116.3</v>
      </c>
      <c r="D310" s="844">
        <v>3633202</v>
      </c>
      <c r="E310" s="844">
        <v>410012</v>
      </c>
      <c r="F310" s="843">
        <v>114.2</v>
      </c>
      <c r="G310" s="19">
        <v>1104920.4679999999</v>
      </c>
      <c r="H310" s="845">
        <v>0.86</v>
      </c>
      <c r="I310" s="1146">
        <v>16.600000000000001</v>
      </c>
      <c r="J310" s="846">
        <v>1.3380000000000001</v>
      </c>
      <c r="K310" s="1156">
        <v>550717</v>
      </c>
      <c r="M310" s="847">
        <v>116.3</v>
      </c>
      <c r="N310" s="843">
        <v>3647.88</v>
      </c>
      <c r="O310" s="843">
        <v>400.56</v>
      </c>
      <c r="P310" s="843">
        <v>114.2</v>
      </c>
      <c r="Q310" s="19">
        <v>1116421.8999999999</v>
      </c>
      <c r="R310" s="845">
        <v>0.86</v>
      </c>
      <c r="S310" s="1146">
        <v>16.600000000000001</v>
      </c>
      <c r="T310" s="846">
        <v>1.1259999999999999</v>
      </c>
      <c r="U310" s="1156">
        <v>494503</v>
      </c>
      <c r="X310" s="1134">
        <v>106.3</v>
      </c>
      <c r="Y310" s="1110">
        <v>298581</v>
      </c>
      <c r="Z310" s="1115">
        <v>358694</v>
      </c>
      <c r="AB310" s="1134">
        <v>102</v>
      </c>
      <c r="AC310" s="1104">
        <v>28509.5</v>
      </c>
      <c r="AD310" s="1115">
        <v>364910</v>
      </c>
    </row>
    <row r="311" spans="1:30">
      <c r="A311" s="112"/>
      <c r="B311" s="120" t="s">
        <v>6</v>
      </c>
      <c r="C311" s="843">
        <v>113.8</v>
      </c>
      <c r="D311" s="844">
        <v>3541030</v>
      </c>
      <c r="E311" s="844">
        <v>460313</v>
      </c>
      <c r="F311" s="843">
        <v>116.2</v>
      </c>
      <c r="G311" s="19">
        <v>1158152.206</v>
      </c>
      <c r="H311" s="845">
        <v>0.86</v>
      </c>
      <c r="I311" s="1146">
        <v>-8.1999999999999993</v>
      </c>
      <c r="J311" s="846">
        <v>1.1040000000000001</v>
      </c>
      <c r="K311" s="1156">
        <v>509076</v>
      </c>
      <c r="M311" s="847">
        <v>113.8</v>
      </c>
      <c r="N311" s="843">
        <v>3605.16</v>
      </c>
      <c r="O311" s="843">
        <v>465.72</v>
      </c>
      <c r="P311" s="843">
        <v>116.2</v>
      </c>
      <c r="Q311" s="19">
        <v>1118257.8</v>
      </c>
      <c r="R311" s="845">
        <v>0.86</v>
      </c>
      <c r="S311" s="1146">
        <v>-8.1999999999999993</v>
      </c>
      <c r="T311" s="846">
        <v>1.1659999999999999</v>
      </c>
      <c r="U311" s="1156">
        <v>486111</v>
      </c>
      <c r="X311" s="1134">
        <v>108.2</v>
      </c>
      <c r="Y311" s="1110">
        <v>189082</v>
      </c>
      <c r="Z311" s="1115">
        <v>350332</v>
      </c>
      <c r="AB311" s="1134">
        <v>104.1</v>
      </c>
      <c r="AC311" s="1104">
        <v>21177.9</v>
      </c>
      <c r="AD311" s="1115">
        <v>344648</v>
      </c>
    </row>
    <row r="312" spans="1:30">
      <c r="A312" s="112"/>
      <c r="B312" s="120" t="s">
        <v>7</v>
      </c>
      <c r="C312" s="843">
        <v>113.7</v>
      </c>
      <c r="D312" s="844">
        <v>3614530</v>
      </c>
      <c r="E312" s="844">
        <v>436428</v>
      </c>
      <c r="F312" s="843">
        <v>113.1</v>
      </c>
      <c r="G312" s="19">
        <v>1113505.6200000001</v>
      </c>
      <c r="H312" s="845">
        <v>0.88</v>
      </c>
      <c r="I312" s="1146">
        <v>-0.9</v>
      </c>
      <c r="J312" s="846">
        <v>1.0880000000000001</v>
      </c>
      <c r="K312" s="1156">
        <v>489959</v>
      </c>
      <c r="M312" s="847">
        <v>113.7</v>
      </c>
      <c r="N312" s="843">
        <v>3595.53</v>
      </c>
      <c r="O312" s="843">
        <v>466.15</v>
      </c>
      <c r="P312" s="843">
        <v>113.1</v>
      </c>
      <c r="Q312" s="19">
        <v>1130070.6000000001</v>
      </c>
      <c r="R312" s="845">
        <v>0.88</v>
      </c>
      <c r="S312" s="1146">
        <v>-0.9</v>
      </c>
      <c r="T312" s="846">
        <v>1.163</v>
      </c>
      <c r="U312" s="1156">
        <v>515511</v>
      </c>
      <c r="X312" s="1134">
        <v>98.9</v>
      </c>
      <c r="Y312" s="1110">
        <v>212114</v>
      </c>
      <c r="Z312" s="1115">
        <v>331108</v>
      </c>
      <c r="AB312" s="1134">
        <v>102.6</v>
      </c>
      <c r="AC312" s="1104">
        <v>22736.799999999999</v>
      </c>
      <c r="AD312" s="1115">
        <v>322481</v>
      </c>
    </row>
    <row r="313" spans="1:30">
      <c r="A313" s="112"/>
      <c r="B313" s="120" t="s">
        <v>8</v>
      </c>
      <c r="C313" s="843">
        <v>111.4</v>
      </c>
      <c r="D313" s="844">
        <v>3688064</v>
      </c>
      <c r="E313" s="844">
        <v>478643</v>
      </c>
      <c r="F313" s="843">
        <v>111.2</v>
      </c>
      <c r="G313" s="19">
        <v>1156913.7620000001</v>
      </c>
      <c r="H313" s="845">
        <v>0.88</v>
      </c>
      <c r="I313" s="1146">
        <v>-1.4</v>
      </c>
      <c r="J313" s="846">
        <v>1.179</v>
      </c>
      <c r="K313" s="1156">
        <v>515139</v>
      </c>
      <c r="M313" s="847">
        <v>111.4</v>
      </c>
      <c r="N313" s="843">
        <v>3592.46</v>
      </c>
      <c r="O313" s="843">
        <v>450.02</v>
      </c>
      <c r="P313" s="843">
        <v>111.2</v>
      </c>
      <c r="Q313" s="19">
        <v>1123918.8999999999</v>
      </c>
      <c r="R313" s="845">
        <v>0.88</v>
      </c>
      <c r="S313" s="1146">
        <v>-1.4</v>
      </c>
      <c r="T313" s="846">
        <v>1.1439999999999999</v>
      </c>
      <c r="U313" s="1156">
        <v>509207</v>
      </c>
      <c r="X313" s="1134">
        <v>98.3</v>
      </c>
      <c r="Y313" s="1110">
        <v>220306</v>
      </c>
      <c r="Z313" s="1115">
        <v>348970</v>
      </c>
      <c r="AB313" s="1134">
        <v>101.4</v>
      </c>
      <c r="AC313" s="1104">
        <v>23191.599999999999</v>
      </c>
      <c r="AD313" s="1115">
        <v>359934</v>
      </c>
    </row>
    <row r="314" spans="1:30">
      <c r="A314" s="112"/>
      <c r="B314" s="120" t="s">
        <v>9</v>
      </c>
      <c r="C314" s="843">
        <v>110.8</v>
      </c>
      <c r="D314" s="844">
        <v>3860347</v>
      </c>
      <c r="E314" s="844">
        <v>416583</v>
      </c>
      <c r="F314" s="843">
        <v>108.2</v>
      </c>
      <c r="G314" s="19">
        <v>1168929.112</v>
      </c>
      <c r="H314" s="845">
        <v>0.89</v>
      </c>
      <c r="I314" s="1146">
        <v>-1.1000000000000001</v>
      </c>
      <c r="J314" s="846">
        <v>1.1399999999999999</v>
      </c>
      <c r="K314" s="1156">
        <v>515432</v>
      </c>
      <c r="M314" s="847">
        <v>110.8</v>
      </c>
      <c r="N314" s="843">
        <v>3551.42</v>
      </c>
      <c r="O314" s="843">
        <v>413.96</v>
      </c>
      <c r="P314" s="843">
        <v>108.2</v>
      </c>
      <c r="Q314" s="19">
        <v>1128608.7</v>
      </c>
      <c r="R314" s="845">
        <v>0.89</v>
      </c>
      <c r="S314" s="1146">
        <v>-1.1000000000000001</v>
      </c>
      <c r="T314" s="846">
        <v>1.1519999999999999</v>
      </c>
      <c r="U314" s="1156">
        <v>504599</v>
      </c>
      <c r="X314" s="1134">
        <v>99.1</v>
      </c>
      <c r="Y314" s="1110">
        <v>248682</v>
      </c>
      <c r="Z314" s="1115">
        <v>347369</v>
      </c>
      <c r="AB314" s="1134">
        <v>101.3</v>
      </c>
      <c r="AC314" s="1104">
        <v>22628</v>
      </c>
      <c r="AD314" s="1115">
        <v>332875</v>
      </c>
    </row>
    <row r="315" spans="1:30">
      <c r="A315" s="112"/>
      <c r="B315" s="120" t="s">
        <v>10</v>
      </c>
      <c r="C315" s="843">
        <v>109.4</v>
      </c>
      <c r="D315" s="844">
        <v>3608587</v>
      </c>
      <c r="E315" s="844">
        <v>610235</v>
      </c>
      <c r="F315" s="843">
        <v>108.8</v>
      </c>
      <c r="G315" s="19">
        <v>1077257.2720000001</v>
      </c>
      <c r="H315" s="845">
        <v>0.89</v>
      </c>
      <c r="I315" s="1146">
        <v>1.2</v>
      </c>
      <c r="J315" s="846">
        <v>1.004</v>
      </c>
      <c r="K315" s="1156">
        <v>502106</v>
      </c>
      <c r="M315" s="847">
        <v>109.4</v>
      </c>
      <c r="N315" s="843">
        <v>3500.09</v>
      </c>
      <c r="O315" s="843">
        <v>634.54999999999995</v>
      </c>
      <c r="P315" s="843">
        <v>108.8</v>
      </c>
      <c r="Q315" s="19">
        <v>1110150.5</v>
      </c>
      <c r="R315" s="845">
        <v>0.89</v>
      </c>
      <c r="S315" s="1146">
        <v>1.2</v>
      </c>
      <c r="T315" s="846">
        <v>1.0940000000000001</v>
      </c>
      <c r="U315" s="1156">
        <v>523931</v>
      </c>
      <c r="X315" s="1134">
        <v>96.7</v>
      </c>
      <c r="Y315" s="1110">
        <v>201402</v>
      </c>
      <c r="Z315" s="1115">
        <v>344469</v>
      </c>
      <c r="AB315" s="1134">
        <v>100.6</v>
      </c>
      <c r="AC315" s="1104">
        <v>23038.7</v>
      </c>
      <c r="AD315" s="1115">
        <v>360796</v>
      </c>
    </row>
    <row r="316" spans="1:30">
      <c r="A316" s="112"/>
      <c r="B316" s="120" t="s">
        <v>11</v>
      </c>
      <c r="C316" s="843">
        <v>111.8</v>
      </c>
      <c r="D316" s="844">
        <v>3559916</v>
      </c>
      <c r="E316" s="844">
        <v>488902</v>
      </c>
      <c r="F316" s="843">
        <v>112.7</v>
      </c>
      <c r="G316" s="19">
        <v>1102632.1950000001</v>
      </c>
      <c r="H316" s="845">
        <v>0.9</v>
      </c>
      <c r="I316" s="1146">
        <v>-0.4</v>
      </c>
      <c r="J316" s="846">
        <v>1.194</v>
      </c>
      <c r="K316" s="1156">
        <v>503258</v>
      </c>
      <c r="M316" s="847">
        <v>111.8</v>
      </c>
      <c r="N316" s="843">
        <v>3527.84</v>
      </c>
      <c r="O316" s="843">
        <v>481.49</v>
      </c>
      <c r="P316" s="843">
        <v>112.7</v>
      </c>
      <c r="Q316" s="19">
        <v>1108015</v>
      </c>
      <c r="R316" s="845">
        <v>0.9</v>
      </c>
      <c r="S316" s="1146">
        <v>-0.4</v>
      </c>
      <c r="T316" s="846">
        <v>1.1579999999999999</v>
      </c>
      <c r="U316" s="1156">
        <v>510050</v>
      </c>
      <c r="X316" s="1134">
        <v>98.5</v>
      </c>
      <c r="Y316" s="1110">
        <v>195273</v>
      </c>
      <c r="Z316" s="1115">
        <v>349883</v>
      </c>
      <c r="AB316" s="1134">
        <v>100.5</v>
      </c>
      <c r="AC316" s="1104">
        <v>23020.2</v>
      </c>
      <c r="AD316" s="1115">
        <v>346883</v>
      </c>
    </row>
    <row r="317" spans="1:30">
      <c r="A317" s="112"/>
      <c r="B317" s="120" t="s">
        <v>12</v>
      </c>
      <c r="C317" s="843">
        <v>116.8</v>
      </c>
      <c r="D317" s="844">
        <v>3632932</v>
      </c>
      <c r="E317" s="844">
        <v>393116</v>
      </c>
      <c r="F317" s="843">
        <v>122.1</v>
      </c>
      <c r="G317" s="19">
        <v>1141480.0149999999</v>
      </c>
      <c r="H317" s="845">
        <v>0.91</v>
      </c>
      <c r="I317" s="1146">
        <v>0.6</v>
      </c>
      <c r="J317" s="846">
        <v>1.1910000000000001</v>
      </c>
      <c r="K317" s="1156">
        <v>560414</v>
      </c>
      <c r="M317" s="847">
        <v>116.8</v>
      </c>
      <c r="N317" s="843">
        <v>3550.29</v>
      </c>
      <c r="O317" s="843">
        <v>399.02</v>
      </c>
      <c r="P317" s="843">
        <v>122.1</v>
      </c>
      <c r="Q317" s="19">
        <v>1122518.6000000001</v>
      </c>
      <c r="R317" s="845">
        <v>0.91</v>
      </c>
      <c r="S317" s="1146">
        <v>0.6</v>
      </c>
      <c r="T317" s="846">
        <v>1.2110000000000001</v>
      </c>
      <c r="U317" s="1156">
        <v>538888</v>
      </c>
      <c r="X317" s="1134">
        <v>102.9</v>
      </c>
      <c r="Y317" s="1110">
        <v>216114</v>
      </c>
      <c r="Z317" s="1115">
        <v>364779</v>
      </c>
      <c r="AB317" s="1134">
        <v>101.2</v>
      </c>
      <c r="AC317" s="1104">
        <v>23120.5</v>
      </c>
      <c r="AD317" s="1115">
        <v>357979</v>
      </c>
    </row>
    <row r="318" spans="1:30">
      <c r="A318" s="112"/>
      <c r="B318" s="120" t="s">
        <v>13</v>
      </c>
      <c r="C318" s="843">
        <v>112.8</v>
      </c>
      <c r="D318" s="844">
        <v>3411547</v>
      </c>
      <c r="E318" s="844">
        <v>444862</v>
      </c>
      <c r="F318" s="843">
        <v>113.3</v>
      </c>
      <c r="G318" s="19">
        <v>1139299.794</v>
      </c>
      <c r="H318" s="845">
        <v>0.92</v>
      </c>
      <c r="I318" s="1146">
        <v>0.6</v>
      </c>
      <c r="J318" s="846">
        <v>1.111</v>
      </c>
      <c r="K318" s="1156">
        <v>508542</v>
      </c>
      <c r="M318" s="847">
        <v>112.8</v>
      </c>
      <c r="N318" s="843">
        <v>3520.62</v>
      </c>
      <c r="O318" s="843">
        <v>403.69</v>
      </c>
      <c r="P318" s="843">
        <v>113.3</v>
      </c>
      <c r="Q318" s="19">
        <v>1117470.3999999999</v>
      </c>
      <c r="R318" s="845">
        <v>0.92</v>
      </c>
      <c r="S318" s="1146">
        <v>0.6</v>
      </c>
      <c r="T318" s="846">
        <v>1.125</v>
      </c>
      <c r="U318" s="1156">
        <v>536215</v>
      </c>
      <c r="X318" s="1134">
        <v>105.6</v>
      </c>
      <c r="Y318" s="1110">
        <v>247958</v>
      </c>
      <c r="Z318" s="1115">
        <v>342884</v>
      </c>
      <c r="AB318" s="1134">
        <v>102.7</v>
      </c>
      <c r="AC318" s="1104">
        <v>23321.1</v>
      </c>
      <c r="AD318" s="1115">
        <v>365435</v>
      </c>
    </row>
    <row r="319" spans="1:30">
      <c r="A319" s="112"/>
      <c r="B319" s="120" t="s">
        <v>14</v>
      </c>
      <c r="C319" s="843">
        <v>113.2</v>
      </c>
      <c r="D319" s="844">
        <v>3446917</v>
      </c>
      <c r="E319" s="844">
        <v>445560</v>
      </c>
      <c r="F319" s="843">
        <v>119.2</v>
      </c>
      <c r="G319" s="19">
        <v>1117460.148</v>
      </c>
      <c r="H319" s="845">
        <v>0.95</v>
      </c>
      <c r="I319" s="1146">
        <v>-0.5</v>
      </c>
      <c r="J319" s="846">
        <v>1.216</v>
      </c>
      <c r="K319" s="1156">
        <v>614496</v>
      </c>
      <c r="M319" s="847">
        <v>113.2</v>
      </c>
      <c r="N319" s="843">
        <v>3538.65</v>
      </c>
      <c r="O319" s="843">
        <v>388.45</v>
      </c>
      <c r="P319" s="843">
        <v>119.2</v>
      </c>
      <c r="Q319" s="19">
        <v>1115713.6000000001</v>
      </c>
      <c r="R319" s="845">
        <v>0.95</v>
      </c>
      <c r="S319" s="1146">
        <v>-0.5</v>
      </c>
      <c r="T319" s="846">
        <v>1.167</v>
      </c>
      <c r="U319" s="1156">
        <v>554583</v>
      </c>
      <c r="X319" s="1135">
        <v>109.9</v>
      </c>
      <c r="Y319" s="1111">
        <v>327247</v>
      </c>
      <c r="Z319" s="1116">
        <v>380377</v>
      </c>
      <c r="AB319" s="1135">
        <v>103</v>
      </c>
      <c r="AC319" s="1105">
        <v>23181.4</v>
      </c>
      <c r="AD319" s="1116">
        <v>366320</v>
      </c>
    </row>
    <row r="320" spans="1:30">
      <c r="A320" s="111" t="s">
        <v>63</v>
      </c>
      <c r="B320" s="119" t="s">
        <v>3</v>
      </c>
      <c r="C320" s="853">
        <v>117.9</v>
      </c>
      <c r="D320" s="854">
        <v>3419949</v>
      </c>
      <c r="E320" s="854">
        <v>259392</v>
      </c>
      <c r="F320" s="853">
        <v>121.4</v>
      </c>
      <c r="G320" s="18">
        <v>1042189.1479999999</v>
      </c>
      <c r="H320" s="855">
        <v>0.95</v>
      </c>
      <c r="I320" s="1145">
        <v>-0.5</v>
      </c>
      <c r="J320" s="856">
        <v>1.1220000000000001</v>
      </c>
      <c r="K320" s="1155">
        <v>489063</v>
      </c>
      <c r="M320" s="857">
        <v>117.9</v>
      </c>
      <c r="N320" s="853">
        <v>3525.29</v>
      </c>
      <c r="O320" s="853">
        <v>340.27</v>
      </c>
      <c r="P320" s="853">
        <v>121.4</v>
      </c>
      <c r="Q320" s="18">
        <v>1105371.8999999999</v>
      </c>
      <c r="R320" s="855">
        <v>0.95</v>
      </c>
      <c r="S320" s="1145">
        <v>-0.5</v>
      </c>
      <c r="T320" s="856">
        <v>1.1830000000000001</v>
      </c>
      <c r="U320" s="1155">
        <v>583951</v>
      </c>
      <c r="X320" s="1134">
        <v>100.7</v>
      </c>
      <c r="Y320" s="1110">
        <v>248824</v>
      </c>
      <c r="Z320" s="1115">
        <v>403275</v>
      </c>
      <c r="AB320" s="1134">
        <v>104.8</v>
      </c>
      <c r="AC320" s="1104">
        <v>23001.3</v>
      </c>
      <c r="AD320" s="1115">
        <v>368970</v>
      </c>
    </row>
    <row r="321" spans="1:30">
      <c r="A321" s="112">
        <v>2015</v>
      </c>
      <c r="B321" s="120" t="s">
        <v>4</v>
      </c>
      <c r="C321" s="843">
        <v>113.8</v>
      </c>
      <c r="D321" s="844">
        <v>3261216</v>
      </c>
      <c r="E321" s="844">
        <v>384948</v>
      </c>
      <c r="F321" s="843">
        <v>114.8</v>
      </c>
      <c r="G321" s="19">
        <v>1073403.8400000001</v>
      </c>
      <c r="H321" s="845">
        <v>0.95</v>
      </c>
      <c r="I321" s="1146">
        <v>0.6</v>
      </c>
      <c r="J321" s="846">
        <v>1.139</v>
      </c>
      <c r="K321" s="1156">
        <v>472929</v>
      </c>
      <c r="M321" s="847">
        <v>113.8</v>
      </c>
      <c r="N321" s="843">
        <v>3541.95</v>
      </c>
      <c r="O321" s="843">
        <v>361.71</v>
      </c>
      <c r="P321" s="843">
        <v>114.8</v>
      </c>
      <c r="Q321" s="19">
        <v>1100755.7</v>
      </c>
      <c r="R321" s="845">
        <v>0.95</v>
      </c>
      <c r="S321" s="1146">
        <v>0.6</v>
      </c>
      <c r="T321" s="846">
        <v>1.141</v>
      </c>
      <c r="U321" s="1156">
        <v>484042</v>
      </c>
      <c r="X321" s="1134">
        <v>100.7</v>
      </c>
      <c r="Y321" s="1110">
        <v>201289</v>
      </c>
      <c r="Z321" s="1115">
        <v>370876</v>
      </c>
      <c r="AB321" s="1134">
        <v>101.7</v>
      </c>
      <c r="AC321" s="1104">
        <v>23528.2</v>
      </c>
      <c r="AD321" s="1115">
        <v>410196</v>
      </c>
    </row>
    <row r="322" spans="1:30">
      <c r="A322" s="112"/>
      <c r="B322" s="120" t="s">
        <v>5</v>
      </c>
      <c r="C322" s="843">
        <v>113.6</v>
      </c>
      <c r="D322" s="844">
        <v>3518241</v>
      </c>
      <c r="E322" s="844">
        <v>386256</v>
      </c>
      <c r="F322" s="843">
        <v>116</v>
      </c>
      <c r="G322" s="19">
        <v>1092058.078</v>
      </c>
      <c r="H322" s="845">
        <v>0.96</v>
      </c>
      <c r="I322" s="1146">
        <v>-12.8</v>
      </c>
      <c r="J322" s="846">
        <v>1.4019999999999999</v>
      </c>
      <c r="K322" s="1156">
        <v>589504</v>
      </c>
      <c r="M322" s="847">
        <v>113.6</v>
      </c>
      <c r="N322" s="843">
        <v>3551.22</v>
      </c>
      <c r="O322" s="843">
        <v>394.99</v>
      </c>
      <c r="P322" s="843">
        <v>116</v>
      </c>
      <c r="Q322" s="19">
        <v>1107652.6000000001</v>
      </c>
      <c r="R322" s="845">
        <v>0.96</v>
      </c>
      <c r="S322" s="1146">
        <v>-12.8</v>
      </c>
      <c r="T322" s="846">
        <v>1.175</v>
      </c>
      <c r="U322" s="1156">
        <v>529313</v>
      </c>
      <c r="X322" s="1134">
        <v>104</v>
      </c>
      <c r="Y322" s="1110">
        <v>243196</v>
      </c>
      <c r="Z322" s="1115">
        <v>352662</v>
      </c>
      <c r="AB322" s="1134">
        <v>99.9</v>
      </c>
      <c r="AC322" s="1104">
        <v>23348.9</v>
      </c>
      <c r="AD322" s="1115">
        <v>347362</v>
      </c>
    </row>
    <row r="323" spans="1:30">
      <c r="A323" s="112"/>
      <c r="B323" s="120" t="s">
        <v>6</v>
      </c>
      <c r="C323" s="843">
        <v>110.9</v>
      </c>
      <c r="D323" s="844">
        <v>3408208</v>
      </c>
      <c r="E323" s="844">
        <v>434986</v>
      </c>
      <c r="F323" s="843">
        <v>109.4</v>
      </c>
      <c r="G323" s="19">
        <v>1155636.844</v>
      </c>
      <c r="H323" s="845">
        <v>0.96</v>
      </c>
      <c r="I323" s="1146">
        <v>9.6999999999999993</v>
      </c>
      <c r="J323" s="846">
        <v>1.0740000000000001</v>
      </c>
      <c r="K323" s="1156">
        <v>557356</v>
      </c>
      <c r="M323" s="847">
        <v>110.9</v>
      </c>
      <c r="N323" s="843">
        <v>3458.05</v>
      </c>
      <c r="O323" s="843">
        <v>419.36</v>
      </c>
      <c r="P323" s="843">
        <v>109.4</v>
      </c>
      <c r="Q323" s="19">
        <v>1107938.1000000001</v>
      </c>
      <c r="R323" s="845">
        <v>0.96</v>
      </c>
      <c r="S323" s="1146">
        <v>9.6999999999999993</v>
      </c>
      <c r="T323" s="846">
        <v>1.133</v>
      </c>
      <c r="U323" s="1156">
        <v>536630</v>
      </c>
      <c r="X323" s="1134">
        <v>102.3</v>
      </c>
      <c r="Y323" s="1110">
        <v>207490</v>
      </c>
      <c r="Z323" s="1115">
        <v>358431</v>
      </c>
      <c r="AB323" s="1134">
        <v>98.4</v>
      </c>
      <c r="AC323" s="1104">
        <v>23152.7</v>
      </c>
      <c r="AD323" s="1115">
        <v>354322</v>
      </c>
    </row>
    <row r="324" spans="1:30">
      <c r="A324" s="112"/>
      <c r="B324" s="120" t="s">
        <v>7</v>
      </c>
      <c r="C324" s="843">
        <v>112.9</v>
      </c>
      <c r="D324" s="844">
        <v>3366368</v>
      </c>
      <c r="E324" s="844">
        <v>434818</v>
      </c>
      <c r="F324" s="843">
        <v>114.5</v>
      </c>
      <c r="G324" s="19">
        <v>1066332.75</v>
      </c>
      <c r="H324" s="845">
        <v>0.96</v>
      </c>
      <c r="I324" s="1146">
        <v>6.2</v>
      </c>
      <c r="J324" s="846">
        <v>1.0409999999999999</v>
      </c>
      <c r="K324" s="1156">
        <v>491470</v>
      </c>
      <c r="M324" s="847">
        <v>112.9</v>
      </c>
      <c r="N324" s="843">
        <v>3328.77</v>
      </c>
      <c r="O324" s="843">
        <v>471.02</v>
      </c>
      <c r="P324" s="843">
        <v>114.5</v>
      </c>
      <c r="Q324" s="19">
        <v>1092923</v>
      </c>
      <c r="R324" s="845">
        <v>0.96</v>
      </c>
      <c r="S324" s="1146">
        <v>6.2</v>
      </c>
      <c r="T324" s="846">
        <v>1.115</v>
      </c>
      <c r="U324" s="1156">
        <v>528707</v>
      </c>
      <c r="X324" s="1134">
        <v>97.4</v>
      </c>
      <c r="Y324" s="1110">
        <v>220935</v>
      </c>
      <c r="Z324" s="1115">
        <v>313129</v>
      </c>
      <c r="AB324" s="1134">
        <v>100.9</v>
      </c>
      <c r="AC324" s="1104">
        <v>23526.6</v>
      </c>
      <c r="AD324" s="1115">
        <v>321527</v>
      </c>
    </row>
    <row r="325" spans="1:30">
      <c r="A325" s="112"/>
      <c r="B325" s="120" t="s">
        <v>8</v>
      </c>
      <c r="C325" s="843">
        <v>109.4</v>
      </c>
      <c r="D325" s="844">
        <v>3514591</v>
      </c>
      <c r="E325" s="844">
        <v>514978</v>
      </c>
      <c r="F325" s="843">
        <v>107.6</v>
      </c>
      <c r="G325" s="19">
        <v>1130752.0320000001</v>
      </c>
      <c r="H325" s="845">
        <v>0.97</v>
      </c>
      <c r="I325" s="1146">
        <v>-1.3</v>
      </c>
      <c r="J325" s="846">
        <v>1.159</v>
      </c>
      <c r="K325" s="1156">
        <v>531321</v>
      </c>
      <c r="M325" s="847">
        <v>109.4</v>
      </c>
      <c r="N325" s="843">
        <v>3442.05</v>
      </c>
      <c r="O325" s="843">
        <v>478.72</v>
      </c>
      <c r="P325" s="843">
        <v>107.6</v>
      </c>
      <c r="Q325" s="19">
        <v>1094525.3999999999</v>
      </c>
      <c r="R325" s="845">
        <v>0.97</v>
      </c>
      <c r="S325" s="1146">
        <v>-1.3</v>
      </c>
      <c r="T325" s="846">
        <v>1.1240000000000001</v>
      </c>
      <c r="U325" s="1156">
        <v>513962</v>
      </c>
      <c r="X325" s="1134">
        <v>97.4</v>
      </c>
      <c r="Y325" s="1110">
        <v>212108</v>
      </c>
      <c r="Z325" s="1115">
        <v>343003</v>
      </c>
      <c r="AB325" s="1134">
        <v>100.8</v>
      </c>
      <c r="AC325" s="1104">
        <v>22680.9</v>
      </c>
      <c r="AD325" s="1115">
        <v>339456</v>
      </c>
    </row>
    <row r="326" spans="1:30">
      <c r="A326" s="112"/>
      <c r="B326" s="120" t="s">
        <v>9</v>
      </c>
      <c r="C326" s="843">
        <v>113.6</v>
      </c>
      <c r="D326" s="844">
        <v>3722759</v>
      </c>
      <c r="E326" s="844">
        <v>312221</v>
      </c>
      <c r="F326" s="843">
        <v>115.2</v>
      </c>
      <c r="G326" s="19">
        <v>1148778.9439999999</v>
      </c>
      <c r="H326" s="845">
        <v>0.97</v>
      </c>
      <c r="I326" s="1146">
        <v>1.6847817460937193</v>
      </c>
      <c r="J326" s="846">
        <v>1.137</v>
      </c>
      <c r="K326" s="1156">
        <v>545400</v>
      </c>
      <c r="M326" s="847">
        <v>113.6</v>
      </c>
      <c r="N326" s="843">
        <v>3425.5</v>
      </c>
      <c r="O326" s="843">
        <v>328.25</v>
      </c>
      <c r="P326" s="843">
        <v>115.2</v>
      </c>
      <c r="Q326" s="19">
        <v>1102098.1000000001</v>
      </c>
      <c r="R326" s="845">
        <v>0.97</v>
      </c>
      <c r="S326" s="1146">
        <v>1.6847817460937193</v>
      </c>
      <c r="T326" s="846">
        <v>1.155</v>
      </c>
      <c r="U326" s="1156">
        <v>532764</v>
      </c>
      <c r="X326" s="1134">
        <v>96.6</v>
      </c>
      <c r="Y326" s="1110">
        <v>256764</v>
      </c>
      <c r="Z326" s="1115">
        <v>347732</v>
      </c>
      <c r="AB326" s="1134">
        <v>99</v>
      </c>
      <c r="AC326" s="1104">
        <v>23317</v>
      </c>
      <c r="AD326" s="1115">
        <v>330931</v>
      </c>
    </row>
    <row r="327" spans="1:30">
      <c r="A327" s="112"/>
      <c r="B327" s="120" t="s">
        <v>10</v>
      </c>
      <c r="C327" s="843">
        <v>111.4</v>
      </c>
      <c r="D327" s="844">
        <v>3503428</v>
      </c>
      <c r="E327" s="844">
        <v>503857</v>
      </c>
      <c r="F327" s="843">
        <v>110.5</v>
      </c>
      <c r="G327" s="19">
        <v>1068713.8</v>
      </c>
      <c r="H327" s="845">
        <v>0.99</v>
      </c>
      <c r="I327" s="1146">
        <v>2.1317178289962584</v>
      </c>
      <c r="J327" s="846">
        <v>0.99399999999999999</v>
      </c>
      <c r="K327" s="1156">
        <v>484620</v>
      </c>
      <c r="M327" s="847">
        <v>111.4</v>
      </c>
      <c r="N327" s="843">
        <v>3396.61</v>
      </c>
      <c r="O327" s="843">
        <v>503.64</v>
      </c>
      <c r="P327" s="843">
        <v>110.5</v>
      </c>
      <c r="Q327" s="19">
        <v>1106614.3999999999</v>
      </c>
      <c r="R327" s="845">
        <v>0.99</v>
      </c>
      <c r="S327" s="1146">
        <v>2.1317178289962584</v>
      </c>
      <c r="T327" s="846">
        <v>1.0860000000000001</v>
      </c>
      <c r="U327" s="1156">
        <v>514771</v>
      </c>
      <c r="X327" s="1134">
        <v>96.6</v>
      </c>
      <c r="Y327" s="1110">
        <v>208204</v>
      </c>
      <c r="Z327" s="1115">
        <v>332093</v>
      </c>
      <c r="AB327" s="1134">
        <v>100.9</v>
      </c>
      <c r="AC327" s="1104">
        <v>23242.3</v>
      </c>
      <c r="AD327" s="1115">
        <v>346677</v>
      </c>
    </row>
    <row r="328" spans="1:30">
      <c r="A328" s="112"/>
      <c r="B328" s="120" t="s">
        <v>11</v>
      </c>
      <c r="C328" s="843">
        <v>112.7</v>
      </c>
      <c r="D328" s="844">
        <v>3378048</v>
      </c>
      <c r="E328" s="844">
        <v>435403</v>
      </c>
      <c r="F328" s="843">
        <v>111.7</v>
      </c>
      <c r="G328" s="19">
        <v>1096631.0179999999</v>
      </c>
      <c r="H328" s="845">
        <v>1.01</v>
      </c>
      <c r="I328" s="1146">
        <v>2.4858057285238999</v>
      </c>
      <c r="J328" s="846">
        <v>1.143</v>
      </c>
      <c r="K328" s="1156">
        <v>504071</v>
      </c>
      <c r="M328" s="847">
        <v>112.7</v>
      </c>
      <c r="N328" s="843">
        <v>3347.47</v>
      </c>
      <c r="O328" s="843">
        <v>426.34</v>
      </c>
      <c r="P328" s="843">
        <v>111.7</v>
      </c>
      <c r="Q328" s="19">
        <v>1101084.6000000001</v>
      </c>
      <c r="R328" s="845">
        <v>1.01</v>
      </c>
      <c r="S328" s="1146">
        <v>2.4858057285238999</v>
      </c>
      <c r="T328" s="846">
        <v>1.1100000000000001</v>
      </c>
      <c r="U328" s="1156">
        <v>504343</v>
      </c>
      <c r="X328" s="1134">
        <v>98.3</v>
      </c>
      <c r="Y328" s="1110">
        <v>200688</v>
      </c>
      <c r="Z328" s="1115">
        <v>338900</v>
      </c>
      <c r="AB328" s="1134">
        <v>100</v>
      </c>
      <c r="AC328" s="1104">
        <v>24115.7</v>
      </c>
      <c r="AD328" s="1115">
        <v>346179</v>
      </c>
    </row>
    <row r="329" spans="1:30">
      <c r="A329" s="112"/>
      <c r="B329" s="120" t="s">
        <v>12</v>
      </c>
      <c r="C329" s="843">
        <v>111.9</v>
      </c>
      <c r="D329" s="844">
        <v>3419219</v>
      </c>
      <c r="E329" s="844">
        <v>407872</v>
      </c>
      <c r="F329" s="843">
        <v>106.3</v>
      </c>
      <c r="G329" s="19">
        <v>1108065.0959999999</v>
      </c>
      <c r="H329" s="845">
        <v>1.02</v>
      </c>
      <c r="I329" s="1146">
        <v>2.1930154615454427</v>
      </c>
      <c r="J329" s="846">
        <v>1.089</v>
      </c>
      <c r="K329" s="1156">
        <v>536580</v>
      </c>
      <c r="M329" s="847">
        <v>111.9</v>
      </c>
      <c r="N329" s="843">
        <v>3340.93</v>
      </c>
      <c r="O329" s="843">
        <v>412.12</v>
      </c>
      <c r="P329" s="843">
        <v>106.3</v>
      </c>
      <c r="Q329" s="19">
        <v>1088068.3</v>
      </c>
      <c r="R329" s="845">
        <v>1.02</v>
      </c>
      <c r="S329" s="1146">
        <v>2.1930154615454427</v>
      </c>
      <c r="T329" s="846">
        <v>1.1020000000000001</v>
      </c>
      <c r="U329" s="1156">
        <v>518921</v>
      </c>
      <c r="X329" s="1134">
        <v>102.3</v>
      </c>
      <c r="Y329" s="1110">
        <v>219851</v>
      </c>
      <c r="Z329" s="1115">
        <v>331215</v>
      </c>
      <c r="AB329" s="1134">
        <v>100</v>
      </c>
      <c r="AC329" s="1104">
        <v>23277.3</v>
      </c>
      <c r="AD329" s="1115">
        <v>333459</v>
      </c>
    </row>
    <row r="330" spans="1:30">
      <c r="A330" s="112"/>
      <c r="B330" s="120" t="s">
        <v>13</v>
      </c>
      <c r="C330" s="843">
        <v>109.9</v>
      </c>
      <c r="D330" s="844">
        <v>3282848</v>
      </c>
      <c r="E330" s="844">
        <v>435948</v>
      </c>
      <c r="F330" s="843">
        <v>105.4</v>
      </c>
      <c r="G330" s="19">
        <v>1106699.94</v>
      </c>
      <c r="H330" s="845">
        <v>1.04</v>
      </c>
      <c r="I330" s="1146">
        <v>-1.6784976362401522</v>
      </c>
      <c r="J330" s="846">
        <v>1.0609999999999999</v>
      </c>
      <c r="K330" s="1156">
        <v>473615</v>
      </c>
      <c r="M330" s="847">
        <v>109.9</v>
      </c>
      <c r="N330" s="843">
        <v>3399.25</v>
      </c>
      <c r="O330" s="843">
        <v>392.72</v>
      </c>
      <c r="P330" s="843">
        <v>105.4</v>
      </c>
      <c r="Q330" s="19">
        <v>1086072</v>
      </c>
      <c r="R330" s="845">
        <v>1.04</v>
      </c>
      <c r="S330" s="1146">
        <v>-1.6784976362401522</v>
      </c>
      <c r="T330" s="846">
        <v>1.069</v>
      </c>
      <c r="U330" s="1156">
        <v>495838</v>
      </c>
      <c r="X330" s="1134">
        <v>100.7</v>
      </c>
      <c r="Y330" s="1110">
        <v>237415</v>
      </c>
      <c r="Z330" s="1115">
        <v>325853</v>
      </c>
      <c r="AB330" s="1134">
        <v>97.9</v>
      </c>
      <c r="AC330" s="1104">
        <v>22228</v>
      </c>
      <c r="AD330" s="1115">
        <v>325493</v>
      </c>
    </row>
    <row r="331" spans="1:30">
      <c r="A331" s="113"/>
      <c r="B331" s="121" t="s">
        <v>14</v>
      </c>
      <c r="C331" s="848">
        <v>108.9</v>
      </c>
      <c r="D331" s="849">
        <v>3245565</v>
      </c>
      <c r="E331" s="849">
        <v>361578</v>
      </c>
      <c r="F331" s="848">
        <v>106.7</v>
      </c>
      <c r="G331" s="20">
        <v>1092728.06</v>
      </c>
      <c r="H331" s="850">
        <v>1.05</v>
      </c>
      <c r="I331" s="1147">
        <v>-1.3201946793974884</v>
      </c>
      <c r="J331" s="851">
        <v>1.123</v>
      </c>
      <c r="K331" s="1157">
        <v>544442</v>
      </c>
      <c r="M331" s="852">
        <v>108.9</v>
      </c>
      <c r="N331" s="848">
        <v>3322.22</v>
      </c>
      <c r="O331" s="848">
        <v>325.22000000000003</v>
      </c>
      <c r="P331" s="848">
        <v>106.7</v>
      </c>
      <c r="Q331" s="20">
        <v>1088344.1000000001</v>
      </c>
      <c r="R331" s="850">
        <v>1.05</v>
      </c>
      <c r="S331" s="1147">
        <v>-1.3201946793974884</v>
      </c>
      <c r="T331" s="851">
        <v>1.08</v>
      </c>
      <c r="U331" s="1157">
        <v>487764</v>
      </c>
      <c r="X331" s="1134">
        <v>103.1</v>
      </c>
      <c r="Y331" s="1110">
        <v>319691</v>
      </c>
      <c r="Z331" s="1115">
        <v>320320</v>
      </c>
      <c r="AB331" s="1134">
        <v>96.8</v>
      </c>
      <c r="AC331" s="1104">
        <v>22823.599999999999</v>
      </c>
      <c r="AD331" s="1115">
        <v>311069</v>
      </c>
    </row>
    <row r="332" spans="1:30">
      <c r="A332" s="112" t="s">
        <v>280</v>
      </c>
      <c r="B332" s="120" t="s">
        <v>3</v>
      </c>
      <c r="C332" s="843">
        <v>111.1</v>
      </c>
      <c r="D332" s="844">
        <v>3239384</v>
      </c>
      <c r="E332" s="844">
        <v>379372</v>
      </c>
      <c r="F332" s="843">
        <v>107.7</v>
      </c>
      <c r="G332" s="19">
        <v>1032218.01</v>
      </c>
      <c r="H332" s="845">
        <v>1.06</v>
      </c>
      <c r="I332" s="1146">
        <v>1.5172015370858389</v>
      </c>
      <c r="J332" s="846">
        <v>0.996</v>
      </c>
      <c r="K332" s="1156">
        <v>407506</v>
      </c>
      <c r="M332" s="857">
        <v>111.1</v>
      </c>
      <c r="N332" s="853">
        <v>3326.05</v>
      </c>
      <c r="O332" s="853">
        <v>503.71</v>
      </c>
      <c r="P332" s="853">
        <v>107.7</v>
      </c>
      <c r="Q332" s="18">
        <v>1101419.3999999999</v>
      </c>
      <c r="R332" s="855">
        <v>1.06</v>
      </c>
      <c r="S332" s="1145">
        <v>1.5172015370858389</v>
      </c>
      <c r="T332" s="856">
        <v>1.0569999999999999</v>
      </c>
      <c r="U332" s="1155">
        <v>495138</v>
      </c>
      <c r="X332" s="1136">
        <v>93.3</v>
      </c>
      <c r="Y332" s="1112">
        <v>242430</v>
      </c>
      <c r="Z332" s="1114">
        <v>323877</v>
      </c>
      <c r="AB332" s="1136">
        <v>96.8</v>
      </c>
      <c r="AC332" s="1106">
        <v>22565.9</v>
      </c>
      <c r="AD332" s="1114">
        <v>310812</v>
      </c>
    </row>
    <row r="333" spans="1:30">
      <c r="A333" s="112">
        <v>2016</v>
      </c>
      <c r="B333" s="120" t="s">
        <v>4</v>
      </c>
      <c r="C333" s="843">
        <v>110.8</v>
      </c>
      <c r="D333" s="844">
        <v>3159841</v>
      </c>
      <c r="E333" s="844">
        <v>432183</v>
      </c>
      <c r="F333" s="843">
        <v>107.6</v>
      </c>
      <c r="G333" s="19">
        <v>1068917.753</v>
      </c>
      <c r="H333" s="845">
        <v>1.08</v>
      </c>
      <c r="I333" s="1146">
        <v>1.5014688015711215</v>
      </c>
      <c r="J333" s="846">
        <v>1.113</v>
      </c>
      <c r="K333" s="1156">
        <v>483612</v>
      </c>
      <c r="M333" s="847">
        <v>110.8</v>
      </c>
      <c r="N333" s="843">
        <v>3344.34</v>
      </c>
      <c r="O333" s="843">
        <v>438.32</v>
      </c>
      <c r="P333" s="843">
        <v>107.6</v>
      </c>
      <c r="Q333" s="19">
        <v>1088258.7</v>
      </c>
      <c r="R333" s="845">
        <v>1.08</v>
      </c>
      <c r="S333" s="1146">
        <v>1.5014688015711215</v>
      </c>
      <c r="T333" s="846">
        <v>1.109</v>
      </c>
      <c r="U333" s="1156">
        <v>484325</v>
      </c>
      <c r="X333" s="1134">
        <v>95.8</v>
      </c>
      <c r="Y333" s="1110">
        <v>197602</v>
      </c>
      <c r="Z333" s="1115">
        <v>295253</v>
      </c>
      <c r="AB333" s="1134">
        <v>95.6</v>
      </c>
      <c r="AC333" s="1104">
        <v>21915.5</v>
      </c>
      <c r="AD333" s="1115">
        <v>316827</v>
      </c>
    </row>
    <row r="334" spans="1:30">
      <c r="A334" s="112"/>
      <c r="B334" s="120" t="s">
        <v>5</v>
      </c>
      <c r="C334" s="843">
        <v>110.7</v>
      </c>
      <c r="D334" s="844">
        <v>3280246</v>
      </c>
      <c r="E334" s="844">
        <v>424372</v>
      </c>
      <c r="F334" s="843">
        <v>107.5</v>
      </c>
      <c r="G334" s="19">
        <v>1115286.68</v>
      </c>
      <c r="H334" s="845">
        <v>1.0900000000000001</v>
      </c>
      <c r="I334" s="1146">
        <v>-2.6585076454549608</v>
      </c>
      <c r="J334" s="846">
        <v>1.29</v>
      </c>
      <c r="K334" s="1156">
        <v>536363</v>
      </c>
      <c r="M334" s="847">
        <v>110.7</v>
      </c>
      <c r="N334" s="843">
        <v>3323.57</v>
      </c>
      <c r="O334" s="843">
        <v>422.73</v>
      </c>
      <c r="P334" s="843">
        <v>107.5</v>
      </c>
      <c r="Q334" s="19">
        <v>1120646.7</v>
      </c>
      <c r="R334" s="845">
        <v>1.0900000000000001</v>
      </c>
      <c r="S334" s="1146">
        <v>-2.6585076454549608</v>
      </c>
      <c r="T334" s="846">
        <v>1.08</v>
      </c>
      <c r="U334" s="1156">
        <v>465534</v>
      </c>
      <c r="X334" s="1134">
        <v>100.7</v>
      </c>
      <c r="Y334" s="1110">
        <v>228400</v>
      </c>
      <c r="Z334" s="1115">
        <v>308609</v>
      </c>
      <c r="AB334" s="1134">
        <v>97</v>
      </c>
      <c r="AC334" s="1104">
        <v>22421.4</v>
      </c>
      <c r="AD334" s="1115">
        <v>298189</v>
      </c>
    </row>
    <row r="335" spans="1:30">
      <c r="A335" s="112"/>
      <c r="B335" s="120" t="s">
        <v>6</v>
      </c>
      <c r="C335" s="843">
        <v>111.8</v>
      </c>
      <c r="D335" s="858">
        <v>3497940.7203831575</v>
      </c>
      <c r="E335" s="844">
        <v>369895</v>
      </c>
      <c r="F335" s="843">
        <v>110.8</v>
      </c>
      <c r="G335" s="19">
        <v>1144943.3119999999</v>
      </c>
      <c r="H335" s="845">
        <v>1.1100000000000001</v>
      </c>
      <c r="I335" s="1146">
        <v>-0.41895530695337868</v>
      </c>
      <c r="J335" s="846">
        <v>1.0029999999999999</v>
      </c>
      <c r="K335" s="1156">
        <v>494829</v>
      </c>
      <c r="M335" s="847">
        <v>111.8</v>
      </c>
      <c r="N335" s="859">
        <v>3537.53</v>
      </c>
      <c r="O335" s="843">
        <v>364.77</v>
      </c>
      <c r="P335" s="843">
        <v>110.8</v>
      </c>
      <c r="Q335" s="19">
        <v>1098077.2</v>
      </c>
      <c r="R335" s="845">
        <v>1.1100000000000001</v>
      </c>
      <c r="S335" s="1146">
        <v>-0.41895530695337868</v>
      </c>
      <c r="T335" s="846">
        <v>1.0569999999999999</v>
      </c>
      <c r="U335" s="1156">
        <v>477459</v>
      </c>
      <c r="X335" s="1134">
        <v>99</v>
      </c>
      <c r="Y335" s="1110">
        <v>201256</v>
      </c>
      <c r="Z335" s="1115">
        <v>289195</v>
      </c>
      <c r="AB335" s="1134">
        <v>95.3</v>
      </c>
      <c r="AC335" s="1104">
        <v>22283.8</v>
      </c>
      <c r="AD335" s="1115">
        <v>292966</v>
      </c>
    </row>
    <row r="336" spans="1:30">
      <c r="A336" s="112"/>
      <c r="B336" s="120" t="s">
        <v>7</v>
      </c>
      <c r="C336" s="843">
        <v>111.8</v>
      </c>
      <c r="D336" s="858">
        <v>3521206.2215126632</v>
      </c>
      <c r="E336" s="844">
        <v>763551</v>
      </c>
      <c r="F336" s="843">
        <v>109.5</v>
      </c>
      <c r="G336" s="19">
        <v>1059939.9990000001</v>
      </c>
      <c r="H336" s="845">
        <v>1.1200000000000001</v>
      </c>
      <c r="I336" s="1146">
        <v>-1.8476146514372829</v>
      </c>
      <c r="J336" s="846">
        <v>0.98599999999999999</v>
      </c>
      <c r="K336" s="1156">
        <v>415353</v>
      </c>
      <c r="M336" s="847">
        <v>111.8</v>
      </c>
      <c r="N336" s="859">
        <v>3469</v>
      </c>
      <c r="O336" s="843">
        <v>806.18</v>
      </c>
      <c r="P336" s="843">
        <v>109.5</v>
      </c>
      <c r="Q336" s="19">
        <v>1093028.8</v>
      </c>
      <c r="R336" s="845">
        <v>1.1200000000000001</v>
      </c>
      <c r="S336" s="1146">
        <v>-1.8476146514372829</v>
      </c>
      <c r="T336" s="846">
        <v>1.0589999999999999</v>
      </c>
      <c r="U336" s="1156">
        <v>456396</v>
      </c>
      <c r="X336" s="1134">
        <v>91.7</v>
      </c>
      <c r="Y336" s="1110">
        <v>212607</v>
      </c>
      <c r="Z336" s="1115">
        <v>288952</v>
      </c>
      <c r="AB336" s="1134">
        <v>94.8</v>
      </c>
      <c r="AC336" s="1104">
        <v>22394.799999999999</v>
      </c>
      <c r="AD336" s="1115">
        <v>286979</v>
      </c>
    </row>
    <row r="337" spans="1:30">
      <c r="A337" s="112"/>
      <c r="B337" s="120" t="s">
        <v>8</v>
      </c>
      <c r="C337" s="843">
        <v>111.7</v>
      </c>
      <c r="D337" s="858">
        <v>3552588.5479534799</v>
      </c>
      <c r="E337" s="844">
        <v>388950</v>
      </c>
      <c r="F337" s="843">
        <v>111.8</v>
      </c>
      <c r="G337" s="19">
        <v>1144922.0819999999</v>
      </c>
      <c r="H337" s="845">
        <v>1.1399999999999999</v>
      </c>
      <c r="I337" s="1146">
        <v>-1.7589096671830191</v>
      </c>
      <c r="J337" s="846">
        <v>1.1200000000000001</v>
      </c>
      <c r="K337" s="1156">
        <v>492599</v>
      </c>
      <c r="M337" s="847">
        <v>111.7</v>
      </c>
      <c r="N337" s="859">
        <v>3494.85</v>
      </c>
      <c r="O337" s="843">
        <v>348.39</v>
      </c>
      <c r="P337" s="843">
        <v>111.8</v>
      </c>
      <c r="Q337" s="19">
        <v>1102252.3999999999</v>
      </c>
      <c r="R337" s="845">
        <v>1.1399999999999999</v>
      </c>
      <c r="S337" s="1146">
        <v>-1.7589096671830191</v>
      </c>
      <c r="T337" s="846">
        <v>1.0840000000000001</v>
      </c>
      <c r="U337" s="1156">
        <v>471011</v>
      </c>
      <c r="X337" s="1134">
        <v>89.2</v>
      </c>
      <c r="Y337" s="1110">
        <v>205455</v>
      </c>
      <c r="Z337" s="1115">
        <v>284702</v>
      </c>
      <c r="AB337" s="1134">
        <v>92.3</v>
      </c>
      <c r="AC337" s="1104">
        <v>22450.400000000001</v>
      </c>
      <c r="AD337" s="1115">
        <v>286977</v>
      </c>
    </row>
    <row r="338" spans="1:30">
      <c r="A338" s="112"/>
      <c r="B338" s="120" t="s">
        <v>9</v>
      </c>
      <c r="C338" s="843">
        <v>110.2</v>
      </c>
      <c r="D338" s="858">
        <v>3831582.4350219141</v>
      </c>
      <c r="E338" s="844">
        <v>415431</v>
      </c>
      <c r="F338" s="843">
        <v>109.4</v>
      </c>
      <c r="G338" s="19">
        <v>1129740.2849999999</v>
      </c>
      <c r="H338" s="845">
        <v>1.1399999999999999</v>
      </c>
      <c r="I338" s="1146">
        <v>1</v>
      </c>
      <c r="J338" s="846">
        <v>1.018</v>
      </c>
      <c r="K338" s="1156">
        <v>463730</v>
      </c>
      <c r="M338" s="847">
        <v>110.2</v>
      </c>
      <c r="N338" s="859">
        <v>3537.82</v>
      </c>
      <c r="O338" s="843">
        <v>460.66</v>
      </c>
      <c r="P338" s="843">
        <v>109.4</v>
      </c>
      <c r="Q338" s="19">
        <v>1096398.3999999999</v>
      </c>
      <c r="R338" s="845">
        <v>1.1399999999999999</v>
      </c>
      <c r="S338" s="1146">
        <v>1</v>
      </c>
      <c r="T338" s="846">
        <v>1.0409999999999999</v>
      </c>
      <c r="U338" s="1156">
        <v>462844</v>
      </c>
      <c r="X338" s="1134">
        <v>95</v>
      </c>
      <c r="Y338" s="1110">
        <v>256110</v>
      </c>
      <c r="Z338" s="1115">
        <v>281346</v>
      </c>
      <c r="AB338" s="1134">
        <v>97.4</v>
      </c>
      <c r="AC338" s="1104">
        <v>22983.7</v>
      </c>
      <c r="AD338" s="1115">
        <v>287511</v>
      </c>
    </row>
    <row r="339" spans="1:30">
      <c r="A339" s="112"/>
      <c r="B339" s="120" t="s">
        <v>10</v>
      </c>
      <c r="C339" s="843">
        <v>109.5</v>
      </c>
      <c r="D339" s="858">
        <v>3627381.6047169883</v>
      </c>
      <c r="E339" s="844">
        <v>401774</v>
      </c>
      <c r="F339" s="843">
        <v>105.7</v>
      </c>
      <c r="G339" s="19">
        <v>1064028.0919999999</v>
      </c>
      <c r="H339" s="845">
        <v>1.1399999999999999</v>
      </c>
      <c r="I339" s="1146">
        <v>-4.2</v>
      </c>
      <c r="J339" s="846">
        <v>0.95699999999999996</v>
      </c>
      <c r="K339" s="1156">
        <v>433785</v>
      </c>
      <c r="M339" s="847">
        <v>109.5</v>
      </c>
      <c r="N339" s="859">
        <v>3506.51</v>
      </c>
      <c r="O339" s="843">
        <v>414.81</v>
      </c>
      <c r="P339" s="843">
        <v>105.7</v>
      </c>
      <c r="Q339" s="19">
        <v>1095873.8999999999</v>
      </c>
      <c r="R339" s="845">
        <v>1.1399999999999999</v>
      </c>
      <c r="S339" s="1146">
        <v>-4.2</v>
      </c>
      <c r="T339" s="846">
        <v>1.046</v>
      </c>
      <c r="U339" s="1156">
        <v>451230</v>
      </c>
      <c r="X339" s="1134">
        <v>92.5</v>
      </c>
      <c r="Y339" s="1110">
        <v>195289</v>
      </c>
      <c r="Z339" s="1115">
        <v>287287</v>
      </c>
      <c r="AB339" s="1134">
        <v>96.8</v>
      </c>
      <c r="AC339" s="1104">
        <v>22068.2</v>
      </c>
      <c r="AD339" s="1115">
        <v>280852</v>
      </c>
    </row>
    <row r="340" spans="1:30" s="865" customFormat="1">
      <c r="A340" s="112"/>
      <c r="B340" s="120" t="s">
        <v>11</v>
      </c>
      <c r="C340" s="860">
        <v>114.9</v>
      </c>
      <c r="D340" s="861">
        <v>3598551.7454294059</v>
      </c>
      <c r="E340" s="862">
        <v>374533</v>
      </c>
      <c r="F340" s="860">
        <v>119.3</v>
      </c>
      <c r="G340" s="862">
        <v>1109549.108</v>
      </c>
      <c r="H340" s="863">
        <v>1.1499999999999999</v>
      </c>
      <c r="I340" s="863">
        <v>-5.0999999999999996</v>
      </c>
      <c r="J340" s="864">
        <v>1.135</v>
      </c>
      <c r="K340" s="1158">
        <v>462610</v>
      </c>
      <c r="M340" s="866">
        <v>114.9</v>
      </c>
      <c r="N340" s="867">
        <v>3550.26</v>
      </c>
      <c r="O340" s="860">
        <v>384.2</v>
      </c>
      <c r="P340" s="860">
        <v>119.3</v>
      </c>
      <c r="Q340" s="862">
        <v>1102737.8</v>
      </c>
      <c r="R340" s="863">
        <v>1.1499999999999999</v>
      </c>
      <c r="S340" s="863">
        <v>-5.0999999999999996</v>
      </c>
      <c r="T340" s="864">
        <v>1.107</v>
      </c>
      <c r="U340" s="1158">
        <v>464239</v>
      </c>
      <c r="X340" s="1137">
        <v>96.6</v>
      </c>
      <c r="Y340" s="1113">
        <v>188710</v>
      </c>
      <c r="Z340" s="1138">
        <v>280853</v>
      </c>
      <c r="AB340" s="1137">
        <v>98</v>
      </c>
      <c r="AC340" s="1107">
        <v>22380.7</v>
      </c>
      <c r="AD340" s="1138">
        <v>281192</v>
      </c>
    </row>
    <row r="341" spans="1:30">
      <c r="A341" s="112"/>
      <c r="B341" s="120" t="s">
        <v>12</v>
      </c>
      <c r="C341" s="843">
        <v>109.9</v>
      </c>
      <c r="D341" s="858">
        <v>3651117.2496413384</v>
      </c>
      <c r="E341" s="844">
        <v>352814</v>
      </c>
      <c r="F341" s="843">
        <v>107.4</v>
      </c>
      <c r="G341" s="19">
        <v>1101170.8400000001</v>
      </c>
      <c r="H341" s="845">
        <v>1.17</v>
      </c>
      <c r="I341" s="1146">
        <v>-1.2</v>
      </c>
      <c r="J341" s="846">
        <v>1.0189999999999999</v>
      </c>
      <c r="K341" s="1156">
        <v>456663</v>
      </c>
      <c r="M341" s="847">
        <v>109.9</v>
      </c>
      <c r="N341" s="859">
        <v>3566.26</v>
      </c>
      <c r="O341" s="843">
        <v>333.46</v>
      </c>
      <c r="P341" s="843">
        <v>107.4</v>
      </c>
      <c r="Q341" s="19">
        <v>1094438.3999999999</v>
      </c>
      <c r="R341" s="845">
        <v>1.17</v>
      </c>
      <c r="S341" s="1146">
        <v>-1.2</v>
      </c>
      <c r="T341" s="846">
        <v>1.0249999999999999</v>
      </c>
      <c r="U341" s="1156">
        <v>454078</v>
      </c>
      <c r="X341" s="1134">
        <v>99.8</v>
      </c>
      <c r="Y341" s="1110">
        <v>212115</v>
      </c>
      <c r="Z341" s="1115">
        <v>275884</v>
      </c>
      <c r="AB341" s="1134">
        <v>96.9</v>
      </c>
      <c r="AC341" s="1104">
        <v>22019.8</v>
      </c>
      <c r="AD341" s="1115">
        <v>288429</v>
      </c>
    </row>
    <row r="342" spans="1:30">
      <c r="A342" s="112"/>
      <c r="B342" s="120" t="s">
        <v>13</v>
      </c>
      <c r="C342" s="843">
        <v>111.6</v>
      </c>
      <c r="D342" s="858">
        <v>3335195.9117550803</v>
      </c>
      <c r="E342" s="844">
        <v>456687</v>
      </c>
      <c r="F342" s="843">
        <v>113.3</v>
      </c>
      <c r="G342" s="19">
        <v>1113093.933</v>
      </c>
      <c r="H342" s="845">
        <v>1.19</v>
      </c>
      <c r="I342" s="1146">
        <v>-2.6</v>
      </c>
      <c r="J342" s="846">
        <v>1.0740000000000001</v>
      </c>
      <c r="K342" s="1156">
        <v>467651</v>
      </c>
      <c r="M342" s="847">
        <v>111.6</v>
      </c>
      <c r="N342" s="859">
        <v>3461.23</v>
      </c>
      <c r="O342" s="843">
        <v>407.51</v>
      </c>
      <c r="P342" s="843">
        <v>113.3</v>
      </c>
      <c r="Q342" s="19">
        <v>1090068.2</v>
      </c>
      <c r="R342" s="845">
        <v>1.19</v>
      </c>
      <c r="S342" s="1146">
        <v>-2.6</v>
      </c>
      <c r="T342" s="846">
        <v>1.0760000000000001</v>
      </c>
      <c r="U342" s="1156">
        <v>467609</v>
      </c>
      <c r="X342" s="1134">
        <v>100.7</v>
      </c>
      <c r="Y342" s="1110">
        <v>226034</v>
      </c>
      <c r="Z342" s="1115">
        <v>322263</v>
      </c>
      <c r="AB342" s="1134">
        <v>98</v>
      </c>
      <c r="AC342" s="1104">
        <v>21932.9</v>
      </c>
      <c r="AD342" s="1115">
        <v>312722</v>
      </c>
    </row>
    <row r="343" spans="1:30">
      <c r="A343" s="112"/>
      <c r="B343" s="120" t="s">
        <v>14</v>
      </c>
      <c r="C343" s="843">
        <v>111.8</v>
      </c>
      <c r="D343" s="858">
        <v>3644572.5770087508</v>
      </c>
      <c r="E343" s="844">
        <v>444104</v>
      </c>
      <c r="F343" s="843">
        <v>113.1</v>
      </c>
      <c r="G343" s="19">
        <v>1096114.186</v>
      </c>
      <c r="H343" s="845">
        <v>1.19</v>
      </c>
      <c r="I343" s="1146">
        <v>-2.2000000000000002</v>
      </c>
      <c r="J343" s="846">
        <v>1.1100000000000001</v>
      </c>
      <c r="K343" s="1156">
        <v>541047</v>
      </c>
      <c r="M343" s="852">
        <v>111.8</v>
      </c>
      <c r="N343" s="880">
        <v>3724.87</v>
      </c>
      <c r="O343" s="848">
        <v>419.65</v>
      </c>
      <c r="P343" s="848">
        <v>113.1</v>
      </c>
      <c r="Q343" s="20">
        <v>1085256.6000000001</v>
      </c>
      <c r="R343" s="850">
        <v>1.19</v>
      </c>
      <c r="S343" s="1147">
        <v>-2.2000000000000002</v>
      </c>
      <c r="T343" s="851">
        <v>1.0680000000000001</v>
      </c>
      <c r="U343" s="1157">
        <v>486107</v>
      </c>
      <c r="X343" s="1135">
        <v>101.5</v>
      </c>
      <c r="Y343" s="1111">
        <v>315040</v>
      </c>
      <c r="Z343" s="1116">
        <v>308803</v>
      </c>
      <c r="AB343" s="1135">
        <v>95.7</v>
      </c>
      <c r="AC343" s="1105">
        <v>22068.5</v>
      </c>
      <c r="AD343" s="1116">
        <v>304304</v>
      </c>
    </row>
    <row r="344" spans="1:30">
      <c r="A344" s="111" t="s">
        <v>466</v>
      </c>
      <c r="B344" s="119" t="s">
        <v>3</v>
      </c>
      <c r="C344" s="853">
        <v>108.1</v>
      </c>
      <c r="D344" s="876">
        <v>3584373.755988556</v>
      </c>
      <c r="E344" s="854">
        <v>508728</v>
      </c>
      <c r="F344" s="853">
        <v>103.6</v>
      </c>
      <c r="G344" s="18">
        <v>1019216.4870000001</v>
      </c>
      <c r="H344" s="855">
        <v>1.2</v>
      </c>
      <c r="I344" s="1145">
        <v>-2.7</v>
      </c>
      <c r="J344" s="856">
        <v>0.96599999999999997</v>
      </c>
      <c r="K344" s="1155">
        <v>385745</v>
      </c>
      <c r="M344" s="847">
        <v>108.1</v>
      </c>
      <c r="N344" s="859">
        <v>3682.29</v>
      </c>
      <c r="O344" s="843">
        <v>660.77</v>
      </c>
      <c r="P344" s="843">
        <v>103.6</v>
      </c>
      <c r="Q344" s="19">
        <v>1088101.3</v>
      </c>
      <c r="R344" s="845">
        <v>1.2</v>
      </c>
      <c r="S344" s="1146">
        <v>-2.7</v>
      </c>
      <c r="T344" s="846">
        <v>1.0309999999999999</v>
      </c>
      <c r="U344" s="1156">
        <v>475772</v>
      </c>
      <c r="X344" s="1134">
        <v>91.8</v>
      </c>
      <c r="Y344" s="1110">
        <v>235295</v>
      </c>
      <c r="Z344" s="1115">
        <v>341542</v>
      </c>
      <c r="AB344" s="1134">
        <v>94.8</v>
      </c>
      <c r="AC344" s="1104">
        <v>21888.3</v>
      </c>
      <c r="AD344" s="1115">
        <v>318059</v>
      </c>
    </row>
    <row r="345" spans="1:30">
      <c r="A345" s="112">
        <v>2017</v>
      </c>
      <c r="B345" s="120" t="s">
        <v>4</v>
      </c>
      <c r="C345" s="843">
        <v>113.5</v>
      </c>
      <c r="D345" s="858">
        <v>3255632.0319864079</v>
      </c>
      <c r="E345" s="844">
        <v>505219</v>
      </c>
      <c r="F345" s="843">
        <v>114.6</v>
      </c>
      <c r="G345" s="19">
        <v>1063774.8810000001</v>
      </c>
      <c r="H345" s="845">
        <v>1.23</v>
      </c>
      <c r="I345" s="1146">
        <v>-4.3</v>
      </c>
      <c r="J345" s="846">
        <v>1.107</v>
      </c>
      <c r="K345" s="1156">
        <v>536520</v>
      </c>
      <c r="M345" s="847">
        <v>113.5</v>
      </c>
      <c r="N345" s="859">
        <v>3553.17</v>
      </c>
      <c r="O345" s="843">
        <v>473.68</v>
      </c>
      <c r="P345" s="843">
        <v>114.6</v>
      </c>
      <c r="Q345" s="19">
        <v>1096482.7</v>
      </c>
      <c r="R345" s="845">
        <v>1.23</v>
      </c>
      <c r="S345" s="1146">
        <v>-4.3</v>
      </c>
      <c r="T345" s="846">
        <v>1.0940000000000001</v>
      </c>
      <c r="U345" s="1156">
        <v>553528</v>
      </c>
      <c r="X345" s="1134">
        <v>92.6</v>
      </c>
      <c r="Y345" s="1110">
        <v>189790</v>
      </c>
      <c r="Z345" s="1115">
        <v>285179</v>
      </c>
      <c r="AB345" s="1134">
        <v>93.9</v>
      </c>
      <c r="AC345" s="1104">
        <v>22094.6</v>
      </c>
      <c r="AD345" s="1115">
        <v>312690</v>
      </c>
    </row>
    <row r="346" spans="1:30">
      <c r="A346" s="112"/>
      <c r="B346" s="120" t="s">
        <v>5</v>
      </c>
      <c r="C346" s="843">
        <v>113.1</v>
      </c>
      <c r="D346" s="858">
        <v>3529176.2943871981</v>
      </c>
      <c r="E346" s="844">
        <v>401515</v>
      </c>
      <c r="F346" s="843">
        <v>112.5</v>
      </c>
      <c r="G346" s="19">
        <v>1100401.477</v>
      </c>
      <c r="H346" s="845">
        <v>1.24</v>
      </c>
      <c r="I346" s="1146">
        <v>-2.4</v>
      </c>
      <c r="J346" s="846">
        <v>1.3149999999999999</v>
      </c>
      <c r="K346" s="1156">
        <v>579927</v>
      </c>
      <c r="M346" s="847">
        <v>113.1</v>
      </c>
      <c r="N346" s="859">
        <v>3589.71</v>
      </c>
      <c r="O346" s="843">
        <v>406.71</v>
      </c>
      <c r="P346" s="843">
        <v>112.5</v>
      </c>
      <c r="Q346" s="19">
        <v>1099946.8</v>
      </c>
      <c r="R346" s="845">
        <v>1.24</v>
      </c>
      <c r="S346" s="1146">
        <v>-2.4</v>
      </c>
      <c r="T346" s="846">
        <v>1.105</v>
      </c>
      <c r="U346" s="1156">
        <v>497763</v>
      </c>
      <c r="X346" s="1134">
        <v>100</v>
      </c>
      <c r="Y346" s="1110">
        <v>225020</v>
      </c>
      <c r="Z346" s="1115">
        <v>346253</v>
      </c>
      <c r="AB346" s="1134">
        <v>96.8</v>
      </c>
      <c r="AC346" s="1104">
        <v>21990</v>
      </c>
      <c r="AD346" s="1115">
        <v>330808</v>
      </c>
    </row>
    <row r="347" spans="1:30">
      <c r="A347" s="112"/>
      <c r="B347" s="120" t="s">
        <v>6</v>
      </c>
      <c r="C347" s="843">
        <v>114.6</v>
      </c>
      <c r="D347" s="858">
        <v>3695280.9823327665</v>
      </c>
      <c r="E347" s="844">
        <v>386684</v>
      </c>
      <c r="F347" s="843">
        <v>115.3</v>
      </c>
      <c r="G347" s="19">
        <v>1136059.0919999999</v>
      </c>
      <c r="H347" s="845">
        <v>1.26</v>
      </c>
      <c r="I347" s="1146">
        <v>-0.4</v>
      </c>
      <c r="J347" s="846">
        <v>1.0309999999999999</v>
      </c>
      <c r="K347" s="1156">
        <v>503472</v>
      </c>
      <c r="M347" s="847">
        <v>114.6</v>
      </c>
      <c r="N347" s="859">
        <v>3729.67</v>
      </c>
      <c r="O347" s="843">
        <v>359.72</v>
      </c>
      <c r="P347" s="843">
        <v>115.3</v>
      </c>
      <c r="Q347" s="19">
        <v>1101179.6000000001</v>
      </c>
      <c r="R347" s="845">
        <v>1.26</v>
      </c>
      <c r="S347" s="1146">
        <v>-0.4</v>
      </c>
      <c r="T347" s="846">
        <v>1.083</v>
      </c>
      <c r="U347" s="1156">
        <v>501729</v>
      </c>
      <c r="X347" s="1134">
        <v>99.2</v>
      </c>
      <c r="Y347" s="1110">
        <v>203224</v>
      </c>
      <c r="Z347" s="1115">
        <v>334175</v>
      </c>
      <c r="AB347" s="1134">
        <v>95.8</v>
      </c>
      <c r="AC347" s="1104">
        <v>22376.799999999999</v>
      </c>
      <c r="AD347" s="1115">
        <v>357872</v>
      </c>
    </row>
    <row r="348" spans="1:30">
      <c r="A348" s="112"/>
      <c r="B348" s="120" t="s">
        <v>7</v>
      </c>
      <c r="C348" s="843">
        <v>112.9</v>
      </c>
      <c r="D348" s="858">
        <v>3698700.6058022399</v>
      </c>
      <c r="E348" s="844">
        <v>369293</v>
      </c>
      <c r="F348" s="843">
        <v>114.2</v>
      </c>
      <c r="G348" s="19">
        <v>1071639.03</v>
      </c>
      <c r="H348" s="845">
        <v>1.28</v>
      </c>
      <c r="I348" s="1146">
        <v>-3.3</v>
      </c>
      <c r="J348" s="846">
        <v>1.0169999999999999</v>
      </c>
      <c r="K348" s="1156">
        <v>466334</v>
      </c>
      <c r="M348" s="847">
        <v>112.9</v>
      </c>
      <c r="N348" s="859">
        <v>3643.34</v>
      </c>
      <c r="O348" s="843">
        <v>373.57</v>
      </c>
      <c r="P348" s="843">
        <v>114.2</v>
      </c>
      <c r="Q348" s="19">
        <v>1098443.3</v>
      </c>
      <c r="R348" s="845">
        <v>1.28</v>
      </c>
      <c r="S348" s="1146">
        <v>-3.3</v>
      </c>
      <c r="T348" s="846">
        <v>1.097</v>
      </c>
      <c r="U348" s="1156">
        <v>501487</v>
      </c>
      <c r="X348" s="1134">
        <v>91.8</v>
      </c>
      <c r="Y348" s="1110">
        <v>210120</v>
      </c>
      <c r="Z348" s="1115">
        <v>339573</v>
      </c>
      <c r="AB348" s="1134">
        <v>94.8</v>
      </c>
      <c r="AC348" s="1104">
        <v>22375.7</v>
      </c>
      <c r="AD348" s="1115">
        <v>326478</v>
      </c>
    </row>
    <row r="349" spans="1:30">
      <c r="A349" s="112"/>
      <c r="B349" s="120" t="s">
        <v>8</v>
      </c>
      <c r="C349" s="843">
        <v>114.1</v>
      </c>
      <c r="D349" s="858">
        <v>3510726.9775041407</v>
      </c>
      <c r="E349" s="844">
        <v>448876</v>
      </c>
      <c r="F349" s="843">
        <v>115.1</v>
      </c>
      <c r="G349" s="19">
        <v>1135105.7560000001</v>
      </c>
      <c r="H349" s="845">
        <v>1.29</v>
      </c>
      <c r="I349" s="1146">
        <v>-2.5</v>
      </c>
      <c r="J349" s="846">
        <v>1.1439999999999999</v>
      </c>
      <c r="K349" s="1156">
        <v>531014</v>
      </c>
      <c r="M349" s="847">
        <v>114.1</v>
      </c>
      <c r="N349" s="859">
        <v>3459.08</v>
      </c>
      <c r="O349" s="843">
        <v>430.78</v>
      </c>
      <c r="P349" s="843">
        <v>115.1</v>
      </c>
      <c r="Q349" s="19">
        <v>1090447.8</v>
      </c>
      <c r="R349" s="845">
        <v>1.29</v>
      </c>
      <c r="S349" s="1146">
        <v>-2.5</v>
      </c>
      <c r="T349" s="846">
        <v>1.1080000000000001</v>
      </c>
      <c r="U349" s="1156">
        <v>506975</v>
      </c>
      <c r="X349" s="1134">
        <v>89.3</v>
      </c>
      <c r="Y349" s="1110">
        <v>201267</v>
      </c>
      <c r="Z349" s="1115">
        <v>338563</v>
      </c>
      <c r="AB349" s="1134">
        <v>92.4</v>
      </c>
      <c r="AC349" s="1104">
        <v>21901.5</v>
      </c>
      <c r="AD349" s="1115">
        <v>335950</v>
      </c>
    </row>
    <row r="350" spans="1:30">
      <c r="A350" s="112"/>
      <c r="B350" s="120" t="s">
        <v>9</v>
      </c>
      <c r="C350" s="843">
        <v>113.7</v>
      </c>
      <c r="D350" s="858">
        <v>3808439.1406049165</v>
      </c>
      <c r="E350" s="844">
        <v>369465</v>
      </c>
      <c r="F350" s="843">
        <v>114</v>
      </c>
      <c r="G350" s="19">
        <v>1115855.1359999999</v>
      </c>
      <c r="H350" s="845">
        <v>1.29</v>
      </c>
      <c r="I350" s="1146">
        <v>-2.1</v>
      </c>
      <c r="J350" s="846">
        <v>1.0429999999999999</v>
      </c>
      <c r="K350" s="1156">
        <v>511423</v>
      </c>
      <c r="M350" s="847">
        <v>113.7</v>
      </c>
      <c r="N350" s="859">
        <v>3537.39</v>
      </c>
      <c r="O350" s="843">
        <v>393.41</v>
      </c>
      <c r="P350" s="843">
        <v>114</v>
      </c>
      <c r="Q350" s="19">
        <v>1087658.6000000001</v>
      </c>
      <c r="R350" s="845">
        <v>1.29</v>
      </c>
      <c r="S350" s="1146">
        <v>-2.1</v>
      </c>
      <c r="T350" s="846">
        <v>1.075</v>
      </c>
      <c r="U350" s="1156">
        <v>515110</v>
      </c>
      <c r="X350" s="1134">
        <v>90.2</v>
      </c>
      <c r="Y350" s="1110">
        <v>246434</v>
      </c>
      <c r="Z350" s="1115">
        <v>331650</v>
      </c>
      <c r="AB350" s="1134">
        <v>92.2</v>
      </c>
      <c r="AC350" s="1104">
        <v>21937.9</v>
      </c>
      <c r="AD350" s="1115">
        <v>334827</v>
      </c>
    </row>
    <row r="351" spans="1:30">
      <c r="A351" s="112"/>
      <c r="B351" s="120" t="s">
        <v>10</v>
      </c>
      <c r="C351" s="843">
        <v>117.2</v>
      </c>
      <c r="D351" s="858">
        <v>3681794.6021329337</v>
      </c>
      <c r="E351" s="844">
        <v>345243</v>
      </c>
      <c r="F351" s="843">
        <v>119.2</v>
      </c>
      <c r="G351" s="19">
        <v>1053412.5330000001</v>
      </c>
      <c r="H351" s="845">
        <v>1.31</v>
      </c>
      <c r="I351" s="1146">
        <v>-1.1000000000000001</v>
      </c>
      <c r="J351" s="846">
        <v>1.0229999999999999</v>
      </c>
      <c r="K351" s="1156">
        <v>509954</v>
      </c>
      <c r="M351" s="847">
        <v>117.2</v>
      </c>
      <c r="N351" s="859">
        <v>3538.9</v>
      </c>
      <c r="O351" s="843">
        <v>369.13</v>
      </c>
      <c r="P351" s="843">
        <v>119.2</v>
      </c>
      <c r="Q351" s="19">
        <v>1080501</v>
      </c>
      <c r="R351" s="845">
        <v>1.31</v>
      </c>
      <c r="S351" s="1146">
        <v>-1.1000000000000001</v>
      </c>
      <c r="T351" s="846">
        <v>1.1120000000000001</v>
      </c>
      <c r="U351" s="1156">
        <v>531603</v>
      </c>
      <c r="X351" s="1134">
        <v>88.5</v>
      </c>
      <c r="Y351" s="1110">
        <v>191990</v>
      </c>
      <c r="Z351" s="1115">
        <v>338647</v>
      </c>
      <c r="AB351" s="1134">
        <v>92.4</v>
      </c>
      <c r="AC351" s="1104">
        <v>21713.4</v>
      </c>
      <c r="AD351" s="1115">
        <v>335929</v>
      </c>
    </row>
    <row r="352" spans="1:30">
      <c r="A352" s="112"/>
      <c r="B352" s="120" t="s">
        <v>11</v>
      </c>
      <c r="C352" s="843">
        <v>113.5</v>
      </c>
      <c r="D352" s="858">
        <v>3570147.7381281909</v>
      </c>
      <c r="E352" s="844">
        <v>416126</v>
      </c>
      <c r="F352" s="843">
        <v>113.2</v>
      </c>
      <c r="G352" s="19">
        <v>1095435.7820000001</v>
      </c>
      <c r="H352" s="845">
        <v>1.3</v>
      </c>
      <c r="I352" s="1146">
        <v>-0.1</v>
      </c>
      <c r="J352" s="846">
        <v>1.1120000000000001</v>
      </c>
      <c r="K352" s="1156">
        <v>542069</v>
      </c>
      <c r="M352" s="847">
        <v>113.5</v>
      </c>
      <c r="N352" s="859">
        <v>3491.55</v>
      </c>
      <c r="O352" s="843">
        <v>412.73</v>
      </c>
      <c r="P352" s="843">
        <v>113.2</v>
      </c>
      <c r="Q352" s="19">
        <v>1091310.1000000001</v>
      </c>
      <c r="R352" s="845">
        <v>1.3</v>
      </c>
      <c r="S352" s="1146">
        <v>-0.1</v>
      </c>
      <c r="T352" s="846">
        <v>1.0880000000000001</v>
      </c>
      <c r="U352" s="1156">
        <v>541057</v>
      </c>
      <c r="X352" s="1134">
        <v>93.4</v>
      </c>
      <c r="Y352" s="1110">
        <v>183284</v>
      </c>
      <c r="Z352" s="1115">
        <v>318589</v>
      </c>
      <c r="AB352" s="1134">
        <v>94.6</v>
      </c>
      <c r="AC352" s="1104">
        <v>21621.599999999999</v>
      </c>
      <c r="AD352" s="1115">
        <v>330081</v>
      </c>
    </row>
    <row r="353" spans="1:30">
      <c r="A353" s="112"/>
      <c r="B353" s="120" t="s">
        <v>12</v>
      </c>
      <c r="C353" s="843">
        <v>116</v>
      </c>
      <c r="D353" s="858">
        <v>3632815.2199114603</v>
      </c>
      <c r="E353" s="844">
        <v>369655</v>
      </c>
      <c r="F353" s="843">
        <v>120.6</v>
      </c>
      <c r="G353" s="19">
        <v>1102353.8429999999</v>
      </c>
      <c r="H353" s="845">
        <v>1.32</v>
      </c>
      <c r="I353" s="1146">
        <v>-3</v>
      </c>
      <c r="J353" s="846">
        <v>1.087</v>
      </c>
      <c r="K353" s="1156">
        <v>516258</v>
      </c>
      <c r="M353" s="847">
        <v>116</v>
      </c>
      <c r="N353" s="859">
        <v>3545.01</v>
      </c>
      <c r="O353" s="843">
        <v>362.93</v>
      </c>
      <c r="P353" s="843">
        <v>120.6</v>
      </c>
      <c r="Q353" s="19">
        <v>1097157.7</v>
      </c>
      <c r="R353" s="845">
        <v>1.32</v>
      </c>
      <c r="S353" s="1146">
        <v>-3</v>
      </c>
      <c r="T353" s="846">
        <v>1.0840000000000001</v>
      </c>
      <c r="U353" s="1156">
        <v>512117</v>
      </c>
      <c r="X353" s="1134">
        <v>98.4</v>
      </c>
      <c r="Y353" s="1110">
        <v>198312</v>
      </c>
      <c r="Z353" s="1115">
        <v>336853</v>
      </c>
      <c r="AB353" s="1134">
        <v>95.1</v>
      </c>
      <c r="AC353" s="1104">
        <v>20709.5</v>
      </c>
      <c r="AD353" s="1115">
        <v>340592</v>
      </c>
    </row>
    <row r="354" spans="1:30">
      <c r="A354" s="112"/>
      <c r="B354" s="120" t="s">
        <v>13</v>
      </c>
      <c r="C354" s="843">
        <v>116.6</v>
      </c>
      <c r="D354" s="858">
        <v>3394975.2845781767</v>
      </c>
      <c r="E354" s="844">
        <v>488553</v>
      </c>
      <c r="F354" s="843">
        <v>122</v>
      </c>
      <c r="G354" s="19">
        <v>1122397.1100000001</v>
      </c>
      <c r="H354" s="845">
        <v>1.33</v>
      </c>
      <c r="I354" s="1146">
        <v>-0.7</v>
      </c>
      <c r="J354" s="846">
        <v>1.123</v>
      </c>
      <c r="K354" s="1156">
        <v>562256</v>
      </c>
      <c r="M354" s="847">
        <v>116.6</v>
      </c>
      <c r="N354" s="859">
        <v>3528.96</v>
      </c>
      <c r="O354" s="843">
        <v>428.45</v>
      </c>
      <c r="P354" s="843">
        <v>122</v>
      </c>
      <c r="Q354" s="19">
        <v>1092705.8999999999</v>
      </c>
      <c r="R354" s="845">
        <v>1.33</v>
      </c>
      <c r="S354" s="1146">
        <v>-0.7</v>
      </c>
      <c r="T354" s="846">
        <v>1.1220000000000001</v>
      </c>
      <c r="U354" s="1156">
        <v>562336</v>
      </c>
      <c r="X354" s="1134">
        <v>97.5</v>
      </c>
      <c r="Y354" s="1110">
        <v>221533</v>
      </c>
      <c r="Z354" s="1115">
        <v>353431</v>
      </c>
      <c r="AB354" s="1134">
        <v>94.7</v>
      </c>
      <c r="AC354" s="1104">
        <v>21428.1</v>
      </c>
      <c r="AD354" s="1115">
        <v>338929</v>
      </c>
    </row>
    <row r="355" spans="1:30">
      <c r="A355" s="113"/>
      <c r="B355" s="121" t="s">
        <v>14</v>
      </c>
      <c r="C355" s="848">
        <v>116.1</v>
      </c>
      <c r="D355" s="881">
        <v>3493052.5191225931</v>
      </c>
      <c r="E355" s="849">
        <v>358904</v>
      </c>
      <c r="F355" s="848">
        <v>120</v>
      </c>
      <c r="G355" s="20">
        <v>1102436.0360000001</v>
      </c>
      <c r="H355" s="850">
        <v>1.35</v>
      </c>
      <c r="I355" s="1147">
        <v>-1.1000000000000001</v>
      </c>
      <c r="J355" s="851">
        <v>1.1459999999999999</v>
      </c>
      <c r="K355" s="1157">
        <v>594718</v>
      </c>
      <c r="M355" s="847">
        <v>116.1</v>
      </c>
      <c r="N355" s="859">
        <v>3575.52</v>
      </c>
      <c r="O355" s="843">
        <v>355.96</v>
      </c>
      <c r="P355" s="843">
        <v>120</v>
      </c>
      <c r="Q355" s="19">
        <v>1101536.6000000001</v>
      </c>
      <c r="R355" s="845">
        <v>1.35</v>
      </c>
      <c r="S355" s="1146">
        <v>-1.1000000000000001</v>
      </c>
      <c r="T355" s="846">
        <v>1.103</v>
      </c>
      <c r="U355" s="1156">
        <v>543781</v>
      </c>
      <c r="X355" s="1134">
        <v>100</v>
      </c>
      <c r="Y355" s="1110">
        <v>301427</v>
      </c>
      <c r="Z355" s="1115">
        <v>342272</v>
      </c>
      <c r="AB355" s="1134">
        <v>94.7</v>
      </c>
      <c r="AC355" s="1104">
        <v>21067.8</v>
      </c>
      <c r="AD355" s="1115">
        <v>352573</v>
      </c>
    </row>
    <row r="356" spans="1:30">
      <c r="A356" s="98" t="s">
        <v>712</v>
      </c>
      <c r="B356" s="196" t="s">
        <v>3</v>
      </c>
      <c r="C356" s="853">
        <v>114.7</v>
      </c>
      <c r="D356" s="876">
        <v>3378501.5366845061</v>
      </c>
      <c r="E356" s="854">
        <v>309781</v>
      </c>
      <c r="F356" s="853">
        <v>119.1</v>
      </c>
      <c r="G356" s="18">
        <v>1057248.3500000001</v>
      </c>
      <c r="H356" s="855">
        <v>1.38</v>
      </c>
      <c r="I356" s="1145">
        <v>-1.4</v>
      </c>
      <c r="J356" s="856">
        <v>1.024</v>
      </c>
      <c r="K356" s="1155">
        <v>457725</v>
      </c>
      <c r="M356" s="857">
        <v>114.7</v>
      </c>
      <c r="N356" s="877">
        <v>3487.94</v>
      </c>
      <c r="O356" s="853">
        <v>382.32</v>
      </c>
      <c r="P356" s="853">
        <v>119.1</v>
      </c>
      <c r="Q356" s="18">
        <v>1116797.8</v>
      </c>
      <c r="R356" s="855">
        <v>1.38</v>
      </c>
      <c r="S356" s="1145">
        <v>-1.4</v>
      </c>
      <c r="T356" s="856">
        <v>1.0980000000000001</v>
      </c>
      <c r="U356" s="1155">
        <v>549428</v>
      </c>
      <c r="X356" s="1136">
        <v>98.4</v>
      </c>
      <c r="Y356" s="1112">
        <v>224690</v>
      </c>
      <c r="Z356" s="1114">
        <v>373896</v>
      </c>
      <c r="AB356" s="1136">
        <v>101.6</v>
      </c>
      <c r="AC356" s="1106">
        <v>21150</v>
      </c>
      <c r="AD356" s="1114">
        <v>340147</v>
      </c>
    </row>
    <row r="357" spans="1:30">
      <c r="A357" s="95">
        <v>2018</v>
      </c>
      <c r="B357" s="195" t="s">
        <v>4</v>
      </c>
      <c r="C357" s="843">
        <v>115.9</v>
      </c>
      <c r="D357" s="858">
        <v>3144539.0957534057</v>
      </c>
      <c r="E357" s="844">
        <v>436401</v>
      </c>
      <c r="F357" s="843">
        <v>117.5</v>
      </c>
      <c r="G357" s="19">
        <v>1089366.1200000001</v>
      </c>
      <c r="H357" s="845">
        <v>1.38</v>
      </c>
      <c r="I357" s="1146">
        <v>-0.3</v>
      </c>
      <c r="J357" s="846">
        <v>1.06</v>
      </c>
      <c r="K357" s="1156">
        <v>495320</v>
      </c>
      <c r="M357" s="847">
        <v>115.9</v>
      </c>
      <c r="N357" s="859">
        <v>3429.26</v>
      </c>
      <c r="O357" s="843">
        <v>404.39</v>
      </c>
      <c r="P357" s="843">
        <v>117.5</v>
      </c>
      <c r="Q357" s="19">
        <v>1126791.8</v>
      </c>
      <c r="R357" s="845">
        <v>1.38</v>
      </c>
      <c r="S357" s="1146">
        <v>-0.3</v>
      </c>
      <c r="T357" s="846">
        <v>1.044</v>
      </c>
      <c r="U357" s="1156">
        <v>514706</v>
      </c>
      <c r="X357" s="1134">
        <v>103.3</v>
      </c>
      <c r="Y357" s="1110">
        <v>184219</v>
      </c>
      <c r="Z357" s="1115">
        <v>344069</v>
      </c>
      <c r="AB357" s="1134">
        <v>105</v>
      </c>
      <c r="AC357" s="1104">
        <v>21490.2</v>
      </c>
      <c r="AD357" s="1115">
        <v>378362</v>
      </c>
    </row>
    <row r="358" spans="1:30">
      <c r="A358" s="95"/>
      <c r="B358" s="195" t="s">
        <v>5</v>
      </c>
      <c r="C358" s="843">
        <v>120.5</v>
      </c>
      <c r="D358" s="858">
        <v>3370186.2163191293</v>
      </c>
      <c r="E358" s="844">
        <v>772511</v>
      </c>
      <c r="F358" s="843">
        <v>127.7</v>
      </c>
      <c r="G358" s="19">
        <v>1116097.8119999999</v>
      </c>
      <c r="H358" s="845">
        <v>1.39</v>
      </c>
      <c r="I358" s="1146">
        <v>-2</v>
      </c>
      <c r="J358" s="846">
        <v>1.2809999999999999</v>
      </c>
      <c r="K358" s="1156">
        <v>630594</v>
      </c>
      <c r="M358" s="847">
        <v>120.5</v>
      </c>
      <c r="N358" s="859">
        <v>3435.4</v>
      </c>
      <c r="O358" s="843">
        <v>774.61</v>
      </c>
      <c r="P358" s="843">
        <v>127.7</v>
      </c>
      <c r="Q358" s="19">
        <v>1117746.3</v>
      </c>
      <c r="R358" s="845">
        <v>1.39</v>
      </c>
      <c r="S358" s="1146">
        <v>-2</v>
      </c>
      <c r="T358" s="846">
        <v>1.079</v>
      </c>
      <c r="U358" s="1156">
        <v>540340</v>
      </c>
      <c r="X358" s="1134">
        <v>105.7</v>
      </c>
      <c r="Y358" s="1110">
        <v>213578</v>
      </c>
      <c r="Z358" s="1115">
        <v>339371</v>
      </c>
      <c r="AB358" s="1134">
        <v>102.8</v>
      </c>
      <c r="AC358" s="1104">
        <v>20268.3</v>
      </c>
      <c r="AD358" s="1115">
        <v>333308</v>
      </c>
    </row>
    <row r="359" spans="1:30">
      <c r="A359" s="95"/>
      <c r="B359" s="195" t="s">
        <v>6</v>
      </c>
      <c r="C359" s="843">
        <v>125.4</v>
      </c>
      <c r="D359" s="858">
        <v>3307413.0720129269</v>
      </c>
      <c r="E359" s="844">
        <v>499525</v>
      </c>
      <c r="F359" s="843">
        <v>143.6</v>
      </c>
      <c r="G359" s="19">
        <v>1155137.4780000001</v>
      </c>
      <c r="H359" s="845">
        <v>1.39</v>
      </c>
      <c r="I359" s="1146">
        <v>-4.3</v>
      </c>
      <c r="J359" s="846">
        <v>1.1120000000000001</v>
      </c>
      <c r="K359" s="1156">
        <v>537260</v>
      </c>
      <c r="M359" s="847">
        <v>125.4</v>
      </c>
      <c r="N359" s="859">
        <v>3328.38</v>
      </c>
      <c r="O359" s="843">
        <v>458.46</v>
      </c>
      <c r="P359" s="843">
        <v>143.6</v>
      </c>
      <c r="Q359" s="19">
        <v>1118593.5</v>
      </c>
      <c r="R359" s="845">
        <v>1.39</v>
      </c>
      <c r="S359" s="1146">
        <v>-4.3</v>
      </c>
      <c r="T359" s="846">
        <v>1.163</v>
      </c>
      <c r="U359" s="1156">
        <v>542835</v>
      </c>
      <c r="X359" s="1134">
        <v>109</v>
      </c>
      <c r="Y359" s="1110">
        <v>185982</v>
      </c>
      <c r="Z359" s="1115">
        <v>331181</v>
      </c>
      <c r="AB359" s="1134">
        <v>105.6</v>
      </c>
      <c r="AC359" s="1104">
        <v>20644.7</v>
      </c>
      <c r="AD359" s="1115">
        <v>337596</v>
      </c>
    </row>
    <row r="360" spans="1:30">
      <c r="A360" s="95"/>
      <c r="B360" s="195" t="s">
        <v>7</v>
      </c>
      <c r="C360" s="843">
        <v>115.9</v>
      </c>
      <c r="D360" s="858">
        <v>3514754.9609541381</v>
      </c>
      <c r="E360" s="844">
        <v>326486</v>
      </c>
      <c r="F360" s="843">
        <v>118.4</v>
      </c>
      <c r="G360" s="19">
        <v>1137420.0630000001</v>
      </c>
      <c r="H360" s="845">
        <v>1.4</v>
      </c>
      <c r="I360" s="1146">
        <v>-6</v>
      </c>
      <c r="J360" s="846">
        <v>1.028</v>
      </c>
      <c r="K360" s="1156">
        <v>522294</v>
      </c>
      <c r="M360" s="847">
        <v>115.9</v>
      </c>
      <c r="N360" s="859">
        <v>3476.28</v>
      </c>
      <c r="O360" s="843">
        <v>339.37</v>
      </c>
      <c r="P360" s="843">
        <v>118.4</v>
      </c>
      <c r="Q360" s="19">
        <v>1164082.6000000001</v>
      </c>
      <c r="R360" s="845">
        <v>1.4</v>
      </c>
      <c r="S360" s="1146">
        <v>-6</v>
      </c>
      <c r="T360" s="846">
        <v>1.115</v>
      </c>
      <c r="U360" s="1156">
        <v>562927</v>
      </c>
      <c r="X360" s="1134">
        <v>102.5</v>
      </c>
      <c r="Y360" s="1110">
        <v>182941</v>
      </c>
      <c r="Z360" s="1115">
        <v>369718</v>
      </c>
      <c r="AB360" s="1134">
        <v>105.7</v>
      </c>
      <c r="AC360" s="1104">
        <v>20131.400000000001</v>
      </c>
      <c r="AD360" s="1115">
        <v>359581</v>
      </c>
    </row>
    <row r="361" spans="1:30">
      <c r="A361" s="95"/>
      <c r="B361" s="195" t="s">
        <v>8</v>
      </c>
      <c r="C361" s="843">
        <v>117.9</v>
      </c>
      <c r="D361" s="858">
        <v>3505815.2711350657</v>
      </c>
      <c r="E361" s="844">
        <v>422683</v>
      </c>
      <c r="F361" s="843">
        <v>123.4</v>
      </c>
      <c r="G361" s="19">
        <v>1172388.07</v>
      </c>
      <c r="H361" s="845">
        <v>1.43</v>
      </c>
      <c r="I361" s="1146">
        <v>-2.2999999999999998</v>
      </c>
      <c r="J361" s="846">
        <v>1.1180000000000001</v>
      </c>
      <c r="K361" s="1156">
        <v>587721</v>
      </c>
      <c r="M361" s="847">
        <v>117.9</v>
      </c>
      <c r="N361" s="859">
        <v>3455.7</v>
      </c>
      <c r="O361" s="843">
        <v>394.4</v>
      </c>
      <c r="P361" s="843">
        <v>123.4</v>
      </c>
      <c r="Q361" s="19">
        <v>1130515.6000000001</v>
      </c>
      <c r="R361" s="845">
        <v>1.43</v>
      </c>
      <c r="S361" s="1146">
        <v>-2.2999999999999998</v>
      </c>
      <c r="T361" s="846">
        <v>1.087</v>
      </c>
      <c r="U361" s="1156">
        <v>557220</v>
      </c>
      <c r="X361" s="1134">
        <v>102.5</v>
      </c>
      <c r="Y361" s="1110">
        <v>182724</v>
      </c>
      <c r="Z361" s="1115">
        <v>352051</v>
      </c>
      <c r="AB361" s="1134">
        <v>105.9</v>
      </c>
      <c r="AC361" s="1104">
        <v>19690.3</v>
      </c>
      <c r="AD361" s="1115">
        <v>363553</v>
      </c>
    </row>
    <row r="362" spans="1:30">
      <c r="A362" s="95"/>
      <c r="B362" s="195" t="s">
        <v>9</v>
      </c>
      <c r="C362" s="843">
        <v>115.9</v>
      </c>
      <c r="D362" s="858">
        <v>3774905.6980994917</v>
      </c>
      <c r="E362" s="844">
        <v>357316</v>
      </c>
      <c r="F362" s="843">
        <v>120.9</v>
      </c>
      <c r="G362" s="19">
        <v>1153795.7969999998</v>
      </c>
      <c r="H362" s="845">
        <v>1.46</v>
      </c>
      <c r="I362" s="1146">
        <v>-4.2</v>
      </c>
      <c r="J362" s="846">
        <v>1.0649999999999999</v>
      </c>
      <c r="K362" s="1156">
        <v>532486</v>
      </c>
      <c r="M362" s="847">
        <v>115.9</v>
      </c>
      <c r="N362" s="859">
        <v>3532.9</v>
      </c>
      <c r="O362" s="843">
        <v>404.67</v>
      </c>
      <c r="P362" s="843">
        <v>120.9</v>
      </c>
      <c r="Q362" s="19">
        <v>1128270.8</v>
      </c>
      <c r="R362" s="845">
        <v>1.46</v>
      </c>
      <c r="S362" s="1146">
        <v>-4.2</v>
      </c>
      <c r="T362" s="846">
        <v>1.105</v>
      </c>
      <c r="U362" s="1156">
        <v>535091</v>
      </c>
      <c r="X362" s="1134">
        <v>104.9</v>
      </c>
      <c r="Y362" s="1110">
        <v>210308</v>
      </c>
      <c r="Z362" s="1115">
        <v>375984</v>
      </c>
      <c r="AB362" s="1134">
        <v>106.9</v>
      </c>
      <c r="AC362" s="1104">
        <v>19001.400000000001</v>
      </c>
      <c r="AD362" s="1115">
        <v>364352</v>
      </c>
    </row>
    <row r="363" spans="1:30">
      <c r="A363" s="95"/>
      <c r="B363" s="195" t="s">
        <v>10</v>
      </c>
      <c r="C363" s="843">
        <v>115.3</v>
      </c>
      <c r="D363" s="858">
        <v>3695293.7899113037</v>
      </c>
      <c r="E363" s="844">
        <v>342274</v>
      </c>
      <c r="F363" s="843">
        <v>117.6</v>
      </c>
      <c r="G363" s="19">
        <v>1113934.1359999999</v>
      </c>
      <c r="H363" s="845">
        <v>1.46</v>
      </c>
      <c r="I363" s="1146">
        <v>-3.1</v>
      </c>
      <c r="J363" s="846">
        <v>1.042</v>
      </c>
      <c r="K363" s="1156">
        <v>562735</v>
      </c>
      <c r="M363" s="847">
        <v>115.3</v>
      </c>
      <c r="N363" s="859">
        <v>3529.34</v>
      </c>
      <c r="O363" s="843">
        <v>372.92</v>
      </c>
      <c r="P363" s="843">
        <v>117.6</v>
      </c>
      <c r="Q363" s="19">
        <v>1134372.3</v>
      </c>
      <c r="R363" s="845">
        <v>1.46</v>
      </c>
      <c r="S363" s="1146">
        <v>-3.1</v>
      </c>
      <c r="T363" s="846">
        <v>1.1279999999999999</v>
      </c>
      <c r="U363" s="1156">
        <v>583279</v>
      </c>
      <c r="X363" s="1134">
        <v>100</v>
      </c>
      <c r="Y363" s="1110">
        <v>175490</v>
      </c>
      <c r="Z363" s="1115">
        <v>364869</v>
      </c>
      <c r="AB363" s="1134">
        <v>104</v>
      </c>
      <c r="AC363" s="1104">
        <v>19406.8</v>
      </c>
      <c r="AD363" s="1115">
        <v>358505</v>
      </c>
    </row>
    <row r="364" spans="1:30">
      <c r="A364" s="95"/>
      <c r="B364" s="195" t="s">
        <v>11</v>
      </c>
      <c r="C364" s="843">
        <v>116.7</v>
      </c>
      <c r="D364" s="858">
        <v>3427621.80226989</v>
      </c>
      <c r="E364" s="844">
        <v>374357</v>
      </c>
      <c r="F364" s="843">
        <v>123.9</v>
      </c>
      <c r="G364" s="19">
        <v>1102655.416</v>
      </c>
      <c r="H364" s="845">
        <v>1.47</v>
      </c>
      <c r="I364" s="1146">
        <v>-2.2000000000000002</v>
      </c>
      <c r="J364" s="846">
        <v>1.1060000000000001</v>
      </c>
      <c r="K364" s="1156">
        <v>482074</v>
      </c>
      <c r="M364" s="847">
        <v>116.7</v>
      </c>
      <c r="N364" s="859">
        <v>3316.55</v>
      </c>
      <c r="O364" s="843">
        <v>362.35</v>
      </c>
      <c r="P364" s="843">
        <v>123.9</v>
      </c>
      <c r="Q364" s="19">
        <v>1108917.8</v>
      </c>
      <c r="R364" s="845">
        <v>1.47</v>
      </c>
      <c r="S364" s="1146">
        <v>-2.2000000000000002</v>
      </c>
      <c r="T364" s="846">
        <v>1.0860000000000001</v>
      </c>
      <c r="U364" s="1156">
        <v>492748</v>
      </c>
      <c r="X364" s="1134">
        <v>104.1</v>
      </c>
      <c r="Y364" s="1110">
        <v>161321</v>
      </c>
      <c r="Z364" s="1115">
        <v>305369</v>
      </c>
      <c r="AB364" s="1134">
        <v>105.3</v>
      </c>
      <c r="AC364" s="1104">
        <v>18876.900000000001</v>
      </c>
      <c r="AD364" s="1115">
        <v>330968</v>
      </c>
    </row>
    <row r="365" spans="1:30">
      <c r="A365" s="95"/>
      <c r="B365" s="195" t="s">
        <v>12</v>
      </c>
      <c r="C365" s="843">
        <v>120.6</v>
      </c>
      <c r="D365" s="858">
        <v>3541881.4122962523</v>
      </c>
      <c r="E365" s="844">
        <v>439645</v>
      </c>
      <c r="F365" s="843">
        <v>128.4</v>
      </c>
      <c r="G365" s="19">
        <v>1148494.3469999998</v>
      </c>
      <c r="H365" s="845">
        <v>1.47</v>
      </c>
      <c r="I365" s="1146">
        <v>-2.9</v>
      </c>
      <c r="J365" s="879">
        <v>1.159</v>
      </c>
      <c r="K365" s="1156">
        <v>573616</v>
      </c>
      <c r="M365" s="847">
        <v>120.6</v>
      </c>
      <c r="N365" s="859">
        <v>3439.82</v>
      </c>
      <c r="O365" s="843">
        <v>411.05</v>
      </c>
      <c r="P365" s="843">
        <v>128.4</v>
      </c>
      <c r="Q365" s="19">
        <v>1133789.3999999999</v>
      </c>
      <c r="R365" s="845">
        <v>1.47</v>
      </c>
      <c r="S365" s="1146">
        <v>-2.9</v>
      </c>
      <c r="T365" s="879">
        <v>1.1419999999999999</v>
      </c>
      <c r="U365" s="1156">
        <v>551964</v>
      </c>
      <c r="X365" s="1134">
        <v>109.8</v>
      </c>
      <c r="Y365" s="1110">
        <v>192171</v>
      </c>
      <c r="Z365" s="1115">
        <v>381969</v>
      </c>
      <c r="AB365" s="1134">
        <v>106</v>
      </c>
      <c r="AC365" s="1104">
        <v>20038.8</v>
      </c>
      <c r="AD365" s="1115">
        <v>372457</v>
      </c>
    </row>
    <row r="366" spans="1:30">
      <c r="A366" s="95"/>
      <c r="B366" s="195" t="s">
        <v>13</v>
      </c>
      <c r="C366" s="843">
        <v>115.4</v>
      </c>
      <c r="D366" s="858">
        <v>3343949.891685361</v>
      </c>
      <c r="E366" s="844">
        <v>442845</v>
      </c>
      <c r="F366" s="843">
        <v>117.2</v>
      </c>
      <c r="G366" s="19">
        <v>1177712.28</v>
      </c>
      <c r="H366" s="845">
        <v>1.46</v>
      </c>
      <c r="I366" s="1146">
        <v>-4.5999999999999996</v>
      </c>
      <c r="J366" s="846">
        <v>1.0960000000000001</v>
      </c>
      <c r="K366" s="1156">
        <v>543911</v>
      </c>
      <c r="M366" s="847">
        <v>115.4</v>
      </c>
      <c r="N366" s="859">
        <v>3478.03</v>
      </c>
      <c r="O366" s="843">
        <v>421.33</v>
      </c>
      <c r="P366" s="843">
        <v>117.2</v>
      </c>
      <c r="Q366" s="19">
        <v>1143539</v>
      </c>
      <c r="R366" s="845">
        <v>1.46</v>
      </c>
      <c r="S366" s="1146">
        <v>-4.5999999999999996</v>
      </c>
      <c r="T366" s="846">
        <v>1.093</v>
      </c>
      <c r="U366" s="1156">
        <v>543265</v>
      </c>
      <c r="X366" s="1134">
        <v>107.4</v>
      </c>
      <c r="Y366" s="1110">
        <v>202726</v>
      </c>
      <c r="Z366" s="1115">
        <v>377322</v>
      </c>
      <c r="AB366" s="1134">
        <v>104.3</v>
      </c>
      <c r="AC366" s="1104">
        <v>19726</v>
      </c>
      <c r="AD366" s="1115">
        <v>356004</v>
      </c>
    </row>
    <row r="367" spans="1:30">
      <c r="A367" s="100"/>
      <c r="B367" s="197" t="s">
        <v>14</v>
      </c>
      <c r="C367" s="848">
        <v>113.9</v>
      </c>
      <c r="D367" s="881">
        <v>3431179.1072086398</v>
      </c>
      <c r="E367" s="849">
        <v>404684</v>
      </c>
      <c r="F367" s="848">
        <v>114.1</v>
      </c>
      <c r="G367" s="20">
        <v>1130973.6399999999</v>
      </c>
      <c r="H367" s="850">
        <v>1.47</v>
      </c>
      <c r="I367" s="1147">
        <v>-2.7</v>
      </c>
      <c r="J367" s="851">
        <v>1.0620000000000001</v>
      </c>
      <c r="K367" s="1157">
        <v>557400</v>
      </c>
      <c r="M367" s="852">
        <v>113.9</v>
      </c>
      <c r="N367" s="880">
        <v>3526.55</v>
      </c>
      <c r="O367" s="848">
        <v>388.5</v>
      </c>
      <c r="P367" s="848">
        <v>114.1</v>
      </c>
      <c r="Q367" s="20">
        <v>1133401.7</v>
      </c>
      <c r="R367" s="850">
        <v>1.47</v>
      </c>
      <c r="S367" s="1147">
        <v>-2.7</v>
      </c>
      <c r="T367" s="851">
        <v>1.018</v>
      </c>
      <c r="U367" s="1157">
        <v>518218</v>
      </c>
      <c r="X367" s="1134">
        <v>112.3</v>
      </c>
      <c r="Y367" s="1110">
        <v>284931</v>
      </c>
      <c r="Z367" s="1115">
        <v>334464</v>
      </c>
      <c r="AB367" s="1134">
        <v>106.9</v>
      </c>
      <c r="AC367" s="1104">
        <v>19526.599999999999</v>
      </c>
      <c r="AD367" s="1115">
        <v>341751</v>
      </c>
    </row>
    <row r="368" spans="1:30">
      <c r="A368" s="95" t="s">
        <v>756</v>
      </c>
      <c r="B368" s="195" t="s">
        <v>3</v>
      </c>
      <c r="C368" s="843">
        <v>110.3</v>
      </c>
      <c r="D368" s="858">
        <v>3464981.5088633494</v>
      </c>
      <c r="E368" s="844">
        <v>267671</v>
      </c>
      <c r="F368" s="843">
        <v>108.6</v>
      </c>
      <c r="G368" s="19">
        <v>1034254.8239999999</v>
      </c>
      <c r="H368" s="845">
        <v>1.46</v>
      </c>
      <c r="I368" s="1146">
        <v>-4.8</v>
      </c>
      <c r="J368" s="846">
        <v>0.97899999999999998</v>
      </c>
      <c r="K368" s="1156">
        <v>439203</v>
      </c>
      <c r="M368" s="847">
        <v>110.3</v>
      </c>
      <c r="N368" s="859">
        <v>3602.07</v>
      </c>
      <c r="O368" s="843">
        <v>332.09</v>
      </c>
      <c r="P368" s="843">
        <v>108.6</v>
      </c>
      <c r="Q368" s="19">
        <v>1086367.8</v>
      </c>
      <c r="R368" s="845">
        <v>1.46</v>
      </c>
      <c r="S368" s="1146">
        <v>-4.8</v>
      </c>
      <c r="T368" s="846">
        <v>1.0489999999999999</v>
      </c>
      <c r="U368" s="1156">
        <v>525994</v>
      </c>
      <c r="X368" s="1136">
        <v>95.1</v>
      </c>
      <c r="Y368" s="1112">
        <v>202742</v>
      </c>
      <c r="Z368" s="1114">
        <v>364355</v>
      </c>
      <c r="AB368" s="1136">
        <v>98.1</v>
      </c>
      <c r="AC368" s="1106">
        <v>19403.8</v>
      </c>
      <c r="AD368" s="1114">
        <v>338823</v>
      </c>
    </row>
    <row r="369" spans="1:30">
      <c r="A369" s="95">
        <v>2019</v>
      </c>
      <c r="B369" s="195" t="s">
        <v>4</v>
      </c>
      <c r="C369" s="843">
        <v>114.3</v>
      </c>
      <c r="D369" s="858">
        <v>3315440.221861213</v>
      </c>
      <c r="E369" s="844">
        <v>436563</v>
      </c>
      <c r="F369" s="843">
        <v>114.7</v>
      </c>
      <c r="G369" s="19">
        <v>1064502.439</v>
      </c>
      <c r="H369" s="845">
        <v>1.45</v>
      </c>
      <c r="I369" s="1146">
        <v>-4.9000000000000004</v>
      </c>
      <c r="J369" s="846">
        <v>1.0549999999999999</v>
      </c>
      <c r="K369" s="1156">
        <v>545246</v>
      </c>
      <c r="M369" s="847">
        <v>114.3</v>
      </c>
      <c r="N369" s="859">
        <v>3609.14</v>
      </c>
      <c r="O369" s="843">
        <v>397.8</v>
      </c>
      <c r="P369" s="843">
        <v>114.7</v>
      </c>
      <c r="Q369" s="19">
        <v>1103632.2</v>
      </c>
      <c r="R369" s="845">
        <v>1.45</v>
      </c>
      <c r="S369" s="1146">
        <v>-4.9000000000000004</v>
      </c>
      <c r="T369" s="846">
        <v>1.0409999999999999</v>
      </c>
      <c r="U369" s="1156">
        <v>570540</v>
      </c>
      <c r="X369" s="1134">
        <v>98.4</v>
      </c>
      <c r="Y369" s="1110">
        <v>165884</v>
      </c>
      <c r="Z369" s="1115">
        <v>314476</v>
      </c>
      <c r="AB369" s="1134">
        <v>99.9</v>
      </c>
      <c r="AC369" s="1104">
        <v>19552.400000000001</v>
      </c>
      <c r="AD369" s="1115">
        <v>347613</v>
      </c>
    </row>
    <row r="370" spans="1:30">
      <c r="A370" s="95"/>
      <c r="B370" s="195" t="s">
        <v>5</v>
      </c>
      <c r="C370" s="843">
        <v>109.4</v>
      </c>
      <c r="D370" s="858">
        <v>3564589.2490429799</v>
      </c>
      <c r="E370" s="844">
        <v>345969</v>
      </c>
      <c r="F370" s="843">
        <v>107.1</v>
      </c>
      <c r="G370" s="19">
        <v>1087599.162</v>
      </c>
      <c r="H370" s="845">
        <v>1.45</v>
      </c>
      <c r="I370" s="1146">
        <v>-1.2</v>
      </c>
      <c r="J370" s="846">
        <v>1.171</v>
      </c>
      <c r="K370" s="1156">
        <v>623974</v>
      </c>
      <c r="M370" s="847">
        <v>109.4</v>
      </c>
      <c r="N370" s="859">
        <v>3639.15</v>
      </c>
      <c r="O370" s="843">
        <v>349.34</v>
      </c>
      <c r="P370" s="843">
        <v>107.1</v>
      </c>
      <c r="Q370" s="19">
        <v>1101200.8</v>
      </c>
      <c r="R370" s="845">
        <v>1.45</v>
      </c>
      <c r="S370" s="1146">
        <v>-1.2</v>
      </c>
      <c r="T370" s="846">
        <v>0.99199999999999999</v>
      </c>
      <c r="U370" s="1156">
        <v>540128</v>
      </c>
      <c r="X370" s="1134">
        <v>103.3</v>
      </c>
      <c r="Y370" s="1110">
        <v>202085</v>
      </c>
      <c r="Z370" s="1115">
        <v>342372</v>
      </c>
      <c r="AB370" s="1134">
        <v>101</v>
      </c>
      <c r="AC370" s="1104">
        <v>18438.099999999999</v>
      </c>
      <c r="AD370" s="1115">
        <v>351763</v>
      </c>
    </row>
    <row r="371" spans="1:30">
      <c r="A371" s="95"/>
      <c r="B371" s="195" t="s">
        <v>6</v>
      </c>
      <c r="C371" s="843">
        <v>110.5</v>
      </c>
      <c r="D371" s="858">
        <v>3645513.5177849438</v>
      </c>
      <c r="E371" s="844">
        <v>443780</v>
      </c>
      <c r="F371" s="843">
        <v>108.4</v>
      </c>
      <c r="G371" s="19">
        <v>1121815.584</v>
      </c>
      <c r="H371" s="845">
        <v>1.44</v>
      </c>
      <c r="I371" s="1146">
        <v>-1.8</v>
      </c>
      <c r="J371" s="846">
        <v>1.004</v>
      </c>
      <c r="K371" s="1156">
        <v>527994</v>
      </c>
      <c r="M371" s="847">
        <v>110.5</v>
      </c>
      <c r="N371" s="859">
        <v>3676.95</v>
      </c>
      <c r="O371" s="843">
        <v>400.69</v>
      </c>
      <c r="P371" s="843">
        <v>108.4</v>
      </c>
      <c r="Q371" s="19">
        <v>1081597.2</v>
      </c>
      <c r="R371" s="845">
        <v>1.44</v>
      </c>
      <c r="S371" s="1146">
        <v>-1.8</v>
      </c>
      <c r="T371" s="846">
        <v>1.042</v>
      </c>
      <c r="U371" s="1156">
        <v>527977</v>
      </c>
      <c r="X371" s="1134">
        <v>103.3</v>
      </c>
      <c r="Y371" s="1110">
        <v>178776</v>
      </c>
      <c r="Z371" s="1115">
        <v>355506</v>
      </c>
      <c r="AB371" s="1134">
        <v>100.4</v>
      </c>
      <c r="AC371" s="1104">
        <v>20903.400000000001</v>
      </c>
      <c r="AD371" s="1115">
        <v>348171</v>
      </c>
    </row>
    <row r="372" spans="1:30">
      <c r="A372" s="95" t="s">
        <v>793</v>
      </c>
      <c r="B372" s="195" t="s">
        <v>7</v>
      </c>
      <c r="C372" s="843">
        <v>113.1</v>
      </c>
      <c r="D372" s="858">
        <v>3878236.9855872863</v>
      </c>
      <c r="E372" s="844">
        <v>368685</v>
      </c>
      <c r="F372" s="843">
        <v>113.9</v>
      </c>
      <c r="G372" s="19">
        <v>1099196.9910000002</v>
      </c>
      <c r="H372" s="845">
        <v>1.44</v>
      </c>
      <c r="I372" s="1146">
        <v>-0.3</v>
      </c>
      <c r="J372" s="846">
        <v>0.98099999999999998</v>
      </c>
      <c r="K372" s="1156">
        <v>469507</v>
      </c>
      <c r="M372" s="847">
        <v>113.1</v>
      </c>
      <c r="N372" s="859">
        <v>3858.01</v>
      </c>
      <c r="O372" s="843">
        <v>401.68</v>
      </c>
      <c r="P372" s="843">
        <v>113.9</v>
      </c>
      <c r="Q372" s="19">
        <v>1119390</v>
      </c>
      <c r="R372" s="845">
        <v>1.44</v>
      </c>
      <c r="S372" s="1146">
        <v>-0.3</v>
      </c>
      <c r="T372" s="846">
        <v>1.0720000000000001</v>
      </c>
      <c r="U372" s="1156">
        <v>502735</v>
      </c>
      <c r="X372" s="1134">
        <v>103.3</v>
      </c>
      <c r="Y372" s="1110">
        <v>179054</v>
      </c>
      <c r="Z372" s="1115">
        <v>368614</v>
      </c>
      <c r="AB372" s="1134">
        <v>106.4</v>
      </c>
      <c r="AC372" s="1104">
        <v>20396.900000000001</v>
      </c>
      <c r="AD372" s="1115">
        <v>354151</v>
      </c>
    </row>
    <row r="373" spans="1:30">
      <c r="A373" s="95"/>
      <c r="B373" s="195" t="s">
        <v>8</v>
      </c>
      <c r="C373" s="843">
        <v>113.6</v>
      </c>
      <c r="D373" s="858">
        <v>3601631.2316318736</v>
      </c>
      <c r="E373" s="844">
        <v>393074</v>
      </c>
      <c r="F373" s="843">
        <v>117.5</v>
      </c>
      <c r="G373" s="19">
        <v>1120557.24</v>
      </c>
      <c r="H373" s="845">
        <v>1.43</v>
      </c>
      <c r="I373" s="1146">
        <v>0</v>
      </c>
      <c r="J373" s="846">
        <v>1.073</v>
      </c>
      <c r="K373" s="1156">
        <v>532439</v>
      </c>
      <c r="M373" s="847">
        <v>113.6</v>
      </c>
      <c r="N373" s="859">
        <v>3539.56</v>
      </c>
      <c r="O373" s="843">
        <v>357.85</v>
      </c>
      <c r="P373" s="843">
        <v>117.5</v>
      </c>
      <c r="Q373" s="19">
        <v>1090557.2</v>
      </c>
      <c r="R373" s="845">
        <v>1.43</v>
      </c>
      <c r="S373" s="1146">
        <v>0</v>
      </c>
      <c r="T373" s="846">
        <v>1.05</v>
      </c>
      <c r="U373" s="1156">
        <v>515654</v>
      </c>
      <c r="X373" s="1134">
        <v>98.4</v>
      </c>
      <c r="Y373" s="1110">
        <v>181695</v>
      </c>
      <c r="Z373" s="1115">
        <v>308171</v>
      </c>
      <c r="AB373" s="1134">
        <v>101.6</v>
      </c>
      <c r="AC373" s="1104">
        <v>19184.8</v>
      </c>
      <c r="AD373" s="1115">
        <v>335061</v>
      </c>
    </row>
    <row r="374" spans="1:30">
      <c r="A374" s="95"/>
      <c r="B374" s="195" t="s">
        <v>9</v>
      </c>
      <c r="C374" s="843">
        <v>119.3</v>
      </c>
      <c r="D374" s="858">
        <v>3628122.1773307533</v>
      </c>
      <c r="E374" s="844">
        <v>445875</v>
      </c>
      <c r="F374" s="843">
        <v>131.9</v>
      </c>
      <c r="G374" s="19">
        <v>1133698.929</v>
      </c>
      <c r="H374" s="845">
        <v>1.42</v>
      </c>
      <c r="I374" s="1146">
        <v>-5.4</v>
      </c>
      <c r="J374" s="846">
        <v>1.1100000000000001</v>
      </c>
      <c r="K374" s="1156">
        <v>538493</v>
      </c>
      <c r="M374" s="847">
        <v>119.3</v>
      </c>
      <c r="N374" s="859">
        <v>3414.1</v>
      </c>
      <c r="O374" s="843">
        <v>480.81</v>
      </c>
      <c r="P374" s="843">
        <v>131.9</v>
      </c>
      <c r="Q374" s="19">
        <v>1100895.6000000001</v>
      </c>
      <c r="R374" s="845">
        <v>1.42</v>
      </c>
      <c r="S374" s="1146">
        <v>-5.4</v>
      </c>
      <c r="T374" s="846">
        <v>1.157</v>
      </c>
      <c r="U374" s="1156">
        <v>527963</v>
      </c>
      <c r="X374" s="1134">
        <v>96.7</v>
      </c>
      <c r="Y374" s="1110">
        <v>204630</v>
      </c>
      <c r="Z374" s="1115">
        <v>369398</v>
      </c>
      <c r="AB374" s="1134">
        <v>98.2</v>
      </c>
      <c r="AC374" s="1104">
        <v>18523.8</v>
      </c>
      <c r="AD374" s="1115">
        <v>344190</v>
      </c>
    </row>
    <row r="375" spans="1:30">
      <c r="A375" s="95"/>
      <c r="B375" s="195" t="s">
        <v>10</v>
      </c>
      <c r="C375" s="843">
        <v>108.7</v>
      </c>
      <c r="D375" s="858">
        <v>3483197.0874381</v>
      </c>
      <c r="E375" s="844">
        <v>278472</v>
      </c>
      <c r="F375" s="843">
        <v>112.4</v>
      </c>
      <c r="G375" s="19">
        <v>1092004.3760000002</v>
      </c>
      <c r="H375" s="845">
        <v>1.42</v>
      </c>
      <c r="I375" s="1146">
        <v>0.3</v>
      </c>
      <c r="J375" s="846">
        <v>0.93100000000000005</v>
      </c>
      <c r="K375" s="1156">
        <v>470999</v>
      </c>
      <c r="M375" s="847">
        <v>108.7</v>
      </c>
      <c r="N375" s="859">
        <v>3303.26</v>
      </c>
      <c r="O375" s="843">
        <v>302.64</v>
      </c>
      <c r="P375" s="843">
        <v>112.4</v>
      </c>
      <c r="Q375" s="19">
        <v>1113275.8999999999</v>
      </c>
      <c r="R375" s="845">
        <v>1.42</v>
      </c>
      <c r="S375" s="1146">
        <v>0.3</v>
      </c>
      <c r="T375" s="846">
        <v>1.0029999999999999</v>
      </c>
      <c r="U375" s="1156">
        <v>489693</v>
      </c>
      <c r="X375" s="1134">
        <v>95.1</v>
      </c>
      <c r="Y375" s="1110">
        <v>173392</v>
      </c>
      <c r="Z375" s="1115">
        <v>331654</v>
      </c>
      <c r="AB375" s="1134">
        <v>98.6</v>
      </c>
      <c r="AC375" s="1104">
        <v>18560.900000000001</v>
      </c>
      <c r="AD375" s="1115">
        <v>334815</v>
      </c>
    </row>
    <row r="376" spans="1:30">
      <c r="A376" s="95"/>
      <c r="B376" s="195" t="s">
        <v>11</v>
      </c>
      <c r="C376" s="843">
        <v>110.5</v>
      </c>
      <c r="D376" s="858">
        <v>3542635.1158799129</v>
      </c>
      <c r="E376" s="844">
        <v>447610</v>
      </c>
      <c r="F376" s="843">
        <v>113</v>
      </c>
      <c r="G376" s="19">
        <v>1090943.04</v>
      </c>
      <c r="H376" s="845">
        <v>1.41</v>
      </c>
      <c r="I376" s="1146">
        <v>11.8</v>
      </c>
      <c r="J376" s="846">
        <v>1.0429999999999999</v>
      </c>
      <c r="K376" s="1156">
        <v>489807</v>
      </c>
      <c r="M376" s="847">
        <v>110.5</v>
      </c>
      <c r="N376" s="859">
        <v>3393.64</v>
      </c>
      <c r="O376" s="843">
        <v>438.55</v>
      </c>
      <c r="P376" s="843">
        <v>113</v>
      </c>
      <c r="Q376" s="19">
        <v>1096856.2</v>
      </c>
      <c r="R376" s="845">
        <v>1.41</v>
      </c>
      <c r="S376" s="1146">
        <v>11.8</v>
      </c>
      <c r="T376" s="846">
        <v>1.026</v>
      </c>
      <c r="U376" s="1156">
        <v>504721</v>
      </c>
      <c r="X376" s="1134">
        <v>93.4</v>
      </c>
      <c r="Y376" s="1110">
        <v>206398</v>
      </c>
      <c r="Z376" s="1115">
        <v>330422</v>
      </c>
      <c r="AB376" s="1134">
        <v>94.3</v>
      </c>
      <c r="AC376" s="1104">
        <v>23550</v>
      </c>
      <c r="AD376" s="1115">
        <v>338706</v>
      </c>
    </row>
    <row r="377" spans="1:30">
      <c r="A377" s="95"/>
      <c r="B377" s="195" t="s">
        <v>12</v>
      </c>
      <c r="C377" s="843">
        <v>107</v>
      </c>
      <c r="D377" s="858">
        <v>3587370.7293662969</v>
      </c>
      <c r="E377" s="844">
        <v>413707</v>
      </c>
      <c r="F377" s="843">
        <v>108.9</v>
      </c>
      <c r="G377" s="19">
        <v>1113885.227</v>
      </c>
      <c r="H377" s="845">
        <v>1.41</v>
      </c>
      <c r="I377" s="1146">
        <v>-8</v>
      </c>
      <c r="J377" s="846">
        <v>1.0229999999999999</v>
      </c>
      <c r="K377" s="1156">
        <v>497193</v>
      </c>
      <c r="M377" s="847">
        <v>107</v>
      </c>
      <c r="N377" s="859">
        <v>3468.35</v>
      </c>
      <c r="O377" s="843">
        <v>394.47</v>
      </c>
      <c r="P377" s="843">
        <v>108.9</v>
      </c>
      <c r="Q377" s="19">
        <v>1095581.1000000001</v>
      </c>
      <c r="R377" s="845">
        <v>1.41</v>
      </c>
      <c r="S377" s="1146">
        <v>-8</v>
      </c>
      <c r="T377" s="846">
        <v>0.997</v>
      </c>
      <c r="U377" s="1156">
        <v>471925</v>
      </c>
      <c r="X377" s="1134">
        <v>98.4</v>
      </c>
      <c r="Y377" s="1110">
        <v>161426</v>
      </c>
      <c r="Z377" s="1115">
        <v>329991</v>
      </c>
      <c r="AB377" s="1134">
        <v>95.1</v>
      </c>
      <c r="AC377" s="1104">
        <v>16997.400000000001</v>
      </c>
      <c r="AD377" s="1115">
        <v>324953</v>
      </c>
    </row>
    <row r="378" spans="1:30">
      <c r="A378" s="95"/>
      <c r="B378" s="195" t="s">
        <v>13</v>
      </c>
      <c r="C378" s="843">
        <v>105.3</v>
      </c>
      <c r="D378" s="858">
        <v>3085195.1806005794</v>
      </c>
      <c r="E378" s="844">
        <v>308614</v>
      </c>
      <c r="F378" s="843">
        <v>104.7</v>
      </c>
      <c r="G378" s="19">
        <v>1132280.1599999999</v>
      </c>
      <c r="H378" s="845">
        <v>1.4</v>
      </c>
      <c r="I378" s="1146">
        <v>-1.9</v>
      </c>
      <c r="J378" s="846">
        <v>0.995</v>
      </c>
      <c r="K378" s="1156">
        <v>479406</v>
      </c>
      <c r="M378" s="847">
        <v>105.3</v>
      </c>
      <c r="N378" s="859">
        <v>3209.85</v>
      </c>
      <c r="O378" s="843">
        <v>287.97000000000003</v>
      </c>
      <c r="P378" s="843">
        <v>104.7</v>
      </c>
      <c r="Q378" s="19">
        <v>1103133.3999999999</v>
      </c>
      <c r="R378" s="845">
        <v>1.4</v>
      </c>
      <c r="S378" s="1146">
        <v>-1.9</v>
      </c>
      <c r="T378" s="846">
        <v>0.99299999999999999</v>
      </c>
      <c r="U378" s="1156">
        <v>477189</v>
      </c>
      <c r="X378" s="1134">
        <v>97.5</v>
      </c>
      <c r="Y378" s="1110">
        <v>187053</v>
      </c>
      <c r="Z378" s="1115">
        <v>336725</v>
      </c>
      <c r="AB378" s="1134">
        <v>94.5</v>
      </c>
      <c r="AC378" s="1104">
        <v>18423.7</v>
      </c>
      <c r="AD378" s="1115">
        <v>330870</v>
      </c>
    </row>
    <row r="379" spans="1:30">
      <c r="A379" s="95"/>
      <c r="B379" s="195" t="s">
        <v>14</v>
      </c>
      <c r="C379" s="843">
        <v>108.2</v>
      </c>
      <c r="D379" s="858">
        <v>3423167.9668335253</v>
      </c>
      <c r="E379" s="844">
        <v>502904</v>
      </c>
      <c r="F379" s="843">
        <v>111.9</v>
      </c>
      <c r="G379" s="19">
        <v>1102759.74</v>
      </c>
      <c r="H379" s="845">
        <v>1.4</v>
      </c>
      <c r="I379" s="1146">
        <v>-3.5</v>
      </c>
      <c r="J379" s="846">
        <v>1.0649999999999999</v>
      </c>
      <c r="K379" s="1156">
        <v>519634</v>
      </c>
      <c r="M379" s="847">
        <v>108.2</v>
      </c>
      <c r="N379" s="859">
        <v>3534.02</v>
      </c>
      <c r="O379" s="843">
        <v>516.77</v>
      </c>
      <c r="P379" s="843">
        <v>111.9</v>
      </c>
      <c r="Q379" s="19">
        <v>1107147.6000000001</v>
      </c>
      <c r="R379" s="845">
        <v>1.4</v>
      </c>
      <c r="S379" s="1146">
        <v>-3.5</v>
      </c>
      <c r="T379" s="846">
        <v>1.0149999999999999</v>
      </c>
      <c r="U379" s="1156">
        <v>484381</v>
      </c>
      <c r="X379" s="1134">
        <v>96.7</v>
      </c>
      <c r="Y379" s="1110">
        <v>265696</v>
      </c>
      <c r="Z379" s="1115">
        <v>328852</v>
      </c>
      <c r="AB379" s="1135">
        <v>92.1</v>
      </c>
      <c r="AC379" s="1105">
        <v>18429.5</v>
      </c>
      <c r="AD379" s="1116">
        <v>324785</v>
      </c>
    </row>
    <row r="380" spans="1:30">
      <c r="A380" s="98" t="s">
        <v>790</v>
      </c>
      <c r="B380" s="196" t="s">
        <v>3</v>
      </c>
      <c r="C380" s="853">
        <v>108.7</v>
      </c>
      <c r="D380" s="876">
        <v>2978540.0703307707</v>
      </c>
      <c r="E380" s="854">
        <v>340801</v>
      </c>
      <c r="F380" s="853">
        <v>110.4</v>
      </c>
      <c r="G380" s="18">
        <v>1061021.5990000002</v>
      </c>
      <c r="H380" s="855">
        <v>1.31</v>
      </c>
      <c r="I380" s="1145">
        <v>-2.2000000000000002</v>
      </c>
      <c r="J380" s="856">
        <v>1.0249999999999999</v>
      </c>
      <c r="K380" s="1155">
        <v>393930</v>
      </c>
      <c r="M380" s="857">
        <v>108.7</v>
      </c>
      <c r="N380" s="877">
        <v>3119.92</v>
      </c>
      <c r="O380" s="853">
        <v>424.89</v>
      </c>
      <c r="P380" s="853">
        <v>110.4</v>
      </c>
      <c r="Q380" s="18">
        <v>1106255.8999999999</v>
      </c>
      <c r="R380" s="855">
        <v>1.31</v>
      </c>
      <c r="S380" s="1145">
        <v>-2.2000000000000002</v>
      </c>
      <c r="T380" s="856">
        <v>1.099</v>
      </c>
      <c r="U380" s="1155">
        <v>470179</v>
      </c>
      <c r="X380" s="1136">
        <v>92.6</v>
      </c>
      <c r="Y380" s="1112">
        <v>191530</v>
      </c>
      <c r="Z380" s="1114">
        <v>351204</v>
      </c>
      <c r="AB380" s="1136">
        <v>95.8</v>
      </c>
      <c r="AC380" s="1106">
        <v>18309</v>
      </c>
      <c r="AD380" s="1114">
        <v>324888</v>
      </c>
    </row>
    <row r="381" spans="1:30">
      <c r="A381" s="95">
        <v>2020</v>
      </c>
      <c r="B381" s="195" t="s">
        <v>4</v>
      </c>
      <c r="C381" s="843">
        <v>104.6</v>
      </c>
      <c r="D381" s="858">
        <v>3336880.1083327425</v>
      </c>
      <c r="E381" s="844">
        <v>256374</v>
      </c>
      <c r="F381" s="843">
        <v>102.5</v>
      </c>
      <c r="G381" s="19">
        <v>1067340.6939999999</v>
      </c>
      <c r="H381" s="845">
        <v>1.25</v>
      </c>
      <c r="I381" s="1146">
        <v>2.8</v>
      </c>
      <c r="J381" s="846">
        <v>1.032</v>
      </c>
      <c r="K381" s="1156">
        <v>476070</v>
      </c>
      <c r="M381" s="847">
        <v>104.6</v>
      </c>
      <c r="N381" s="859">
        <v>3525.26</v>
      </c>
      <c r="O381" s="843">
        <v>248.98</v>
      </c>
      <c r="P381" s="843">
        <v>102.5</v>
      </c>
      <c r="Q381" s="19">
        <v>1098321.8</v>
      </c>
      <c r="R381" s="845">
        <v>1.25</v>
      </c>
      <c r="S381" s="1146">
        <v>2.8</v>
      </c>
      <c r="T381" s="846">
        <v>1.0249999999999999</v>
      </c>
      <c r="U381" s="1156">
        <v>484699</v>
      </c>
      <c r="X381" s="1134">
        <v>98.4</v>
      </c>
      <c r="Y381" s="1110">
        <v>154873</v>
      </c>
      <c r="Z381" s="1115">
        <v>257435</v>
      </c>
      <c r="AB381" s="1134">
        <v>98.5</v>
      </c>
      <c r="AC381" s="1104">
        <v>17732.2</v>
      </c>
      <c r="AD381" s="1115">
        <v>293909</v>
      </c>
    </row>
    <row r="382" spans="1:30">
      <c r="A382" s="95"/>
      <c r="B382" s="195" t="s">
        <v>5</v>
      </c>
      <c r="C382" s="843">
        <v>111.9</v>
      </c>
      <c r="D382" s="858">
        <v>3187764.6733169728</v>
      </c>
      <c r="E382" s="844">
        <v>407489</v>
      </c>
      <c r="F382" s="843">
        <v>119.6</v>
      </c>
      <c r="G382" s="19">
        <v>1073958.4510000001</v>
      </c>
      <c r="H382" s="845">
        <v>1.21</v>
      </c>
      <c r="I382" s="1146">
        <v>-6.4</v>
      </c>
      <c r="J382" s="846">
        <v>1.2629999999999999</v>
      </c>
      <c r="K382" s="1156">
        <v>543150</v>
      </c>
      <c r="M382" s="847">
        <v>111.9</v>
      </c>
      <c r="N382" s="859">
        <v>3259.57</v>
      </c>
      <c r="O382" s="843">
        <v>401.51</v>
      </c>
      <c r="P382" s="843">
        <v>119.6</v>
      </c>
      <c r="Q382" s="19">
        <v>1093965</v>
      </c>
      <c r="R382" s="845">
        <v>1.21</v>
      </c>
      <c r="S382" s="1146">
        <v>-6.4</v>
      </c>
      <c r="T382" s="846">
        <v>1.071</v>
      </c>
      <c r="U382" s="1156">
        <v>475920</v>
      </c>
      <c r="X382" s="1134">
        <v>94.3</v>
      </c>
      <c r="Y382" s="1110">
        <v>143008</v>
      </c>
      <c r="Z382" s="1115">
        <v>317198</v>
      </c>
      <c r="AB382" s="1134">
        <v>92.6</v>
      </c>
      <c r="AC382" s="1104">
        <v>12249.1</v>
      </c>
      <c r="AD382" s="1115">
        <v>313840</v>
      </c>
    </row>
    <row r="383" spans="1:30">
      <c r="A383" s="95"/>
      <c r="B383" s="195" t="s">
        <v>6</v>
      </c>
      <c r="C383" s="843">
        <v>92.9</v>
      </c>
      <c r="D383" s="858">
        <v>3040134.9174115364</v>
      </c>
      <c r="E383" s="844">
        <v>526160</v>
      </c>
      <c r="F383" s="843">
        <v>85</v>
      </c>
      <c r="G383" s="19">
        <v>1083369.8999999999</v>
      </c>
      <c r="H383" s="845">
        <v>1.1299999999999999</v>
      </c>
      <c r="I383" s="1146">
        <v>-18.399999999999999</v>
      </c>
      <c r="J383" s="846">
        <v>0.90800000000000003</v>
      </c>
      <c r="K383" s="1156">
        <v>461902</v>
      </c>
      <c r="M383" s="847">
        <v>92.9</v>
      </c>
      <c r="N383" s="859">
        <v>3072.92</v>
      </c>
      <c r="O383" s="843">
        <v>455.42</v>
      </c>
      <c r="P383" s="843">
        <v>85</v>
      </c>
      <c r="Q383" s="19">
        <v>1037698.1</v>
      </c>
      <c r="R383" s="845">
        <v>1.1299999999999999</v>
      </c>
      <c r="S383" s="1146">
        <v>-18.399999999999999</v>
      </c>
      <c r="T383" s="846">
        <v>0.93799999999999994</v>
      </c>
      <c r="U383" s="1156">
        <v>460304</v>
      </c>
      <c r="X383" s="1134">
        <v>80.3</v>
      </c>
      <c r="Y383" s="1110">
        <v>51663</v>
      </c>
      <c r="Z383" s="1115">
        <v>326970</v>
      </c>
      <c r="AB383" s="1134">
        <v>78.2</v>
      </c>
      <c r="AC383" s="1104">
        <v>6597.2</v>
      </c>
      <c r="AD383" s="1115">
        <v>324762</v>
      </c>
    </row>
    <row r="384" spans="1:30">
      <c r="A384" s="95"/>
      <c r="B384" s="195" t="s">
        <v>7</v>
      </c>
      <c r="C384" s="843">
        <v>92.2</v>
      </c>
      <c r="D384" s="858">
        <v>3020965.1742357532</v>
      </c>
      <c r="E384" s="844">
        <v>512198</v>
      </c>
      <c r="F384" s="843">
        <v>89.8</v>
      </c>
      <c r="G384" s="19">
        <v>989213.86499999999</v>
      </c>
      <c r="H384" s="845">
        <v>1.04</v>
      </c>
      <c r="I384" s="1146">
        <v>-12</v>
      </c>
      <c r="J384" s="846">
        <v>0.83699999999999997</v>
      </c>
      <c r="K384" s="1156">
        <v>365080</v>
      </c>
      <c r="M384" s="847">
        <v>92.2</v>
      </c>
      <c r="N384" s="859">
        <v>3018.2</v>
      </c>
      <c r="O384" s="843">
        <v>580.79999999999995</v>
      </c>
      <c r="P384" s="843">
        <v>89.8</v>
      </c>
      <c r="Q384" s="19">
        <v>1019279.6</v>
      </c>
      <c r="R384" s="845">
        <v>1.04</v>
      </c>
      <c r="S384" s="1146">
        <v>-12</v>
      </c>
      <c r="T384" s="846">
        <v>0.92300000000000004</v>
      </c>
      <c r="U384" s="1156">
        <v>401479</v>
      </c>
      <c r="X384" s="1134">
        <v>68</v>
      </c>
      <c r="Y384" s="1110">
        <v>73330</v>
      </c>
      <c r="Z384" s="1115">
        <v>287392</v>
      </c>
      <c r="AB384" s="1134">
        <v>70</v>
      </c>
      <c r="AC384" s="1104">
        <v>8708</v>
      </c>
      <c r="AD384" s="1115">
        <v>296403</v>
      </c>
    </row>
    <row r="385" spans="1:30">
      <c r="A385" s="95"/>
      <c r="B385" s="195" t="s">
        <v>8</v>
      </c>
      <c r="C385" s="843">
        <v>91.6</v>
      </c>
      <c r="D385" s="858">
        <v>3148234.0821614321</v>
      </c>
      <c r="E385" s="844">
        <v>407496</v>
      </c>
      <c r="F385" s="843">
        <v>90.6</v>
      </c>
      <c r="G385" s="19">
        <v>1097787.0919999999</v>
      </c>
      <c r="H385" s="845">
        <v>1.02</v>
      </c>
      <c r="I385" s="1146">
        <v>-0.9</v>
      </c>
      <c r="J385" s="846">
        <v>0.96499999999999997</v>
      </c>
      <c r="K385" s="1156">
        <v>415368</v>
      </c>
      <c r="M385" s="847">
        <v>91.6</v>
      </c>
      <c r="N385" s="859">
        <v>3075.53</v>
      </c>
      <c r="O385" s="843">
        <v>374.75</v>
      </c>
      <c r="P385" s="843">
        <v>90.6</v>
      </c>
      <c r="Q385" s="19">
        <v>1061538.2</v>
      </c>
      <c r="R385" s="845">
        <v>1.02</v>
      </c>
      <c r="S385" s="1146">
        <v>-0.9</v>
      </c>
      <c r="T385" s="846">
        <v>0.94799999999999995</v>
      </c>
      <c r="U385" s="1156">
        <v>395577</v>
      </c>
      <c r="X385" s="1134">
        <v>71.3</v>
      </c>
      <c r="Y385" s="1110">
        <v>157873</v>
      </c>
      <c r="Z385" s="1115">
        <v>303067</v>
      </c>
      <c r="AB385" s="1134">
        <v>73.5</v>
      </c>
      <c r="AC385" s="1104">
        <v>16252.1</v>
      </c>
      <c r="AD385" s="1115">
        <v>302010</v>
      </c>
    </row>
    <row r="386" spans="1:30">
      <c r="A386" s="95"/>
      <c r="B386" s="195" t="s">
        <v>9</v>
      </c>
      <c r="C386" s="843">
        <v>94</v>
      </c>
      <c r="D386" s="858">
        <v>3210526.9422724838</v>
      </c>
      <c r="E386" s="844">
        <v>319167</v>
      </c>
      <c r="F386" s="843">
        <v>90.7</v>
      </c>
      <c r="G386" s="19">
        <v>1119381.5160000001</v>
      </c>
      <c r="H386" s="845">
        <v>0.97</v>
      </c>
      <c r="I386" s="1146">
        <v>-0.9</v>
      </c>
      <c r="J386" s="846">
        <v>0.92500000000000004</v>
      </c>
      <c r="K386" s="1156">
        <v>444165</v>
      </c>
      <c r="M386" s="847">
        <v>94</v>
      </c>
      <c r="N386" s="859">
        <v>3036.9</v>
      </c>
      <c r="O386" s="843">
        <v>358.52</v>
      </c>
      <c r="P386" s="843">
        <v>90.7</v>
      </c>
      <c r="Q386" s="19">
        <v>1076267.3999999999</v>
      </c>
      <c r="R386" s="845">
        <v>0.97</v>
      </c>
      <c r="S386" s="1146">
        <v>-0.9</v>
      </c>
      <c r="T386" s="846">
        <v>0.96399999999999997</v>
      </c>
      <c r="U386" s="1156">
        <v>431059</v>
      </c>
      <c r="X386" s="1134">
        <v>80.3</v>
      </c>
      <c r="Y386" s="1110">
        <v>180458</v>
      </c>
      <c r="Z386" s="1115">
        <v>316121</v>
      </c>
      <c r="AB386" s="1134">
        <v>81.5</v>
      </c>
      <c r="AC386" s="1104">
        <v>16171.5</v>
      </c>
      <c r="AD386" s="1115">
        <v>294395</v>
      </c>
    </row>
    <row r="387" spans="1:30">
      <c r="A387" s="95"/>
      <c r="B387" s="195" t="s">
        <v>10</v>
      </c>
      <c r="C387" s="843">
        <v>100.9</v>
      </c>
      <c r="D387" s="858">
        <v>3362517.678669889</v>
      </c>
      <c r="E387" s="844">
        <v>293832</v>
      </c>
      <c r="F387" s="843">
        <v>111</v>
      </c>
      <c r="G387" s="19">
        <v>1051467.5760000001</v>
      </c>
      <c r="H387" s="845">
        <v>0.93</v>
      </c>
      <c r="I387" s="1146">
        <v>1.6</v>
      </c>
      <c r="J387" s="846">
        <v>0.91200000000000003</v>
      </c>
      <c r="K387" s="1156">
        <v>411120</v>
      </c>
      <c r="M387" s="847">
        <v>100.9</v>
      </c>
      <c r="N387" s="859">
        <v>3185.48</v>
      </c>
      <c r="O387" s="843">
        <v>303.57</v>
      </c>
      <c r="P387" s="843">
        <v>111</v>
      </c>
      <c r="Q387" s="19">
        <v>1087547.1000000001</v>
      </c>
      <c r="R387" s="845">
        <v>0.93</v>
      </c>
      <c r="S387" s="1146">
        <v>1.6</v>
      </c>
      <c r="T387" s="846">
        <v>0.98099999999999998</v>
      </c>
      <c r="U387" s="1156">
        <v>437996</v>
      </c>
      <c r="X387" s="1134">
        <v>79.5</v>
      </c>
      <c r="Y387" s="1110">
        <v>162566</v>
      </c>
      <c r="Z387" s="1115">
        <v>284675</v>
      </c>
      <c r="AB387" s="1134">
        <v>82.1</v>
      </c>
      <c r="AC387" s="1104">
        <v>16790.5</v>
      </c>
      <c r="AD387" s="1115">
        <v>298214</v>
      </c>
    </row>
    <row r="388" spans="1:30">
      <c r="A388" s="95"/>
      <c r="B388" s="195" t="s">
        <v>11</v>
      </c>
      <c r="C388" s="843">
        <v>96.9</v>
      </c>
      <c r="D388" s="858">
        <v>3312148.674177113</v>
      </c>
      <c r="E388" s="844">
        <v>351302</v>
      </c>
      <c r="F388" s="843">
        <v>96.1</v>
      </c>
      <c r="G388" s="19">
        <v>1093485.784</v>
      </c>
      <c r="H388" s="845">
        <v>0.93</v>
      </c>
      <c r="I388" s="1146">
        <v>-12.4</v>
      </c>
      <c r="J388" s="846">
        <v>0.996</v>
      </c>
      <c r="K388" s="1156">
        <v>435006</v>
      </c>
      <c r="M388" s="847">
        <v>96.9</v>
      </c>
      <c r="N388" s="859">
        <v>3139.91</v>
      </c>
      <c r="O388" s="843">
        <v>346.04</v>
      </c>
      <c r="P388" s="843">
        <v>96.1</v>
      </c>
      <c r="Q388" s="19">
        <v>1095142.6000000001</v>
      </c>
      <c r="R388" s="845">
        <v>0.93</v>
      </c>
      <c r="S388" s="1146">
        <v>-12.4</v>
      </c>
      <c r="T388" s="846">
        <v>0.97799999999999998</v>
      </c>
      <c r="U388" s="1156">
        <v>432175</v>
      </c>
      <c r="X388" s="1134">
        <v>87.7</v>
      </c>
      <c r="Y388" s="1110">
        <v>142330</v>
      </c>
      <c r="Z388" s="1115">
        <v>299899</v>
      </c>
      <c r="AB388" s="1134">
        <v>88.4</v>
      </c>
      <c r="AC388" s="1104">
        <v>16473.400000000001</v>
      </c>
      <c r="AD388" s="1115">
        <v>300530</v>
      </c>
    </row>
    <row r="389" spans="1:30">
      <c r="A389" s="95"/>
      <c r="B389" s="195" t="s">
        <v>12</v>
      </c>
      <c r="C389" s="843">
        <v>100.7</v>
      </c>
      <c r="D389" s="858">
        <v>3312692.9962649508</v>
      </c>
      <c r="E389" s="844">
        <v>412544</v>
      </c>
      <c r="F389" s="843">
        <v>99.9</v>
      </c>
      <c r="G389" s="19">
        <v>1128704.1430000002</v>
      </c>
      <c r="H389" s="845">
        <v>0.93</v>
      </c>
      <c r="I389" s="1146">
        <v>4.0999999999999996</v>
      </c>
      <c r="J389" s="846">
        <v>1.0469999999999999</v>
      </c>
      <c r="K389" s="1156">
        <v>494062</v>
      </c>
      <c r="M389" s="847">
        <v>100.7</v>
      </c>
      <c r="N389" s="859">
        <v>3182.67</v>
      </c>
      <c r="O389" s="843">
        <v>399.51</v>
      </c>
      <c r="P389" s="843">
        <v>99.9</v>
      </c>
      <c r="Q389" s="19">
        <v>1104274.5</v>
      </c>
      <c r="R389" s="845">
        <v>0.93</v>
      </c>
      <c r="S389" s="1146">
        <v>4.0999999999999996</v>
      </c>
      <c r="T389" s="846">
        <v>1.014</v>
      </c>
      <c r="U389" s="1156">
        <v>465097</v>
      </c>
      <c r="X389" s="1134">
        <v>83.6</v>
      </c>
      <c r="Y389" s="1110">
        <v>160400</v>
      </c>
      <c r="Z389" s="1115">
        <v>293836</v>
      </c>
      <c r="AB389" s="1134">
        <v>81</v>
      </c>
      <c r="AC389" s="1104">
        <v>16666.7</v>
      </c>
      <c r="AD389" s="1115">
        <v>293308</v>
      </c>
    </row>
    <row r="390" spans="1:30">
      <c r="A390" s="95"/>
      <c r="B390" s="195" t="s">
        <v>13</v>
      </c>
      <c r="C390" s="843">
        <v>100.8</v>
      </c>
      <c r="D390" s="858">
        <v>3144260.5309202182</v>
      </c>
      <c r="E390" s="844">
        <v>386063</v>
      </c>
      <c r="F390" s="843">
        <v>98.8</v>
      </c>
      <c r="G390" s="19">
        <v>1122017.1100000001</v>
      </c>
      <c r="H390" s="845">
        <v>0.93</v>
      </c>
      <c r="I390" s="1146">
        <v>-2.7</v>
      </c>
      <c r="J390" s="846">
        <v>0.98499999999999999</v>
      </c>
      <c r="K390" s="1156">
        <v>442978</v>
      </c>
      <c r="M390" s="847">
        <v>100.8</v>
      </c>
      <c r="N390" s="859">
        <v>3273.97</v>
      </c>
      <c r="O390" s="843">
        <v>354.62</v>
      </c>
      <c r="P390" s="843">
        <v>98.8</v>
      </c>
      <c r="Q390" s="19">
        <v>1105469.3999999999</v>
      </c>
      <c r="R390" s="845">
        <v>0.93</v>
      </c>
      <c r="S390" s="1146">
        <v>-2.7</v>
      </c>
      <c r="T390" s="846">
        <v>0.98599999999999999</v>
      </c>
      <c r="U390" s="1156">
        <v>455735</v>
      </c>
      <c r="X390" s="1134">
        <v>88.5</v>
      </c>
      <c r="Y390" s="1110">
        <v>167517</v>
      </c>
      <c r="Z390" s="1115">
        <v>283515</v>
      </c>
      <c r="AB390" s="1134">
        <v>85.7</v>
      </c>
      <c r="AC390" s="1104">
        <v>16487.900000000001</v>
      </c>
      <c r="AD390" s="1115">
        <v>280181</v>
      </c>
    </row>
    <row r="391" spans="1:30">
      <c r="A391" s="100"/>
      <c r="B391" s="197" t="s">
        <v>14</v>
      </c>
      <c r="C391" s="848">
        <v>102.9</v>
      </c>
      <c r="D391" s="881">
        <v>3081785.1628150092</v>
      </c>
      <c r="E391" s="849">
        <v>419595</v>
      </c>
      <c r="F391" s="848">
        <v>101.4</v>
      </c>
      <c r="G391" s="20">
        <v>1100446.8020000001</v>
      </c>
      <c r="H391" s="850">
        <v>0.93</v>
      </c>
      <c r="I391" s="1147">
        <v>-3.5</v>
      </c>
      <c r="J391" s="882">
        <v>1.095</v>
      </c>
      <c r="K391" s="1157">
        <v>540090</v>
      </c>
      <c r="M391" s="852">
        <v>102.9</v>
      </c>
      <c r="N391" s="880">
        <v>3197.57</v>
      </c>
      <c r="O391" s="848">
        <v>426.1</v>
      </c>
      <c r="P391" s="848">
        <v>101.4</v>
      </c>
      <c r="Q391" s="20">
        <v>1093985.1000000001</v>
      </c>
      <c r="R391" s="850">
        <v>0.93</v>
      </c>
      <c r="S391" s="1147">
        <v>-3.5</v>
      </c>
      <c r="T391" s="851">
        <v>1.036</v>
      </c>
      <c r="U391" s="1157">
        <v>489215</v>
      </c>
      <c r="X391" s="1135">
        <v>89.3</v>
      </c>
      <c r="Y391" s="1111">
        <v>236065</v>
      </c>
      <c r="Z391" s="1116">
        <v>301579</v>
      </c>
      <c r="AB391" s="1135">
        <v>85.1</v>
      </c>
      <c r="AC391" s="1105">
        <v>16848.5</v>
      </c>
      <c r="AD391" s="1116">
        <v>291268</v>
      </c>
    </row>
    <row r="392" spans="1:30">
      <c r="A392" s="95" t="s">
        <v>817</v>
      </c>
      <c r="B392" s="195" t="s">
        <v>3</v>
      </c>
      <c r="C392" s="843">
        <v>103.9</v>
      </c>
      <c r="D392" s="858">
        <v>3017305.4086687043</v>
      </c>
      <c r="E392" s="844">
        <v>304172</v>
      </c>
      <c r="F392" s="843">
        <v>101.9</v>
      </c>
      <c r="G392" s="19">
        <v>1041546.0880000001</v>
      </c>
      <c r="H392" s="845">
        <v>0.94</v>
      </c>
      <c r="I392" s="1146">
        <v>-4.2</v>
      </c>
      <c r="J392" s="846">
        <v>0.97399999999999998</v>
      </c>
      <c r="K392" s="1156">
        <v>418528</v>
      </c>
      <c r="M392" s="847">
        <v>103.9</v>
      </c>
      <c r="N392" s="859">
        <v>3173.58</v>
      </c>
      <c r="O392" s="843">
        <v>379.98</v>
      </c>
      <c r="P392" s="843">
        <v>101.9</v>
      </c>
      <c r="Q392" s="19">
        <v>1096498.1000000001</v>
      </c>
      <c r="R392" s="845">
        <v>0.94</v>
      </c>
      <c r="S392" s="1146">
        <v>-4.2</v>
      </c>
      <c r="T392" s="846">
        <v>1.0449999999999999</v>
      </c>
      <c r="U392" s="1156">
        <v>513686</v>
      </c>
      <c r="X392" s="1136">
        <v>86.9</v>
      </c>
      <c r="Y392" s="1112">
        <v>143873</v>
      </c>
      <c r="Z392" s="1114">
        <v>330467</v>
      </c>
      <c r="AB392" s="1136">
        <v>89.9</v>
      </c>
      <c r="AC392" s="1106">
        <v>13753.3</v>
      </c>
      <c r="AD392" s="1114">
        <v>305705</v>
      </c>
    </row>
    <row r="393" spans="1:30">
      <c r="A393" s="95">
        <v>2021</v>
      </c>
      <c r="B393" s="195" t="s">
        <v>4</v>
      </c>
      <c r="C393" s="843">
        <v>103</v>
      </c>
      <c r="D393" s="858">
        <v>3064430.8938968955</v>
      </c>
      <c r="E393" s="844">
        <v>328513</v>
      </c>
      <c r="F393" s="843">
        <v>99.9</v>
      </c>
      <c r="G393" s="19">
        <v>1038792.7439999999</v>
      </c>
      <c r="H393" s="845">
        <v>0.93</v>
      </c>
      <c r="I393" s="1146">
        <v>-4.4000000000000004</v>
      </c>
      <c r="J393" s="846">
        <v>1.0529999999999999</v>
      </c>
      <c r="K393" s="1156">
        <v>464610</v>
      </c>
      <c r="M393" s="847">
        <v>103</v>
      </c>
      <c r="N393" s="859">
        <v>3336.94</v>
      </c>
      <c r="O393" s="843">
        <v>299.11</v>
      </c>
      <c r="P393" s="843">
        <v>99.9</v>
      </c>
      <c r="Q393" s="19">
        <v>1078450.5</v>
      </c>
      <c r="R393" s="845">
        <v>0.93</v>
      </c>
      <c r="S393" s="1146">
        <v>-4.4000000000000004</v>
      </c>
      <c r="T393" s="846">
        <v>1.0509999999999999</v>
      </c>
      <c r="U393" s="1156">
        <v>491254</v>
      </c>
      <c r="X393" s="1134">
        <v>88.5</v>
      </c>
      <c r="Y393" s="1110">
        <v>140147</v>
      </c>
      <c r="Z393" s="1115">
        <v>298488</v>
      </c>
      <c r="AB393" s="1134">
        <v>88.6</v>
      </c>
      <c r="AC393" s="1104">
        <v>16046.1</v>
      </c>
      <c r="AD393" s="1115">
        <v>340779</v>
      </c>
    </row>
    <row r="394" spans="1:30">
      <c r="A394" s="95"/>
      <c r="B394" s="195" t="s">
        <v>5</v>
      </c>
      <c r="C394" s="843">
        <v>104.3</v>
      </c>
      <c r="D394" s="858">
        <v>3248959.2835684465</v>
      </c>
      <c r="E394" s="844">
        <v>414781</v>
      </c>
      <c r="F394" s="843">
        <v>100.9</v>
      </c>
      <c r="G394" s="19">
        <v>1083689.7120000001</v>
      </c>
      <c r="H394" s="845">
        <v>0.94</v>
      </c>
      <c r="I394" s="1146">
        <v>1.6</v>
      </c>
      <c r="J394" s="846">
        <v>1.2889999999999999</v>
      </c>
      <c r="K394" s="1156">
        <v>603135</v>
      </c>
      <c r="M394" s="847">
        <v>104.3</v>
      </c>
      <c r="N394" s="859">
        <v>3330.59</v>
      </c>
      <c r="O394" s="843">
        <v>390.03</v>
      </c>
      <c r="P394" s="843">
        <v>100.9</v>
      </c>
      <c r="Q394" s="19">
        <v>1095793.3999999999</v>
      </c>
      <c r="R394" s="845">
        <v>0.94</v>
      </c>
      <c r="S394" s="1146">
        <v>1.6</v>
      </c>
      <c r="T394" s="846">
        <v>1.0920000000000001</v>
      </c>
      <c r="U394" s="1156">
        <v>516925</v>
      </c>
      <c r="X394" s="1134">
        <v>89.3</v>
      </c>
      <c r="Y394" s="1110">
        <v>171069</v>
      </c>
      <c r="Z394" s="1115">
        <v>350193</v>
      </c>
      <c r="AB394" s="1134">
        <v>87.7</v>
      </c>
      <c r="AC394" s="1104">
        <v>14652.6</v>
      </c>
      <c r="AD394" s="1115">
        <v>346486</v>
      </c>
    </row>
    <row r="395" spans="1:30">
      <c r="A395" s="95"/>
      <c r="B395" s="195" t="s">
        <v>6</v>
      </c>
      <c r="C395" s="843">
        <v>104.1</v>
      </c>
      <c r="D395" s="858">
        <v>3484746.8044411195</v>
      </c>
      <c r="E395" s="844">
        <v>361612</v>
      </c>
      <c r="F395" s="843">
        <v>101.2</v>
      </c>
      <c r="G395" s="19">
        <v>1155299.1000000001</v>
      </c>
      <c r="H395" s="845">
        <v>0.94</v>
      </c>
      <c r="I395" s="1146">
        <v>15</v>
      </c>
      <c r="J395" s="846">
        <v>1.075</v>
      </c>
      <c r="K395" s="1156">
        <v>571833</v>
      </c>
      <c r="M395" s="847">
        <v>104.1</v>
      </c>
      <c r="N395" s="859">
        <v>3539.91</v>
      </c>
      <c r="O395" s="843">
        <v>331.07</v>
      </c>
      <c r="P395" s="843">
        <v>101.2</v>
      </c>
      <c r="Q395" s="19">
        <v>1102356.3999999999</v>
      </c>
      <c r="R395" s="845">
        <v>0.94</v>
      </c>
      <c r="S395" s="1146">
        <v>15</v>
      </c>
      <c r="T395" s="846">
        <v>1.109</v>
      </c>
      <c r="U395" s="1156">
        <v>573643</v>
      </c>
      <c r="X395" s="1134">
        <v>89.3</v>
      </c>
      <c r="Y395" s="1110">
        <v>125827</v>
      </c>
      <c r="Z395" s="1115">
        <v>341994</v>
      </c>
      <c r="AB395" s="1134">
        <v>87</v>
      </c>
      <c r="AC395" s="1104">
        <v>16067.8</v>
      </c>
      <c r="AD395" s="1115">
        <v>339684</v>
      </c>
    </row>
    <row r="396" spans="1:30">
      <c r="A396" s="95"/>
      <c r="B396" s="195" t="s">
        <v>7</v>
      </c>
      <c r="C396" s="843">
        <v>103.7</v>
      </c>
      <c r="D396" s="858">
        <v>3357292.186626649</v>
      </c>
      <c r="E396" s="844">
        <v>451835</v>
      </c>
      <c r="F396" s="843">
        <v>98.7</v>
      </c>
      <c r="G396" s="19">
        <v>1045390.71</v>
      </c>
      <c r="H396" s="845">
        <v>0.94</v>
      </c>
      <c r="I396" s="1146">
        <v>3</v>
      </c>
      <c r="J396" s="846">
        <v>0.97499999999999998</v>
      </c>
      <c r="K396" s="1156">
        <v>470255</v>
      </c>
      <c r="M396" s="847">
        <v>103.7</v>
      </c>
      <c r="N396" s="859">
        <v>3362.46</v>
      </c>
      <c r="O396" s="843">
        <v>487.19</v>
      </c>
      <c r="P396" s="843">
        <v>98.7</v>
      </c>
      <c r="Q396" s="19">
        <v>1080595.2</v>
      </c>
      <c r="R396" s="845">
        <v>0.94</v>
      </c>
      <c r="S396" s="1146">
        <v>3</v>
      </c>
      <c r="T396" s="846">
        <v>1.083</v>
      </c>
      <c r="U396" s="1156">
        <v>524329</v>
      </c>
      <c r="X396" s="1134">
        <v>84.4</v>
      </c>
      <c r="Y396" s="1110">
        <v>90941</v>
      </c>
      <c r="Z396" s="1115">
        <v>341759</v>
      </c>
      <c r="AB396" s="1134">
        <v>86.9</v>
      </c>
      <c r="AC396" s="1104">
        <v>10799.3</v>
      </c>
      <c r="AD396" s="1115">
        <v>352474</v>
      </c>
    </row>
    <row r="397" spans="1:30">
      <c r="A397" s="95"/>
      <c r="B397" s="195" t="s">
        <v>8</v>
      </c>
      <c r="C397" s="843">
        <v>102.8</v>
      </c>
      <c r="D397" s="858">
        <v>3530460.2541355677</v>
      </c>
      <c r="E397" s="844">
        <v>406988</v>
      </c>
      <c r="F397" s="843">
        <v>99.4</v>
      </c>
      <c r="G397" s="19">
        <v>1136519.1189999999</v>
      </c>
      <c r="H397" s="845">
        <v>0.96</v>
      </c>
      <c r="I397" s="1146">
        <v>-3.3</v>
      </c>
      <c r="J397" s="846">
        <v>1.1180000000000001</v>
      </c>
      <c r="K397" s="1156">
        <v>591995</v>
      </c>
      <c r="M397" s="847">
        <v>102.8</v>
      </c>
      <c r="N397" s="859">
        <v>3421.65</v>
      </c>
      <c r="O397" s="843">
        <v>373.63</v>
      </c>
      <c r="P397" s="843">
        <v>99.4</v>
      </c>
      <c r="Q397" s="19">
        <v>1096754</v>
      </c>
      <c r="R397" s="845">
        <v>0.96</v>
      </c>
      <c r="S397" s="1146">
        <v>-3.3</v>
      </c>
      <c r="T397" s="846">
        <v>1.103</v>
      </c>
      <c r="U397" s="1156">
        <v>554526</v>
      </c>
      <c r="X397" s="1134">
        <v>88.5</v>
      </c>
      <c r="Y397" s="1110">
        <v>142094</v>
      </c>
      <c r="Z397" s="1115">
        <v>376962</v>
      </c>
      <c r="AB397" s="1134">
        <v>91.2</v>
      </c>
      <c r="AC397" s="1104">
        <v>14627.8</v>
      </c>
      <c r="AD397" s="1115">
        <v>375647</v>
      </c>
    </row>
    <row r="398" spans="1:30">
      <c r="A398" s="95"/>
      <c r="B398" s="195" t="s">
        <v>9</v>
      </c>
      <c r="C398" s="843">
        <v>103.3</v>
      </c>
      <c r="D398" s="858">
        <v>3678291.7294029673</v>
      </c>
      <c r="E398" s="844">
        <v>305708</v>
      </c>
      <c r="F398" s="843">
        <v>99.8</v>
      </c>
      <c r="G398" s="19">
        <v>1136423.1780000001</v>
      </c>
      <c r="H398" s="845">
        <v>0.96</v>
      </c>
      <c r="I398" s="1146">
        <v>0.4</v>
      </c>
      <c r="J398" s="327">
        <v>1.0449999999999999</v>
      </c>
      <c r="K398" s="1156">
        <v>539954</v>
      </c>
      <c r="M398" s="847">
        <v>103.3</v>
      </c>
      <c r="N398" s="859">
        <v>3480.71</v>
      </c>
      <c r="O398" s="843">
        <v>341.16</v>
      </c>
      <c r="P398" s="843">
        <v>99.8</v>
      </c>
      <c r="Q398" s="19">
        <v>1092849.5</v>
      </c>
      <c r="R398" s="845">
        <v>0.96</v>
      </c>
      <c r="S398" s="1146">
        <v>0.4</v>
      </c>
      <c r="T398" s="846">
        <v>1.089</v>
      </c>
      <c r="U398" s="1156">
        <v>526410</v>
      </c>
      <c r="X398" s="1134">
        <v>91</v>
      </c>
      <c r="Y398" s="1110">
        <v>178105</v>
      </c>
      <c r="Z398" s="1115">
        <v>359029</v>
      </c>
      <c r="AB398" s="1134">
        <v>92.3</v>
      </c>
      <c r="AC398" s="1104">
        <v>15960.7</v>
      </c>
      <c r="AD398" s="1115">
        <v>334354</v>
      </c>
    </row>
    <row r="399" spans="1:30">
      <c r="A399" s="95"/>
      <c r="B399" s="195" t="s">
        <v>10</v>
      </c>
      <c r="C399" s="843">
        <v>101.1</v>
      </c>
      <c r="D399" s="858">
        <v>3217548.6972055878</v>
      </c>
      <c r="E399" s="844">
        <v>321419</v>
      </c>
      <c r="F399" s="843">
        <v>94.6</v>
      </c>
      <c r="G399" s="19">
        <v>1011633.325</v>
      </c>
      <c r="H399" s="845">
        <v>0.93</v>
      </c>
      <c r="I399" s="1146">
        <v>-5.8</v>
      </c>
      <c r="J399" s="327">
        <v>1.03</v>
      </c>
      <c r="K399" s="1156">
        <v>525659</v>
      </c>
      <c r="M399" s="847">
        <v>101.1</v>
      </c>
      <c r="N399" s="859">
        <v>3056.16</v>
      </c>
      <c r="O399" s="843">
        <v>347.9</v>
      </c>
      <c r="P399" s="843">
        <v>94.6</v>
      </c>
      <c r="Q399" s="19">
        <v>1052062.8</v>
      </c>
      <c r="R399" s="845">
        <v>0.93</v>
      </c>
      <c r="S399" s="1146">
        <v>-5.8</v>
      </c>
      <c r="T399" s="846">
        <v>1.107</v>
      </c>
      <c r="U399" s="1156">
        <v>556950</v>
      </c>
      <c r="X399" s="1134">
        <v>79.5</v>
      </c>
      <c r="Y399" s="1110">
        <v>129279</v>
      </c>
      <c r="Z399" s="1115">
        <v>375229</v>
      </c>
      <c r="AB399" s="1134">
        <v>82.1</v>
      </c>
      <c r="AC399" s="1104">
        <v>13352.5</v>
      </c>
      <c r="AD399" s="1115">
        <v>393075</v>
      </c>
    </row>
    <row r="400" spans="1:30">
      <c r="A400" s="95"/>
      <c r="B400" s="195" t="s">
        <v>11</v>
      </c>
      <c r="C400" s="843">
        <v>98.5</v>
      </c>
      <c r="D400" s="858">
        <v>3913621.3793429299</v>
      </c>
      <c r="E400" s="844">
        <v>365554</v>
      </c>
      <c r="F400" s="843">
        <v>92.6</v>
      </c>
      <c r="G400" s="19">
        <v>1100066.4920000001</v>
      </c>
      <c r="H400" s="845">
        <v>0.93</v>
      </c>
      <c r="I400" s="1146">
        <v>-1.3</v>
      </c>
      <c r="J400" s="327">
        <v>1.129</v>
      </c>
      <c r="K400" s="1156">
        <v>559620</v>
      </c>
      <c r="M400" s="847">
        <v>98.5</v>
      </c>
      <c r="N400" s="859">
        <v>3683.35</v>
      </c>
      <c r="O400" s="843">
        <v>353.57</v>
      </c>
      <c r="P400" s="843">
        <v>92.6</v>
      </c>
      <c r="Q400" s="19">
        <v>1095921.3</v>
      </c>
      <c r="R400" s="845">
        <v>0.93</v>
      </c>
      <c r="S400" s="1146">
        <v>-1.3</v>
      </c>
      <c r="T400" s="846">
        <v>1.103</v>
      </c>
      <c r="U400" s="1156">
        <v>556504</v>
      </c>
      <c r="X400" s="1134">
        <v>93.4</v>
      </c>
      <c r="Y400" s="1110">
        <v>134311</v>
      </c>
      <c r="Z400" s="1115">
        <v>398981</v>
      </c>
      <c r="AB400" s="1134">
        <v>94.2</v>
      </c>
      <c r="AC400" s="1104">
        <v>15545.3</v>
      </c>
      <c r="AD400" s="1115">
        <v>399821</v>
      </c>
    </row>
    <row r="401" spans="1:30">
      <c r="A401" s="95"/>
      <c r="B401" s="195" t="s">
        <v>12</v>
      </c>
      <c r="C401" s="843">
        <v>101.1</v>
      </c>
      <c r="D401" s="858">
        <v>3720569.5461547705</v>
      </c>
      <c r="E401" s="844">
        <v>453303</v>
      </c>
      <c r="F401" s="843">
        <v>101.9</v>
      </c>
      <c r="G401" s="19">
        <v>1096512.8060000001</v>
      </c>
      <c r="H401" s="845">
        <v>0.9</v>
      </c>
      <c r="I401" s="1146">
        <v>1.3</v>
      </c>
      <c r="J401" s="327">
        <v>1.198</v>
      </c>
      <c r="K401" s="1156">
        <v>601322</v>
      </c>
      <c r="M401" s="847">
        <v>101.1</v>
      </c>
      <c r="N401" s="859">
        <v>3558.56</v>
      </c>
      <c r="O401" s="843">
        <v>440.89</v>
      </c>
      <c r="P401" s="843">
        <v>101.9</v>
      </c>
      <c r="Q401" s="19">
        <v>1083781.2</v>
      </c>
      <c r="R401" s="845">
        <v>0.9</v>
      </c>
      <c r="S401" s="1146">
        <v>1.3</v>
      </c>
      <c r="T401" s="846">
        <v>1.157</v>
      </c>
      <c r="U401" s="1156">
        <v>570963</v>
      </c>
      <c r="X401" s="1134">
        <v>91</v>
      </c>
      <c r="Y401" s="1110">
        <v>162267</v>
      </c>
      <c r="Z401" s="1115">
        <v>377551</v>
      </c>
      <c r="AB401" s="1134">
        <v>88.1</v>
      </c>
      <c r="AC401" s="1104">
        <v>16860.7</v>
      </c>
      <c r="AD401" s="1115">
        <v>376873</v>
      </c>
    </row>
    <row r="402" spans="1:30">
      <c r="A402" s="95"/>
      <c r="B402" s="195" t="s">
        <v>13</v>
      </c>
      <c r="C402" s="843">
        <v>100.8</v>
      </c>
      <c r="D402" s="858">
        <v>3342854.8437204175</v>
      </c>
      <c r="E402" s="844">
        <v>408248</v>
      </c>
      <c r="F402" s="843">
        <v>98.1</v>
      </c>
      <c r="G402" s="19">
        <v>1089661.4550000001</v>
      </c>
      <c r="H402" s="845">
        <v>0.91</v>
      </c>
      <c r="I402" s="1146">
        <v>1.9</v>
      </c>
      <c r="J402" s="327">
        <v>1.1739999999999999</v>
      </c>
      <c r="K402" s="1156">
        <v>577671</v>
      </c>
      <c r="M402" s="847">
        <v>100.8</v>
      </c>
      <c r="N402" s="859">
        <v>3484.58</v>
      </c>
      <c r="O402" s="843">
        <v>381.48</v>
      </c>
      <c r="P402" s="843">
        <v>98.1</v>
      </c>
      <c r="Q402" s="19">
        <v>1070491.8999999999</v>
      </c>
      <c r="R402" s="845">
        <v>0.91</v>
      </c>
      <c r="S402" s="1146">
        <v>1.9</v>
      </c>
      <c r="T402" s="846">
        <v>1.179</v>
      </c>
      <c r="U402" s="1156">
        <v>582925</v>
      </c>
      <c r="X402" s="1134">
        <v>88.5</v>
      </c>
      <c r="Y402" s="1110">
        <v>175981</v>
      </c>
      <c r="Z402" s="1115">
        <v>438603</v>
      </c>
      <c r="AB402" s="1134">
        <v>85.7</v>
      </c>
      <c r="AC402" s="1104">
        <v>17321</v>
      </c>
      <c r="AD402" s="1115">
        <v>433445</v>
      </c>
    </row>
    <row r="403" spans="1:30">
      <c r="A403" s="95"/>
      <c r="B403" s="195" t="s">
        <v>14</v>
      </c>
      <c r="C403" s="843">
        <v>98.5</v>
      </c>
      <c r="D403" s="858">
        <v>3344378.9455663627</v>
      </c>
      <c r="E403" s="844">
        <v>331001</v>
      </c>
      <c r="F403" s="843">
        <v>93.8</v>
      </c>
      <c r="G403" s="19">
        <v>1081832.69</v>
      </c>
      <c r="H403" s="845">
        <v>0.91</v>
      </c>
      <c r="I403" s="1146">
        <v>0.9</v>
      </c>
      <c r="J403" s="327">
        <v>1.2090000000000001</v>
      </c>
      <c r="K403" s="1156">
        <v>646362</v>
      </c>
      <c r="M403" s="847">
        <v>98.5</v>
      </c>
      <c r="N403" s="859">
        <v>3486.26</v>
      </c>
      <c r="O403" s="843">
        <v>346.99</v>
      </c>
      <c r="P403" s="843">
        <v>93.8</v>
      </c>
      <c r="Q403" s="19">
        <v>1068918.6000000001</v>
      </c>
      <c r="R403" s="845">
        <v>0.91</v>
      </c>
      <c r="S403" s="1146">
        <v>0.9</v>
      </c>
      <c r="T403" s="846">
        <v>1.137</v>
      </c>
      <c r="U403" s="1156">
        <v>581752</v>
      </c>
      <c r="X403" s="1135">
        <v>95.9</v>
      </c>
      <c r="Y403" s="1111">
        <v>246284</v>
      </c>
      <c r="Z403" s="1116">
        <v>436812</v>
      </c>
      <c r="AB403" s="1135">
        <v>91.4</v>
      </c>
      <c r="AC403" s="1105">
        <v>17577.900000000001</v>
      </c>
      <c r="AD403" s="1116">
        <v>421878</v>
      </c>
    </row>
    <row r="404" spans="1:30">
      <c r="A404" s="98" t="s">
        <v>902</v>
      </c>
      <c r="B404" s="196" t="s">
        <v>3</v>
      </c>
      <c r="C404" s="853">
        <v>100.1</v>
      </c>
      <c r="D404" s="876">
        <v>3339921.9082353637</v>
      </c>
      <c r="E404" s="854">
        <v>282114</v>
      </c>
      <c r="F404" s="853">
        <v>96.8</v>
      </c>
      <c r="G404" s="18">
        <v>1062806.398</v>
      </c>
      <c r="H404" s="855">
        <v>0.93</v>
      </c>
      <c r="I404" s="1145">
        <v>1.7</v>
      </c>
      <c r="J404" s="916">
        <v>1.0489999999999999</v>
      </c>
      <c r="K404" s="1155">
        <v>476153.38699999999</v>
      </c>
      <c r="M404" s="857">
        <v>100.1</v>
      </c>
      <c r="N404" s="877">
        <v>3517.12</v>
      </c>
      <c r="O404" s="853">
        <v>326.57</v>
      </c>
      <c r="P404" s="853">
        <v>96.8</v>
      </c>
      <c r="Q404" s="18">
        <v>1122355.7</v>
      </c>
      <c r="R404" s="855">
        <v>0.93</v>
      </c>
      <c r="S404" s="1145">
        <v>1.7</v>
      </c>
      <c r="T404" s="856">
        <v>1.1279999999999999</v>
      </c>
      <c r="U404" s="1155">
        <v>595682</v>
      </c>
      <c r="X404" s="1136"/>
      <c r="Y404" s="1112"/>
      <c r="Z404" s="1114"/>
      <c r="AB404" s="1136"/>
      <c r="AC404" s="1106"/>
      <c r="AD404" s="1114"/>
    </row>
    <row r="405" spans="1:30">
      <c r="A405" s="95">
        <v>2022</v>
      </c>
      <c r="B405" s="195" t="s">
        <v>4</v>
      </c>
      <c r="C405" s="843">
        <v>103.3</v>
      </c>
      <c r="D405" s="858">
        <v>3131936.43847265</v>
      </c>
      <c r="E405" s="844">
        <v>435425</v>
      </c>
      <c r="F405" s="843">
        <v>102.1</v>
      </c>
      <c r="G405" s="19">
        <v>1062987.5619999999</v>
      </c>
      <c r="H405" s="845">
        <v>0.95</v>
      </c>
      <c r="I405" s="1146">
        <v>-0.8</v>
      </c>
      <c r="J405" s="327">
        <v>1.1140000000000001</v>
      </c>
      <c r="K405" s="1156">
        <v>567027.06200000003</v>
      </c>
      <c r="M405" s="847">
        <v>103.3</v>
      </c>
      <c r="N405" s="859">
        <v>3418.12</v>
      </c>
      <c r="O405" s="843">
        <v>400.34</v>
      </c>
      <c r="P405" s="843">
        <v>102.1</v>
      </c>
      <c r="Q405" s="19">
        <v>1101963.3</v>
      </c>
      <c r="R405" s="845">
        <v>0.95</v>
      </c>
      <c r="S405" s="1146">
        <v>-0.8</v>
      </c>
      <c r="T405" s="846">
        <v>1.117</v>
      </c>
      <c r="U405" s="1156">
        <v>602208</v>
      </c>
      <c r="X405" s="1134"/>
      <c r="Y405" s="1110"/>
      <c r="Z405" s="1115"/>
      <c r="AB405" s="1134"/>
      <c r="AC405" s="1104"/>
      <c r="AD405" s="1115"/>
    </row>
    <row r="406" spans="1:30">
      <c r="A406" s="95"/>
      <c r="B406" s="195" t="s">
        <v>5</v>
      </c>
      <c r="C406" s="843">
        <v>100.5</v>
      </c>
      <c r="D406" s="858">
        <v>3364637.3329178211</v>
      </c>
      <c r="E406" s="844">
        <v>477682</v>
      </c>
      <c r="F406" s="843">
        <v>97</v>
      </c>
      <c r="G406" s="19">
        <v>1106042.1000000001</v>
      </c>
      <c r="H406" s="845">
        <v>0.96</v>
      </c>
      <c r="I406" s="1146">
        <v>0.4</v>
      </c>
      <c r="J406" s="327">
        <v>1.319</v>
      </c>
      <c r="K406" s="1156">
        <v>720846.24400000006</v>
      </c>
      <c r="M406" s="847">
        <v>100.5</v>
      </c>
      <c r="N406" s="859">
        <v>3457.9</v>
      </c>
      <c r="O406" s="843">
        <v>458.07</v>
      </c>
      <c r="P406" s="843">
        <v>97</v>
      </c>
      <c r="Q406" s="19">
        <v>1114574.7</v>
      </c>
      <c r="R406" s="845">
        <v>0.96</v>
      </c>
      <c r="S406" s="1500">
        <v>0.4</v>
      </c>
      <c r="T406" s="846">
        <v>1.1120000000000001</v>
      </c>
      <c r="U406" s="1156">
        <v>620049</v>
      </c>
      <c r="X406" s="1134"/>
      <c r="Y406" s="1110"/>
      <c r="Z406" s="1115"/>
      <c r="AB406" s="1134"/>
      <c r="AC406" s="1104"/>
      <c r="AD406" s="1115"/>
    </row>
    <row r="407" spans="1:30">
      <c r="A407" s="95"/>
      <c r="B407" s="195" t="s">
        <v>6</v>
      </c>
      <c r="C407" s="843">
        <v>102.1</v>
      </c>
      <c r="D407" s="858">
        <v>3277600.2310726028</v>
      </c>
      <c r="E407" s="844">
        <v>441361</v>
      </c>
      <c r="F407" s="843">
        <v>98.6</v>
      </c>
      <c r="G407" s="19">
        <v>1151057.5900000001</v>
      </c>
      <c r="H407" s="845">
        <v>0.98</v>
      </c>
      <c r="I407" s="1146">
        <v>3.4</v>
      </c>
      <c r="J407" s="327">
        <v>1.1339999999999999</v>
      </c>
      <c r="K407" s="1156">
        <v>627012.41399999999</v>
      </c>
      <c r="M407" s="847">
        <v>102.1</v>
      </c>
      <c r="N407" s="859">
        <v>3337.11</v>
      </c>
      <c r="O407" s="843">
        <v>389.77</v>
      </c>
      <c r="P407" s="843">
        <v>98.6</v>
      </c>
      <c r="Q407" s="19">
        <v>1101908.5</v>
      </c>
      <c r="R407" s="845">
        <v>0.98</v>
      </c>
      <c r="S407" s="1500">
        <v>3.4</v>
      </c>
      <c r="T407" s="846">
        <v>1.171</v>
      </c>
      <c r="U407" s="1156">
        <v>627420</v>
      </c>
      <c r="X407" s="1134"/>
      <c r="Y407" s="1110"/>
      <c r="Z407" s="1115"/>
      <c r="AB407" s="1134"/>
      <c r="AC407" s="1104"/>
      <c r="AD407" s="1115"/>
    </row>
    <row r="408" spans="1:30">
      <c r="A408" s="95"/>
      <c r="B408" s="195" t="s">
        <v>7</v>
      </c>
      <c r="C408" s="843">
        <v>99.5</v>
      </c>
      <c r="D408" s="858">
        <v>3475912.7771449802</v>
      </c>
      <c r="E408" s="844">
        <v>313748</v>
      </c>
      <c r="F408" s="843">
        <v>94.3</v>
      </c>
      <c r="G408" s="19">
        <v>1068604.497</v>
      </c>
      <c r="H408" s="845">
        <v>1</v>
      </c>
      <c r="I408" s="1146">
        <v>8.9</v>
      </c>
      <c r="J408" s="327">
        <v>1.036</v>
      </c>
      <c r="K408" s="1156">
        <v>619192.054</v>
      </c>
      <c r="M408" s="847">
        <v>99.5</v>
      </c>
      <c r="N408" s="859">
        <v>3479.05</v>
      </c>
      <c r="O408" s="843">
        <v>355.73</v>
      </c>
      <c r="P408" s="843">
        <v>94.3</v>
      </c>
      <c r="Q408" s="19">
        <v>1106068.1000000001</v>
      </c>
      <c r="R408" s="845">
        <v>1</v>
      </c>
      <c r="S408" s="1500">
        <v>8.9</v>
      </c>
      <c r="T408" s="846">
        <v>1.155</v>
      </c>
      <c r="U408" s="1156">
        <v>691345</v>
      </c>
      <c r="X408" s="1134"/>
      <c r="Y408" s="1110"/>
      <c r="Z408" s="1115"/>
      <c r="AB408" s="1134"/>
      <c r="AC408" s="1104"/>
      <c r="AD408" s="1115"/>
    </row>
    <row r="409" spans="1:30">
      <c r="A409" s="95"/>
      <c r="B409" s="195" t="s">
        <v>8</v>
      </c>
      <c r="C409" s="843">
        <v>101.9</v>
      </c>
      <c r="D409" s="858">
        <v>3594277.2160925646</v>
      </c>
      <c r="E409" s="844">
        <v>427006</v>
      </c>
      <c r="F409" s="843">
        <v>96.1</v>
      </c>
      <c r="G409" s="19">
        <v>1156237.632</v>
      </c>
      <c r="H409" s="845">
        <v>1.03</v>
      </c>
      <c r="I409" s="1146">
        <v>-0.1</v>
      </c>
      <c r="J409" s="327">
        <v>1.1879999999999999</v>
      </c>
      <c r="K409" s="1156">
        <v>712590.43900000001</v>
      </c>
      <c r="M409" s="847">
        <v>101.9</v>
      </c>
      <c r="N409" s="859">
        <v>3461.56</v>
      </c>
      <c r="O409" s="843">
        <v>384.4</v>
      </c>
      <c r="P409" s="843">
        <v>96.1</v>
      </c>
      <c r="Q409" s="19">
        <v>1107020.8999999999</v>
      </c>
      <c r="R409" s="845">
        <v>1.03</v>
      </c>
      <c r="S409" s="1500">
        <v>-0.1</v>
      </c>
      <c r="T409" s="846">
        <v>1.1739999999999999</v>
      </c>
      <c r="U409" s="1156">
        <v>669126</v>
      </c>
      <c r="X409" s="1134"/>
      <c r="Y409" s="1110"/>
      <c r="Z409" s="1115"/>
      <c r="AB409" s="1134"/>
      <c r="AC409" s="1104"/>
      <c r="AD409" s="1115"/>
    </row>
    <row r="410" spans="1:30">
      <c r="A410" s="95"/>
      <c r="B410" s="195" t="s">
        <v>9</v>
      </c>
      <c r="C410" s="843">
        <v>102.6</v>
      </c>
      <c r="D410" s="858">
        <v>3727338.3514117617</v>
      </c>
      <c r="E410" s="844">
        <v>299387</v>
      </c>
      <c r="F410" s="843">
        <v>103.3</v>
      </c>
      <c r="G410" s="19">
        <v>1132973.1000000001</v>
      </c>
      <c r="H410" s="845">
        <v>1.03</v>
      </c>
      <c r="I410" s="1146">
        <v>0.6</v>
      </c>
      <c r="J410" s="327">
        <v>1.143</v>
      </c>
      <c r="K410" s="1156">
        <v>664569.65399999998</v>
      </c>
      <c r="M410" s="847">
        <v>102.6</v>
      </c>
      <c r="N410" s="859">
        <v>3520.64</v>
      </c>
      <c r="O410" s="843">
        <v>339.74</v>
      </c>
      <c r="P410" s="843">
        <v>103.3</v>
      </c>
      <c r="Q410" s="19">
        <v>1099923</v>
      </c>
      <c r="R410" s="845">
        <v>1.03</v>
      </c>
      <c r="S410" s="1500">
        <v>0.6</v>
      </c>
      <c r="T410" s="846">
        <v>1.1919999999999999</v>
      </c>
      <c r="U410" s="1156">
        <v>656029</v>
      </c>
      <c r="X410" s="1134"/>
      <c r="Y410" s="1110"/>
      <c r="Z410" s="1115"/>
      <c r="AB410" s="1134"/>
      <c r="AC410" s="1104"/>
      <c r="AD410" s="1115"/>
    </row>
    <row r="411" spans="1:30">
      <c r="A411" s="95"/>
      <c r="B411" s="195" t="s">
        <v>10</v>
      </c>
      <c r="C411" s="843">
        <v>102.9</v>
      </c>
      <c r="D411" s="858">
        <v>3715741.0890461882</v>
      </c>
      <c r="E411" s="844">
        <v>399487</v>
      </c>
      <c r="F411" s="843">
        <v>103.9</v>
      </c>
      <c r="G411" s="19">
        <v>1064742.8</v>
      </c>
      <c r="H411" s="845">
        <v>1.04</v>
      </c>
      <c r="I411" s="1146">
        <v>0.3</v>
      </c>
      <c r="J411" s="327">
        <v>1.107</v>
      </c>
      <c r="K411" s="1156">
        <v>672129.25199999998</v>
      </c>
      <c r="M411" s="847">
        <v>102.9</v>
      </c>
      <c r="N411" s="859">
        <v>3553.78</v>
      </c>
      <c r="O411" s="843">
        <v>408.96</v>
      </c>
      <c r="P411" s="843">
        <v>103.9</v>
      </c>
      <c r="Q411" s="1403">
        <v>1103586.2</v>
      </c>
      <c r="R411" s="845">
        <v>1.04</v>
      </c>
      <c r="S411" s="1500">
        <v>0.3</v>
      </c>
      <c r="T411" s="846">
        <v>1.19</v>
      </c>
      <c r="U411" s="1156">
        <v>690361</v>
      </c>
      <c r="X411" s="1134"/>
      <c r="Y411" s="1110"/>
      <c r="Z411" s="1115"/>
      <c r="AB411" s="1134"/>
      <c r="AC411" s="1104"/>
      <c r="AD411" s="1115"/>
    </row>
    <row r="412" spans="1:30">
      <c r="A412" s="95"/>
      <c r="B412" s="195" t="s">
        <v>11</v>
      </c>
      <c r="C412" s="843">
        <v>104.9</v>
      </c>
      <c r="D412" s="858">
        <v>3512606.2591180829</v>
      </c>
      <c r="E412" s="844">
        <v>375351</v>
      </c>
      <c r="F412" s="843">
        <v>106.5</v>
      </c>
      <c r="G412" s="19">
        <v>1098949.3700000001</v>
      </c>
      <c r="H412" s="845">
        <v>1.05</v>
      </c>
      <c r="I412" s="1146">
        <v>1.7</v>
      </c>
      <c r="J412" s="327">
        <v>1.2350000000000001</v>
      </c>
      <c r="K412" s="1156">
        <v>694891.076</v>
      </c>
      <c r="M412" s="847">
        <v>104.9</v>
      </c>
      <c r="N412" s="859">
        <v>3291.95</v>
      </c>
      <c r="O412" s="843">
        <v>392.43</v>
      </c>
      <c r="P412" s="843">
        <v>106.5</v>
      </c>
      <c r="Q412" s="1403">
        <v>1091930.8</v>
      </c>
      <c r="R412" s="845">
        <v>1.05</v>
      </c>
      <c r="S412" s="1150">
        <v>1.7</v>
      </c>
      <c r="T412" s="846">
        <v>1.202</v>
      </c>
      <c r="U412" s="1156">
        <v>687169</v>
      </c>
      <c r="X412" s="1134"/>
      <c r="Y412" s="1110"/>
      <c r="Z412" s="1115"/>
      <c r="AB412" s="1134"/>
      <c r="AC412" s="1104"/>
      <c r="AD412" s="1115"/>
    </row>
    <row r="413" spans="1:30">
      <c r="A413" s="95"/>
      <c r="B413" s="195" t="s">
        <v>12</v>
      </c>
      <c r="C413" s="843">
        <v>103.3</v>
      </c>
      <c r="D413" s="858">
        <v>3599215.4629662638</v>
      </c>
      <c r="E413" s="844">
        <v>370837</v>
      </c>
      <c r="F413" s="843">
        <v>103.6</v>
      </c>
      <c r="G413" s="19">
        <v>1105563.27</v>
      </c>
      <c r="H413" s="845">
        <v>1.05</v>
      </c>
      <c r="I413" s="1146">
        <v>2.4</v>
      </c>
      <c r="J413" s="327">
        <v>1.2010000000000001</v>
      </c>
      <c r="K413" s="1156">
        <v>742625.23900000006</v>
      </c>
      <c r="M413" s="847">
        <v>103.3</v>
      </c>
      <c r="N413" s="859">
        <v>3428.33</v>
      </c>
      <c r="O413" s="843">
        <v>333.7</v>
      </c>
      <c r="P413" s="843">
        <v>103.6</v>
      </c>
      <c r="Q413" s="1403">
        <v>1096258.2</v>
      </c>
      <c r="R413" s="845">
        <v>1.05</v>
      </c>
      <c r="S413" s="1150">
        <v>2.4</v>
      </c>
      <c r="T413" s="846">
        <v>1.161</v>
      </c>
      <c r="U413" s="1156">
        <v>714557</v>
      </c>
      <c r="X413" s="1134"/>
      <c r="Y413" s="1110"/>
      <c r="Z413" s="1115"/>
      <c r="AB413" s="1134"/>
      <c r="AC413" s="1104"/>
      <c r="AD413" s="1115"/>
    </row>
    <row r="414" spans="1:30">
      <c r="A414" s="95"/>
      <c r="B414" s="195" t="s">
        <v>13</v>
      </c>
      <c r="C414" s="843">
        <v>103.6</v>
      </c>
      <c r="D414" s="858">
        <v>3338232.742317229</v>
      </c>
      <c r="E414" s="844">
        <v>354435</v>
      </c>
      <c r="F414" s="843">
        <v>105</v>
      </c>
      <c r="G414" s="19">
        <v>1126491.3</v>
      </c>
      <c r="H414" s="845">
        <v>1.06</v>
      </c>
      <c r="I414" s="1146">
        <v>0.1</v>
      </c>
      <c r="J414" s="327">
        <v>1.1890000000000001</v>
      </c>
      <c r="K414" s="1156">
        <v>738226.44700000004</v>
      </c>
      <c r="M414" s="847">
        <v>103.6</v>
      </c>
      <c r="N414" s="859">
        <v>3490.79</v>
      </c>
      <c r="O414" s="843">
        <v>335.18</v>
      </c>
      <c r="P414" s="843">
        <v>105</v>
      </c>
      <c r="Q414" s="1403">
        <v>1108848.8999999999</v>
      </c>
      <c r="R414" s="845">
        <v>1.06</v>
      </c>
      <c r="S414" s="1150">
        <v>0.1</v>
      </c>
      <c r="T414" s="846">
        <v>1.1950000000000001</v>
      </c>
      <c r="U414" s="1156">
        <v>733668</v>
      </c>
      <c r="X414" s="1134"/>
      <c r="Y414" s="1110"/>
      <c r="Z414" s="1115"/>
      <c r="AB414" s="1134"/>
      <c r="AC414" s="1104"/>
      <c r="AD414" s="1115"/>
    </row>
    <row r="415" spans="1:30">
      <c r="A415" s="95"/>
      <c r="B415" s="195" t="s">
        <v>14</v>
      </c>
      <c r="C415" s="843">
        <v>103.6</v>
      </c>
      <c r="D415" s="858">
        <v>3409242.7253494258</v>
      </c>
      <c r="E415" s="844">
        <v>290348</v>
      </c>
      <c r="F415" s="843">
        <v>106.3</v>
      </c>
      <c r="G415" s="19">
        <v>1121808.175</v>
      </c>
      <c r="H415" s="845">
        <v>1.06</v>
      </c>
      <c r="I415" s="1146">
        <v>3.6</v>
      </c>
      <c r="J415" s="327">
        <v>1.2589999999999999</v>
      </c>
      <c r="K415" s="1156">
        <v>747465.76699999999</v>
      </c>
      <c r="M415" s="847">
        <v>103.6</v>
      </c>
      <c r="N415" s="859">
        <v>3565.84</v>
      </c>
      <c r="O415" s="843">
        <v>307.33999999999997</v>
      </c>
      <c r="P415" s="843">
        <v>106.3</v>
      </c>
      <c r="Q415" s="19">
        <v>1110047.3</v>
      </c>
      <c r="R415" s="845">
        <v>1.06</v>
      </c>
      <c r="S415" s="1150">
        <v>3.6</v>
      </c>
      <c r="T415" s="846">
        <v>1.179</v>
      </c>
      <c r="U415" s="1156">
        <v>676584</v>
      </c>
      <c r="X415" s="1135"/>
      <c r="Y415" s="1111"/>
      <c r="Z415" s="1116"/>
      <c r="AB415" s="1135"/>
      <c r="AC415" s="1105"/>
      <c r="AD415" s="1116"/>
    </row>
    <row r="416" spans="1:30">
      <c r="A416" s="763" t="s">
        <v>1218</v>
      </c>
      <c r="B416" s="196" t="s">
        <v>3</v>
      </c>
      <c r="C416" s="853">
        <v>99</v>
      </c>
      <c r="D416" s="1645">
        <v>3277926.6130002597</v>
      </c>
      <c r="E416" s="854">
        <v>302261</v>
      </c>
      <c r="F416" s="853">
        <v>96.1</v>
      </c>
      <c r="G416" s="18">
        <v>1013815.62</v>
      </c>
      <c r="H416" s="855">
        <v>1.05</v>
      </c>
      <c r="I416" s="1145">
        <v>2</v>
      </c>
      <c r="J416" s="916">
        <v>1.0569999999999999</v>
      </c>
      <c r="K416" s="1646">
        <v>532587.89500000002</v>
      </c>
      <c r="M416" s="1650">
        <v>99</v>
      </c>
      <c r="N416" s="906">
        <v>3440.77</v>
      </c>
      <c r="O416" s="853">
        <v>360.98</v>
      </c>
      <c r="P416" s="853">
        <v>96.1</v>
      </c>
      <c r="Q416" s="18">
        <v>1073098.6000000001</v>
      </c>
      <c r="R416" s="855">
        <v>1.05</v>
      </c>
      <c r="S416" s="1651">
        <v>2</v>
      </c>
      <c r="T416" s="856">
        <v>1.1379999999999999</v>
      </c>
      <c r="U416" s="1646">
        <v>670023</v>
      </c>
      <c r="X416" s="1104"/>
      <c r="Y416" s="1110"/>
      <c r="Z416" s="1110"/>
      <c r="AB416" s="1104"/>
      <c r="AC416" s="1104"/>
      <c r="AD416" s="1110"/>
    </row>
    <row r="417" spans="1:30">
      <c r="A417" s="764">
        <v>2023</v>
      </c>
      <c r="B417" s="195" t="s">
        <v>4</v>
      </c>
      <c r="C417" s="843">
        <v>99.6</v>
      </c>
      <c r="D417" s="921">
        <v>3134213.059201241</v>
      </c>
      <c r="E417" s="844">
        <v>418978</v>
      </c>
      <c r="F417" s="843">
        <v>96.5</v>
      </c>
      <c r="G417" s="19">
        <v>1059494.949</v>
      </c>
      <c r="H417" s="845">
        <v>1.01</v>
      </c>
      <c r="I417" s="1146">
        <v>2.5</v>
      </c>
      <c r="J417" s="327">
        <v>1.1359999999999999</v>
      </c>
      <c r="K417" s="1647">
        <v>656434.91300000006</v>
      </c>
      <c r="M417" s="1652">
        <v>99.6</v>
      </c>
      <c r="N417" s="878">
        <v>3429.37</v>
      </c>
      <c r="O417" s="843">
        <v>388.65</v>
      </c>
      <c r="P417" s="843">
        <v>96.5</v>
      </c>
      <c r="Q417" s="19">
        <v>1095040.6000000001</v>
      </c>
      <c r="R417" s="845">
        <v>1.01</v>
      </c>
      <c r="S417" s="1150">
        <v>2.5</v>
      </c>
      <c r="T417" s="846">
        <v>1.1439999999999999</v>
      </c>
      <c r="U417" s="1647">
        <v>700362</v>
      </c>
      <c r="X417" s="1104"/>
      <c r="Y417" s="1110"/>
      <c r="Z417" s="1110"/>
      <c r="AB417" s="1104"/>
      <c r="AC417" s="1104"/>
      <c r="AD417" s="1110"/>
    </row>
    <row r="418" spans="1:30">
      <c r="A418" s="764"/>
      <c r="B418" s="195" t="s">
        <v>5</v>
      </c>
      <c r="C418" s="843">
        <v>100.7</v>
      </c>
      <c r="D418" s="921">
        <v>3331381.5074847718</v>
      </c>
      <c r="E418" s="844">
        <v>312279</v>
      </c>
      <c r="F418" s="843">
        <v>101.9</v>
      </c>
      <c r="G418" s="19">
        <v>1072917.0959999999</v>
      </c>
      <c r="H418" s="845">
        <v>1.01</v>
      </c>
      <c r="I418" s="1146">
        <v>2.7</v>
      </c>
      <c r="J418" s="327">
        <v>1.373</v>
      </c>
      <c r="K418" s="1647">
        <v>772936.495</v>
      </c>
      <c r="M418" s="1652">
        <v>100.7</v>
      </c>
      <c r="N418" s="878">
        <v>3425.76</v>
      </c>
      <c r="O418" s="843">
        <v>305.79000000000002</v>
      </c>
      <c r="P418" s="843">
        <v>101.9</v>
      </c>
      <c r="Q418" s="19">
        <v>1073258.5</v>
      </c>
      <c r="R418" s="845">
        <v>1.01</v>
      </c>
      <c r="S418" s="1150">
        <v>2.7</v>
      </c>
      <c r="T418" s="846">
        <v>1.155</v>
      </c>
      <c r="U418" s="1647">
        <v>665238</v>
      </c>
      <c r="X418" s="1104"/>
      <c r="Y418" s="1110"/>
      <c r="Z418" s="1110"/>
      <c r="AB418" s="1104"/>
      <c r="AC418" s="1104"/>
      <c r="AD418" s="1110"/>
    </row>
    <row r="419" spans="1:30">
      <c r="A419" s="764"/>
      <c r="B419" s="195" t="s">
        <v>6</v>
      </c>
      <c r="C419" s="843">
        <v>95.8</v>
      </c>
      <c r="D419" s="921">
        <v>2769539.9745906438</v>
      </c>
      <c r="E419" s="844">
        <v>717232</v>
      </c>
      <c r="F419" s="843">
        <v>93.6</v>
      </c>
      <c r="G419" s="19">
        <v>1115520.378</v>
      </c>
      <c r="H419" s="845">
        <v>1.03</v>
      </c>
      <c r="I419" s="1146">
        <v>3.4</v>
      </c>
      <c r="J419" s="327">
        <v>1.0900000000000001</v>
      </c>
      <c r="K419" s="1647">
        <v>703317.17800000007</v>
      </c>
      <c r="M419" s="1652">
        <v>95.8</v>
      </c>
      <c r="N419" s="878">
        <v>2832.21</v>
      </c>
      <c r="O419" s="843">
        <v>614.85</v>
      </c>
      <c r="P419" s="843">
        <v>93.6</v>
      </c>
      <c r="Q419" s="19">
        <v>1079718.8999999999</v>
      </c>
      <c r="R419" s="845">
        <v>1.03</v>
      </c>
      <c r="S419" s="1150">
        <v>3.4</v>
      </c>
      <c r="T419" s="846">
        <v>1.1279999999999999</v>
      </c>
      <c r="U419" s="1647">
        <v>722225</v>
      </c>
      <c r="X419" s="1104"/>
      <c r="Y419" s="1110"/>
      <c r="Z419" s="1110"/>
      <c r="AB419" s="1104"/>
      <c r="AC419" s="1104"/>
      <c r="AD419" s="1110"/>
    </row>
    <row r="420" spans="1:30">
      <c r="A420" s="764"/>
      <c r="B420" s="195" t="s">
        <v>7</v>
      </c>
      <c r="C420" s="843">
        <v>96.9</v>
      </c>
      <c r="D420" s="921">
        <v>3576647.9652613592</v>
      </c>
      <c r="E420" s="844">
        <v>320382</v>
      </c>
      <c r="F420" s="843">
        <v>94.9</v>
      </c>
      <c r="G420" s="19">
        <v>1055170.1639999999</v>
      </c>
      <c r="H420" s="845">
        <v>1.03</v>
      </c>
      <c r="I420" s="1146">
        <v>3.3</v>
      </c>
      <c r="J420" s="327">
        <v>1.014</v>
      </c>
      <c r="K420" s="1647">
        <v>611169.70299999998</v>
      </c>
      <c r="M420" s="1652">
        <v>96.9</v>
      </c>
      <c r="N420" s="878">
        <v>3572.31</v>
      </c>
      <c r="O420" s="843">
        <v>347.8</v>
      </c>
      <c r="P420" s="843">
        <v>94.9</v>
      </c>
      <c r="Q420" s="19">
        <v>1081855</v>
      </c>
      <c r="R420" s="845">
        <v>1.03</v>
      </c>
      <c r="S420" s="1150">
        <v>3.3</v>
      </c>
      <c r="T420" s="846">
        <v>1.1299999999999999</v>
      </c>
      <c r="U420" s="1647">
        <v>662075</v>
      </c>
      <c r="X420" s="1104"/>
      <c r="Y420" s="1110"/>
      <c r="Z420" s="1110"/>
      <c r="AB420" s="1104"/>
      <c r="AC420" s="1104"/>
      <c r="AD420" s="1110"/>
    </row>
    <row r="421" spans="1:30">
      <c r="A421" s="764"/>
      <c r="B421" s="195" t="s">
        <v>8</v>
      </c>
      <c r="C421" s="843">
        <v>104.9</v>
      </c>
      <c r="D421" s="921">
        <v>3674740.5945151774</v>
      </c>
      <c r="E421" s="844">
        <v>263242</v>
      </c>
      <c r="F421" s="843">
        <v>112.3</v>
      </c>
      <c r="G421" s="19">
        <v>1136340.3149999999</v>
      </c>
      <c r="H421" s="845">
        <v>1.02</v>
      </c>
      <c r="I421" s="1146">
        <v>3.9</v>
      </c>
      <c r="J421" s="327">
        <v>1.25</v>
      </c>
      <c r="K421" s="1647">
        <v>715542.598</v>
      </c>
      <c r="M421" s="1652">
        <v>104.9</v>
      </c>
      <c r="N421" s="878">
        <v>3523.89</v>
      </c>
      <c r="O421" s="843">
        <v>255.63</v>
      </c>
      <c r="P421" s="843">
        <v>112.3</v>
      </c>
      <c r="Q421" s="19">
        <v>1083951.3999999999</v>
      </c>
      <c r="R421" s="845">
        <v>1.02</v>
      </c>
      <c r="S421" s="1150">
        <v>3.9</v>
      </c>
      <c r="T421" s="846">
        <v>1.238</v>
      </c>
      <c r="U421" s="1647">
        <v>672159</v>
      </c>
      <c r="X421" s="1104"/>
      <c r="Y421" s="1110"/>
      <c r="Z421" s="1110"/>
      <c r="AB421" s="1104"/>
      <c r="AC421" s="1104"/>
      <c r="AD421" s="1110"/>
    </row>
    <row r="422" spans="1:30">
      <c r="A422" s="764"/>
      <c r="B422" s="195" t="s">
        <v>9</v>
      </c>
      <c r="C422" s="843">
        <v>96.5</v>
      </c>
      <c r="D422" s="921">
        <v>3600962.3910636017</v>
      </c>
      <c r="E422" s="844">
        <v>559351</v>
      </c>
      <c r="F422" s="843">
        <v>92.7</v>
      </c>
      <c r="G422" s="19">
        <v>1108823.9129999999</v>
      </c>
      <c r="H422" s="845">
        <v>1.01</v>
      </c>
      <c r="I422" s="1146">
        <v>4.3</v>
      </c>
      <c r="J422" s="327">
        <v>1.08</v>
      </c>
      <c r="K422" s="1647">
        <v>700216.10499999998</v>
      </c>
      <c r="M422" s="1652">
        <v>96.5</v>
      </c>
      <c r="N422" s="878">
        <v>3382.09</v>
      </c>
      <c r="O422" s="843">
        <v>594.49</v>
      </c>
      <c r="P422" s="843">
        <v>92.7</v>
      </c>
      <c r="Q422" s="19">
        <v>1079924.3</v>
      </c>
      <c r="R422" s="845">
        <v>1.01</v>
      </c>
      <c r="S422" s="1150">
        <v>4.3</v>
      </c>
      <c r="T422" s="846">
        <v>1.125</v>
      </c>
      <c r="U422" s="1647">
        <v>698874</v>
      </c>
      <c r="X422" s="1104"/>
      <c r="Y422" s="1110"/>
      <c r="Z422" s="1110"/>
      <c r="AB422" s="1104"/>
      <c r="AC422" s="1104"/>
      <c r="AD422" s="1110"/>
    </row>
    <row r="423" spans="1:30">
      <c r="A423" s="764"/>
      <c r="B423" s="195" t="s">
        <v>10</v>
      </c>
      <c r="C423" s="843">
        <v>96.4</v>
      </c>
      <c r="D423" s="921">
        <v>3516406.7191372598</v>
      </c>
      <c r="E423" s="844">
        <v>424490</v>
      </c>
      <c r="F423" s="843">
        <v>93.4</v>
      </c>
      <c r="G423" s="19">
        <v>1037897.622</v>
      </c>
      <c r="H423" s="845">
        <v>1</v>
      </c>
      <c r="I423" s="1146">
        <v>5</v>
      </c>
      <c r="J423" s="327">
        <v>1.0580000000000001</v>
      </c>
      <c r="K423" s="1647">
        <v>668940.38399999996</v>
      </c>
      <c r="M423" s="1652">
        <v>96.4</v>
      </c>
      <c r="N423" s="878">
        <v>3381.62</v>
      </c>
      <c r="O423" s="843">
        <v>434.11</v>
      </c>
      <c r="P423" s="843">
        <v>93.4</v>
      </c>
      <c r="Q423" s="19">
        <v>1075832.6000000001</v>
      </c>
      <c r="R423" s="845">
        <v>1</v>
      </c>
      <c r="S423" s="1150">
        <v>5</v>
      </c>
      <c r="T423" s="846">
        <v>1.1379999999999999</v>
      </c>
      <c r="U423" s="1647">
        <v>683148</v>
      </c>
      <c r="X423" s="1104"/>
      <c r="Y423" s="1110"/>
      <c r="Z423" s="1110"/>
      <c r="AB423" s="1104"/>
      <c r="AC423" s="1104"/>
      <c r="AD423" s="1110"/>
    </row>
    <row r="424" spans="1:30">
      <c r="A424" s="764"/>
      <c r="B424" s="195" t="s">
        <v>11</v>
      </c>
      <c r="C424" s="843">
        <v>95.8</v>
      </c>
      <c r="D424" s="921">
        <v>3798045.6465365961</v>
      </c>
      <c r="E424" s="844">
        <v>291243</v>
      </c>
      <c r="F424" s="843">
        <v>92</v>
      </c>
      <c r="G424" s="19">
        <v>1094157.8640000001</v>
      </c>
      <c r="H424" s="845">
        <v>1.01</v>
      </c>
      <c r="I424" s="1146">
        <v>4</v>
      </c>
      <c r="J424" s="327">
        <v>1.1519999999999999</v>
      </c>
      <c r="K424" s="1647">
        <v>739614.73699999996</v>
      </c>
      <c r="M424" s="1652">
        <v>95.8</v>
      </c>
      <c r="N424" s="878">
        <v>3561.88</v>
      </c>
      <c r="O424" s="843">
        <v>298.05</v>
      </c>
      <c r="P424" s="843">
        <v>92</v>
      </c>
      <c r="Q424" s="19">
        <v>1093062.8</v>
      </c>
      <c r="R424" s="845">
        <v>1.01</v>
      </c>
      <c r="S424" s="1150">
        <v>4</v>
      </c>
      <c r="T424" s="846">
        <v>1.1160000000000001</v>
      </c>
      <c r="U424" s="1647">
        <v>724944</v>
      </c>
      <c r="X424" s="1104"/>
      <c r="Y424" s="1110"/>
      <c r="Z424" s="1110"/>
      <c r="AB424" s="1104"/>
      <c r="AC424" s="1104"/>
      <c r="AD424" s="1110"/>
    </row>
    <row r="425" spans="1:30">
      <c r="A425" s="764"/>
      <c r="B425" s="195" t="s">
        <v>12</v>
      </c>
      <c r="C425" s="843">
        <v>95</v>
      </c>
      <c r="D425" s="921">
        <v>3363753.2225694926</v>
      </c>
      <c r="E425" s="844">
        <v>787027</v>
      </c>
      <c r="F425" s="843">
        <v>91.1</v>
      </c>
      <c r="G425" s="19">
        <v>1093094.96</v>
      </c>
      <c r="H425" s="845">
        <v>1.01</v>
      </c>
      <c r="I425" s="1146">
        <v>2.9</v>
      </c>
      <c r="J425" s="327">
        <v>1.127</v>
      </c>
      <c r="K425" s="1647">
        <v>710822.73400000005</v>
      </c>
      <c r="M425" s="1652">
        <v>95</v>
      </c>
      <c r="N425" s="878">
        <v>3204.32</v>
      </c>
      <c r="O425" s="843">
        <v>739.92</v>
      </c>
      <c r="P425" s="843">
        <v>91.1</v>
      </c>
      <c r="Q425" s="19">
        <v>1086710.5</v>
      </c>
      <c r="R425" s="845">
        <v>1.01</v>
      </c>
      <c r="S425" s="1150">
        <v>2.9</v>
      </c>
      <c r="T425" s="846">
        <v>1.089</v>
      </c>
      <c r="U425" s="1647">
        <v>684850</v>
      </c>
      <c r="X425" s="1104"/>
      <c r="Y425" s="1110"/>
      <c r="Z425" s="1110"/>
      <c r="AB425" s="1104"/>
      <c r="AC425" s="1104"/>
      <c r="AD425" s="1110"/>
    </row>
    <row r="426" spans="1:30">
      <c r="A426" s="764"/>
      <c r="B426" s="195" t="s">
        <v>13</v>
      </c>
      <c r="C426" s="843">
        <v>94.5</v>
      </c>
      <c r="D426" s="921">
        <v>2999860.3980566538</v>
      </c>
      <c r="E426" s="844">
        <v>343958</v>
      </c>
      <c r="F426" s="843">
        <v>92</v>
      </c>
      <c r="G426" s="19">
        <v>1106690.754</v>
      </c>
      <c r="H426" s="845">
        <v>1.02</v>
      </c>
      <c r="I426" s="1146">
        <v>4.0999999999999996</v>
      </c>
      <c r="J426" s="327">
        <v>1.0900000000000001</v>
      </c>
      <c r="K426" s="1647">
        <v>694921.53599999996</v>
      </c>
      <c r="M426" s="1652">
        <v>94.5</v>
      </c>
      <c r="N426" s="878">
        <v>3146.25</v>
      </c>
      <c r="O426" s="843">
        <v>324.52999999999997</v>
      </c>
      <c r="P426" s="843">
        <v>92</v>
      </c>
      <c r="Q426" s="19">
        <v>1082591.3999999999</v>
      </c>
      <c r="R426" s="845">
        <v>1.02</v>
      </c>
      <c r="S426" s="1150">
        <v>4.0999999999999996</v>
      </c>
      <c r="T426" s="846">
        <v>1.095</v>
      </c>
      <c r="U426" s="1647">
        <v>694343</v>
      </c>
      <c r="X426" s="1104"/>
      <c r="Y426" s="1110"/>
      <c r="Z426" s="1110"/>
      <c r="AB426" s="1104"/>
      <c r="AC426" s="1104"/>
      <c r="AD426" s="1110"/>
    </row>
    <row r="427" spans="1:30">
      <c r="A427" s="778"/>
      <c r="B427" s="197" t="s">
        <v>14</v>
      </c>
      <c r="C427" s="848">
        <v>97.7</v>
      </c>
      <c r="D427" s="1648">
        <v>3173782.9568153131</v>
      </c>
      <c r="E427" s="849">
        <v>264578</v>
      </c>
      <c r="F427" s="848">
        <v>97.6</v>
      </c>
      <c r="G427" s="20">
        <v>1093381.398</v>
      </c>
      <c r="H427" s="850">
        <v>1.02</v>
      </c>
      <c r="I427" s="1147">
        <v>1.5</v>
      </c>
      <c r="J427" s="882">
        <v>1.194</v>
      </c>
      <c r="K427" s="1649">
        <v>751409.97700000007</v>
      </c>
      <c r="M427" s="1653">
        <v>97.7</v>
      </c>
      <c r="N427" s="904">
        <v>3324.49</v>
      </c>
      <c r="O427" s="848">
        <v>286.31</v>
      </c>
      <c r="P427" s="848">
        <v>97.6</v>
      </c>
      <c r="Q427" s="20">
        <v>1092153.3999999999</v>
      </c>
      <c r="R427" s="850">
        <v>1.02</v>
      </c>
      <c r="S427" s="1654">
        <v>1.5</v>
      </c>
      <c r="T427" s="851">
        <v>1.1180000000000001</v>
      </c>
      <c r="U427" s="1649">
        <v>690835</v>
      </c>
      <c r="X427" s="1104"/>
      <c r="Y427" s="1110"/>
      <c r="Z427" s="1110"/>
      <c r="AB427" s="1104"/>
      <c r="AC427" s="1104"/>
      <c r="AD427" s="1110"/>
    </row>
    <row r="428" spans="1:30">
      <c r="A428" s="763" t="s">
        <v>1421</v>
      </c>
      <c r="B428" s="701" t="s">
        <v>3</v>
      </c>
      <c r="C428" s="853">
        <v>93.5</v>
      </c>
      <c r="D428" s="2259">
        <v>3344268.2432612749</v>
      </c>
      <c r="E428" s="854">
        <v>317253</v>
      </c>
      <c r="F428" s="853">
        <v>89.6</v>
      </c>
      <c r="G428" s="854">
        <v>1060891.2450000001</v>
      </c>
      <c r="H428" s="855">
        <v>1.02</v>
      </c>
      <c r="I428" s="855">
        <v>2.8</v>
      </c>
      <c r="J428" s="1433">
        <v>1.0640000000000001</v>
      </c>
      <c r="K428" s="2253">
        <v>551467.94400000002</v>
      </c>
      <c r="M428" s="1650">
        <v>93.5</v>
      </c>
      <c r="N428" s="906">
        <v>3500.14</v>
      </c>
      <c r="O428" s="853">
        <v>356.71</v>
      </c>
      <c r="P428" s="853">
        <v>89.6</v>
      </c>
      <c r="Q428" s="854">
        <v>1115152.6000000001</v>
      </c>
      <c r="R428" s="855">
        <v>1.02</v>
      </c>
      <c r="S428" s="855">
        <v>2.8</v>
      </c>
      <c r="T428" s="1433">
        <v>1.1459999999999999</v>
      </c>
      <c r="U428" s="2253">
        <v>678862</v>
      </c>
      <c r="X428" s="1104"/>
      <c r="Y428" s="1110"/>
      <c r="Z428" s="1110"/>
      <c r="AB428" s="1104"/>
      <c r="AC428" s="1104"/>
      <c r="AD428" s="1110"/>
    </row>
    <row r="429" spans="1:30">
      <c r="A429" s="764">
        <v>2024</v>
      </c>
      <c r="B429" s="700" t="s">
        <v>4</v>
      </c>
      <c r="C429" s="843">
        <v>97</v>
      </c>
      <c r="D429" s="2260">
        <v>3283870.671035443</v>
      </c>
      <c r="E429" s="844">
        <v>280780</v>
      </c>
      <c r="F429" s="843">
        <v>95.9</v>
      </c>
      <c r="G429" s="844">
        <v>1089406.692</v>
      </c>
      <c r="H429" s="845">
        <v>1.02</v>
      </c>
      <c r="I429" s="845">
        <v>6.4</v>
      </c>
      <c r="J429" s="879">
        <v>1.2170000000000001</v>
      </c>
      <c r="K429" s="2254">
        <v>641642.68900000001</v>
      </c>
      <c r="M429" s="1652">
        <v>97</v>
      </c>
      <c r="N429" s="878">
        <v>3492.96</v>
      </c>
      <c r="O429" s="843">
        <v>287.95</v>
      </c>
      <c r="P429" s="843">
        <v>95.9</v>
      </c>
      <c r="Q429" s="844">
        <v>1109270.8999999999</v>
      </c>
      <c r="R429" s="845">
        <v>1.02</v>
      </c>
      <c r="S429" s="845">
        <v>6.4</v>
      </c>
      <c r="T429" s="879">
        <v>1.216</v>
      </c>
      <c r="U429" s="2254">
        <v>665268</v>
      </c>
      <c r="X429" s="1104"/>
      <c r="Y429" s="1110"/>
      <c r="Z429" s="1110"/>
      <c r="AB429" s="1104"/>
      <c r="AC429" s="1104"/>
      <c r="AD429" s="1110"/>
    </row>
    <row r="430" spans="1:30">
      <c r="A430" s="764"/>
      <c r="B430" s="700" t="s">
        <v>5</v>
      </c>
      <c r="C430" s="843">
        <v>98.4</v>
      </c>
      <c r="D430" s="2260">
        <v>3407615.4776697303</v>
      </c>
      <c r="E430" s="844">
        <v>291786</v>
      </c>
      <c r="F430" s="843">
        <v>99</v>
      </c>
      <c r="G430" s="844">
        <v>1097761.4339999999</v>
      </c>
      <c r="H430" s="845">
        <v>1.02</v>
      </c>
      <c r="I430" s="845">
        <v>4.3</v>
      </c>
      <c r="J430" s="879">
        <v>1.377</v>
      </c>
      <c r="K430" s="2254">
        <v>768382.85600000003</v>
      </c>
      <c r="M430" s="1652">
        <v>98.4</v>
      </c>
      <c r="N430" s="878">
        <v>3501.42</v>
      </c>
      <c r="O430" s="843">
        <v>289.72000000000003</v>
      </c>
      <c r="P430" s="843">
        <v>99</v>
      </c>
      <c r="Q430" s="844">
        <v>1109995.3</v>
      </c>
      <c r="R430" s="845">
        <v>1.02</v>
      </c>
      <c r="S430" s="845">
        <v>4.3</v>
      </c>
      <c r="T430" s="879">
        <v>1.155</v>
      </c>
      <c r="U430" s="2254">
        <v>679498</v>
      </c>
      <c r="X430" s="1104"/>
      <c r="Y430" s="1110"/>
      <c r="Z430" s="1110"/>
      <c r="AB430" s="1104"/>
      <c r="AC430" s="1104"/>
      <c r="AD430" s="1110"/>
    </row>
    <row r="431" spans="1:30">
      <c r="A431" s="764"/>
      <c r="B431" s="700" t="s">
        <v>6</v>
      </c>
      <c r="C431" s="843">
        <v>92.2</v>
      </c>
      <c r="D431" s="2260">
        <v>2991711.0959280673</v>
      </c>
      <c r="E431" s="844">
        <v>439512</v>
      </c>
      <c r="F431" s="843">
        <v>89.3</v>
      </c>
      <c r="G431" s="844">
        <v>1146883.8860000002</v>
      </c>
      <c r="H431" s="845">
        <v>1.02</v>
      </c>
      <c r="I431" s="845">
        <v>0.9</v>
      </c>
      <c r="J431" s="879">
        <v>1.08</v>
      </c>
      <c r="K431" s="2254">
        <v>666221.91300000006</v>
      </c>
      <c r="M431" s="1652">
        <v>92.2</v>
      </c>
      <c r="N431" s="878">
        <v>3059.71</v>
      </c>
      <c r="O431" s="843">
        <v>383.1</v>
      </c>
      <c r="P431" s="843">
        <v>89.3</v>
      </c>
      <c r="Q431" s="844">
        <v>1106546.8999999999</v>
      </c>
      <c r="R431" s="845">
        <v>1.02</v>
      </c>
      <c r="S431" s="845">
        <v>0.9</v>
      </c>
      <c r="T431" s="879">
        <v>1.109</v>
      </c>
      <c r="U431" s="2254">
        <v>672254</v>
      </c>
      <c r="X431" s="1104"/>
      <c r="Y431" s="1110"/>
      <c r="Z431" s="1110"/>
      <c r="AB431" s="1104"/>
      <c r="AC431" s="1104"/>
      <c r="AD431" s="1110"/>
    </row>
    <row r="432" spans="1:30">
      <c r="A432" s="764"/>
      <c r="B432" s="700" t="s">
        <v>7</v>
      </c>
      <c r="C432" s="843">
        <v>96.1</v>
      </c>
      <c r="D432" s="2260">
        <v>3477422.6305598025</v>
      </c>
      <c r="E432" s="844">
        <v>223184</v>
      </c>
      <c r="F432" s="843">
        <v>90.6</v>
      </c>
      <c r="G432" s="844">
        <v>1131867.8539999998</v>
      </c>
      <c r="H432" s="845">
        <v>1</v>
      </c>
      <c r="I432" s="845">
        <v>1.6</v>
      </c>
      <c r="J432" s="879">
        <v>1.0429999999999999</v>
      </c>
      <c r="K432" s="2254">
        <v>639881.56700000004</v>
      </c>
      <c r="M432" s="1652">
        <v>96.1</v>
      </c>
      <c r="N432" s="878">
        <v>3463.33</v>
      </c>
      <c r="O432" s="843">
        <v>256.7</v>
      </c>
      <c r="P432" s="843">
        <v>90.6</v>
      </c>
      <c r="Q432" s="844">
        <v>1146767.3</v>
      </c>
      <c r="R432" s="845">
        <v>1</v>
      </c>
      <c r="S432" s="845">
        <v>1.6</v>
      </c>
      <c r="T432" s="879">
        <v>1.153</v>
      </c>
      <c r="U432" s="2254">
        <v>686190</v>
      </c>
      <c r="X432" s="1104"/>
      <c r="Y432" s="1110"/>
      <c r="Z432" s="1110"/>
      <c r="AB432" s="1104"/>
      <c r="AC432" s="1104"/>
      <c r="AD432" s="1110"/>
    </row>
    <row r="433" spans="1:30">
      <c r="A433" s="764"/>
      <c r="B433" s="700" t="s">
        <v>8</v>
      </c>
      <c r="C433" s="843">
        <v>95.5</v>
      </c>
      <c r="D433" s="2260">
        <v>3684830.6386252129</v>
      </c>
      <c r="E433" s="844">
        <v>334827</v>
      </c>
      <c r="F433" s="843">
        <v>91.2</v>
      </c>
      <c r="G433" s="844">
        <v>1149938.4280000001</v>
      </c>
      <c r="H433" s="845">
        <v>0.99</v>
      </c>
      <c r="I433" s="845">
        <v>5</v>
      </c>
      <c r="J433" s="879">
        <v>1.117</v>
      </c>
      <c r="K433" s="2254">
        <v>706887.31299999997</v>
      </c>
      <c r="M433" s="1652">
        <v>95.5</v>
      </c>
      <c r="N433" s="878">
        <v>3525.3</v>
      </c>
      <c r="O433" s="843">
        <v>306.25</v>
      </c>
      <c r="P433" s="843">
        <v>91.2</v>
      </c>
      <c r="Q433" s="844">
        <v>1112659.3</v>
      </c>
      <c r="R433" s="845">
        <v>0.99</v>
      </c>
      <c r="S433" s="845">
        <v>5</v>
      </c>
      <c r="T433" s="879">
        <v>1.099</v>
      </c>
      <c r="U433" s="2254">
        <v>679606</v>
      </c>
      <c r="X433" s="1104"/>
      <c r="Y433" s="1110"/>
      <c r="Z433" s="1110"/>
      <c r="AB433" s="1104"/>
      <c r="AC433" s="1104"/>
      <c r="AD433" s="1110"/>
    </row>
    <row r="434" spans="1:30">
      <c r="A434" s="764"/>
      <c r="B434" s="700" t="s">
        <v>9</v>
      </c>
      <c r="C434" s="843">
        <v>100.1</v>
      </c>
      <c r="D434" s="2260">
        <v>3801231.6757830209</v>
      </c>
      <c r="E434" s="844">
        <v>325266</v>
      </c>
      <c r="F434" s="843">
        <v>97.7</v>
      </c>
      <c r="G434" s="844">
        <v>1156092.46</v>
      </c>
      <c r="H434" s="845">
        <v>1.01</v>
      </c>
      <c r="I434" s="845">
        <v>0.5</v>
      </c>
      <c r="J434" s="879">
        <v>1.17</v>
      </c>
      <c r="K434" s="2254">
        <v>714937.696</v>
      </c>
      <c r="M434" s="1652">
        <v>100.1</v>
      </c>
      <c r="N434" s="878">
        <v>3559.69</v>
      </c>
      <c r="O434" s="843">
        <v>346.75</v>
      </c>
      <c r="P434" s="843">
        <v>97.7</v>
      </c>
      <c r="Q434" s="844">
        <v>1120842.6000000001</v>
      </c>
      <c r="R434" s="845">
        <v>1.01</v>
      </c>
      <c r="S434" s="845">
        <v>0.5</v>
      </c>
      <c r="T434" s="879">
        <v>1.214</v>
      </c>
      <c r="U434" s="2254">
        <v>691072</v>
      </c>
      <c r="X434" s="1104"/>
      <c r="Y434" s="1110"/>
      <c r="Z434" s="1110"/>
      <c r="AB434" s="1104"/>
      <c r="AC434" s="1104"/>
      <c r="AD434" s="1110"/>
    </row>
    <row r="435" spans="1:30">
      <c r="A435" s="764"/>
      <c r="B435" s="700" t="s">
        <v>10</v>
      </c>
      <c r="C435" s="843">
        <v>96.4</v>
      </c>
      <c r="D435" s="2260">
        <v>3496145.5493393643</v>
      </c>
      <c r="E435" s="844">
        <v>244499</v>
      </c>
      <c r="F435" s="843">
        <v>91.7</v>
      </c>
      <c r="G435" s="844">
        <v>1081961.4180000001</v>
      </c>
      <c r="H435" s="845">
        <v>1.01</v>
      </c>
      <c r="I435" s="845">
        <v>4.7</v>
      </c>
      <c r="J435" s="879">
        <v>1.0329999999999999</v>
      </c>
      <c r="K435" s="2254">
        <v>658371.99699999997</v>
      </c>
      <c r="M435" s="1652">
        <v>96.4</v>
      </c>
      <c r="N435" s="878">
        <v>3382.54</v>
      </c>
      <c r="O435" s="843">
        <v>249.71</v>
      </c>
      <c r="P435" s="843">
        <v>91.7</v>
      </c>
      <c r="Q435" s="844">
        <v>1116677.3</v>
      </c>
      <c r="R435" s="845">
        <v>1.01</v>
      </c>
      <c r="S435" s="845">
        <v>4.7</v>
      </c>
      <c r="T435" s="879">
        <v>1.1060000000000001</v>
      </c>
      <c r="U435" s="2254">
        <v>673822</v>
      </c>
      <c r="X435" s="1104"/>
      <c r="Y435" s="1110"/>
      <c r="Z435" s="1110"/>
      <c r="AB435" s="1104"/>
      <c r="AC435" s="1104"/>
      <c r="AD435" s="1110"/>
    </row>
    <row r="436" spans="1:30">
      <c r="A436" s="764"/>
      <c r="B436" s="700" t="s">
        <v>11</v>
      </c>
      <c r="C436" s="843">
        <v>97.7</v>
      </c>
      <c r="D436" s="2260">
        <v>3668686.013481006</v>
      </c>
      <c r="E436" s="844">
        <v>497845</v>
      </c>
      <c r="F436" s="843">
        <v>96.5</v>
      </c>
      <c r="G436" s="844">
        <v>1099634.8700000001</v>
      </c>
      <c r="H436" s="845">
        <v>1.01</v>
      </c>
      <c r="I436" s="845">
        <v>0.8</v>
      </c>
      <c r="J436" s="879">
        <v>1.19</v>
      </c>
      <c r="K436" s="2254">
        <v>677303.44099999999</v>
      </c>
      <c r="M436" s="1652">
        <v>97.7</v>
      </c>
      <c r="N436" s="878">
        <v>3446.15</v>
      </c>
      <c r="O436" s="843">
        <v>498.09</v>
      </c>
      <c r="P436" s="843">
        <v>96.5</v>
      </c>
      <c r="Q436" s="844">
        <v>1110067.3</v>
      </c>
      <c r="R436" s="845">
        <v>1.01</v>
      </c>
      <c r="S436" s="845">
        <v>0.8</v>
      </c>
      <c r="T436" s="879">
        <v>1.1439999999999999</v>
      </c>
      <c r="U436" s="2254">
        <v>683329</v>
      </c>
      <c r="X436" s="1104"/>
      <c r="Y436" s="1110"/>
      <c r="Z436" s="1110"/>
      <c r="AB436" s="1104"/>
      <c r="AC436" s="1104"/>
      <c r="AD436" s="1110"/>
    </row>
    <row r="437" spans="1:30">
      <c r="A437" s="764"/>
      <c r="B437" s="700" t="s">
        <v>12</v>
      </c>
      <c r="C437" s="843">
        <v>98</v>
      </c>
      <c r="D437" s="2260">
        <v>3564273.2220425708</v>
      </c>
      <c r="E437" s="844">
        <v>350234</v>
      </c>
      <c r="F437" s="843">
        <v>95</v>
      </c>
      <c r="G437" s="844">
        <v>1144828.0260000001</v>
      </c>
      <c r="H437" s="845">
        <v>1.01</v>
      </c>
      <c r="I437" s="845">
        <v>-0.9</v>
      </c>
      <c r="J437" s="879">
        <v>1.204</v>
      </c>
      <c r="K437" s="2254">
        <v>703934.20900000003</v>
      </c>
      <c r="M437" s="1652">
        <v>98</v>
      </c>
      <c r="N437" s="878">
        <v>3395.56</v>
      </c>
      <c r="O437" s="843">
        <v>322.27</v>
      </c>
      <c r="P437" s="843">
        <v>95</v>
      </c>
      <c r="Q437" s="844">
        <v>1127033.1000000001</v>
      </c>
      <c r="R437" s="845">
        <v>1.01</v>
      </c>
      <c r="S437" s="845">
        <v>-0.9</v>
      </c>
      <c r="T437" s="879">
        <v>1.163</v>
      </c>
      <c r="U437" s="2254">
        <v>662384</v>
      </c>
      <c r="X437" s="1104"/>
      <c r="Y437" s="1110"/>
      <c r="Z437" s="1110"/>
      <c r="AB437" s="1104"/>
      <c r="AC437" s="1104"/>
      <c r="AD437" s="1110"/>
    </row>
    <row r="438" spans="1:30">
      <c r="A438" s="764"/>
      <c r="B438" s="700" t="s">
        <v>13</v>
      </c>
      <c r="C438" s="843">
        <v>96.6</v>
      </c>
      <c r="D438" s="843">
        <v>3208213.445323389</v>
      </c>
      <c r="E438" s="844">
        <v>317625</v>
      </c>
      <c r="F438" s="843">
        <v>90.9</v>
      </c>
      <c r="G438" s="844">
        <v>1151910.395</v>
      </c>
      <c r="H438" s="845">
        <v>1</v>
      </c>
      <c r="I438" s="845">
        <v>3.4</v>
      </c>
      <c r="J438" s="879">
        <v>1.141</v>
      </c>
      <c r="K438" s="2254">
        <v>637957.66800000006</v>
      </c>
      <c r="M438" s="1652">
        <v>96.6</v>
      </c>
      <c r="N438" s="878">
        <v>3376.08</v>
      </c>
      <c r="O438" s="843">
        <v>318.43</v>
      </c>
      <c r="P438" s="843">
        <v>90.9</v>
      </c>
      <c r="Q438" s="844">
        <v>1127287.5</v>
      </c>
      <c r="R438" s="845">
        <v>1</v>
      </c>
      <c r="S438" s="845">
        <v>3.4</v>
      </c>
      <c r="T438" s="879">
        <v>1.141</v>
      </c>
      <c r="U438" s="2254">
        <v>637692</v>
      </c>
      <c r="X438" s="1104"/>
      <c r="Y438" s="1110"/>
      <c r="Z438" s="1110"/>
      <c r="AB438" s="1104"/>
      <c r="AC438" s="1104"/>
      <c r="AD438" s="1110"/>
    </row>
    <row r="439" spans="1:30">
      <c r="A439" s="778"/>
      <c r="B439" s="816" t="s">
        <v>14</v>
      </c>
      <c r="C439" s="848">
        <v>96.7</v>
      </c>
      <c r="D439" s="848">
        <v>3142565.7040523705</v>
      </c>
      <c r="E439" s="849">
        <v>372586</v>
      </c>
      <c r="F439" s="848">
        <v>91.9</v>
      </c>
      <c r="G439" s="849">
        <v>1121366.2</v>
      </c>
      <c r="H439" s="850">
        <v>0.99</v>
      </c>
      <c r="I439" s="850">
        <v>2.2000000000000002</v>
      </c>
      <c r="J439" s="1432">
        <v>1.224</v>
      </c>
      <c r="K439" s="2261">
        <v>768089.28300000005</v>
      </c>
      <c r="M439" s="1653">
        <v>96.7</v>
      </c>
      <c r="N439" s="904">
        <v>3296.31</v>
      </c>
      <c r="O439" s="848">
        <v>399.06</v>
      </c>
      <c r="P439" s="848">
        <v>91.9</v>
      </c>
      <c r="Q439" s="849">
        <v>1126147.3999999999</v>
      </c>
      <c r="R439" s="850">
        <v>0.99</v>
      </c>
      <c r="S439" s="850">
        <v>2.2000000000000002</v>
      </c>
      <c r="T439" s="1432">
        <v>1.147</v>
      </c>
      <c r="U439" s="2261">
        <v>713593</v>
      </c>
      <c r="X439" s="1104"/>
      <c r="Y439" s="1110"/>
      <c r="Z439" s="1110"/>
      <c r="AB439" s="1104"/>
      <c r="AC439" s="1104"/>
      <c r="AD439" s="1110"/>
    </row>
    <row r="440" spans="1:30">
      <c r="A440" s="763" t="s">
        <v>1466</v>
      </c>
      <c r="B440" s="765" t="s">
        <v>3</v>
      </c>
      <c r="C440" s="853">
        <v>99.1</v>
      </c>
      <c r="D440" s="853">
        <v>3118212.2215393786</v>
      </c>
      <c r="E440" s="854">
        <v>221771</v>
      </c>
      <c r="F440" s="853">
        <v>96.1</v>
      </c>
      <c r="G440" s="854">
        <v>1051705.575</v>
      </c>
      <c r="H440" s="855">
        <v>1</v>
      </c>
      <c r="I440" s="855">
        <v>0.2</v>
      </c>
      <c r="J440" s="1433">
        <v>1.0960000000000001</v>
      </c>
      <c r="K440" s="2253">
        <v>558169.41</v>
      </c>
      <c r="M440" s="1650">
        <v>99.1</v>
      </c>
      <c r="N440" s="906">
        <v>3252.2</v>
      </c>
      <c r="O440" s="853">
        <v>259.69</v>
      </c>
      <c r="P440" s="853">
        <v>96.1</v>
      </c>
      <c r="Q440" s="854">
        <v>1095298.5</v>
      </c>
      <c r="R440" s="855">
        <v>1</v>
      </c>
      <c r="S440" s="855">
        <v>0.2</v>
      </c>
      <c r="T440" s="1433">
        <v>1.1830000000000001</v>
      </c>
      <c r="U440" s="2253">
        <v>682776</v>
      </c>
      <c r="X440" s="1104"/>
      <c r="Y440" s="1110"/>
      <c r="Z440" s="1110"/>
      <c r="AB440" s="1104"/>
      <c r="AC440" s="1104"/>
      <c r="AD440" s="1110"/>
    </row>
    <row r="441" spans="1:30">
      <c r="A441" s="764">
        <v>2025</v>
      </c>
      <c r="B441" s="564" t="s">
        <v>4</v>
      </c>
      <c r="C441" s="843">
        <v>97.3</v>
      </c>
      <c r="D441" s="843">
        <v>3056114.4528683973</v>
      </c>
      <c r="E441" s="844">
        <v>315986</v>
      </c>
      <c r="F441" s="843">
        <v>91.3</v>
      </c>
      <c r="G441" s="844">
        <v>1067022.24</v>
      </c>
      <c r="H441" s="845">
        <v>0.99</v>
      </c>
      <c r="I441" s="845">
        <v>-2.4</v>
      </c>
      <c r="J441" s="879">
        <v>1.1379999999999999</v>
      </c>
      <c r="K441" s="2254">
        <v>693205.49</v>
      </c>
      <c r="M441" s="1652">
        <v>97.3</v>
      </c>
      <c r="N441" s="878">
        <v>3344.4</v>
      </c>
      <c r="O441" s="843">
        <v>294.38</v>
      </c>
      <c r="P441" s="843">
        <v>91.3</v>
      </c>
      <c r="Q441" s="844">
        <v>1099342.8999999999</v>
      </c>
      <c r="R441" s="845">
        <v>0.99</v>
      </c>
      <c r="S441" s="845">
        <v>-2.4</v>
      </c>
      <c r="T441" s="879">
        <v>1.1519999999999999</v>
      </c>
      <c r="U441" s="2254">
        <v>739419</v>
      </c>
      <c r="X441" s="1104"/>
      <c r="Y441" s="1110"/>
      <c r="Z441" s="1110"/>
      <c r="AB441" s="1104"/>
      <c r="AC441" s="1104"/>
      <c r="AD441" s="1110"/>
    </row>
    <row r="442" spans="1:30">
      <c r="A442" s="764"/>
      <c r="B442" s="564" t="s">
        <v>5</v>
      </c>
      <c r="C442" s="843">
        <v>91.8</v>
      </c>
      <c r="D442" s="843">
        <v>2997793.7031459734</v>
      </c>
      <c r="E442" s="844">
        <v>298906</v>
      </c>
      <c r="F442" s="843">
        <v>87.5</v>
      </c>
      <c r="G442" s="844">
        <v>1062048.192</v>
      </c>
      <c r="H442" s="845">
        <v>1</v>
      </c>
      <c r="I442" s="845">
        <v>-1.4</v>
      </c>
      <c r="J442" s="879">
        <v>1.27</v>
      </c>
      <c r="K442" s="2254">
        <v>785048.745</v>
      </c>
      <c r="M442" s="1652">
        <v>91.8</v>
      </c>
      <c r="N442" s="878">
        <v>3073.08</v>
      </c>
      <c r="O442" s="843">
        <v>276.48</v>
      </c>
      <c r="P442" s="843">
        <v>87.5</v>
      </c>
      <c r="Q442" s="844">
        <v>1077237.2</v>
      </c>
      <c r="R442" s="845">
        <v>1</v>
      </c>
      <c r="S442" s="845">
        <v>-1.4</v>
      </c>
      <c r="T442" s="879">
        <v>1.069</v>
      </c>
      <c r="U442" s="2254">
        <v>703953</v>
      </c>
      <c r="X442" s="1104"/>
      <c r="Y442" s="1110"/>
      <c r="Z442" s="1110"/>
      <c r="AB442" s="1104"/>
      <c r="AC442" s="1104"/>
      <c r="AD442" s="1110"/>
    </row>
    <row r="443" spans="1:30">
      <c r="A443" s="764"/>
      <c r="B443" s="564" t="s">
        <v>6</v>
      </c>
      <c r="C443" s="843">
        <v>93.6</v>
      </c>
      <c r="D443" s="843">
        <v>3113250.1813866519</v>
      </c>
      <c r="E443" s="844">
        <v>346944</v>
      </c>
      <c r="F443" s="843">
        <v>87.2</v>
      </c>
      <c r="G443" s="844">
        <v>1147441.318</v>
      </c>
      <c r="H443" s="845">
        <v>1</v>
      </c>
      <c r="I443" s="845">
        <v>-2</v>
      </c>
      <c r="J443" s="879">
        <v>1.0569999999999999</v>
      </c>
      <c r="K443" s="2254">
        <v>689651.04099999997</v>
      </c>
      <c r="M443" s="1652">
        <v>93.6</v>
      </c>
      <c r="N443" s="878">
        <v>3181.98</v>
      </c>
      <c r="O443" s="843">
        <v>301.72000000000003</v>
      </c>
      <c r="P443" s="843">
        <v>87.2</v>
      </c>
      <c r="Q443" s="844">
        <v>1107889.7</v>
      </c>
      <c r="R443" s="845">
        <v>1</v>
      </c>
      <c r="S443" s="845">
        <v>-2</v>
      </c>
      <c r="T443" s="879">
        <v>1.0940000000000001</v>
      </c>
      <c r="U443" s="2254">
        <v>683026</v>
      </c>
      <c r="X443" s="1104"/>
      <c r="Y443" s="1110"/>
      <c r="Z443" s="1110"/>
      <c r="AB443" s="1104"/>
      <c r="AC443" s="1104"/>
      <c r="AD443" s="1110"/>
    </row>
    <row r="444" spans="1:30">
      <c r="A444" s="764"/>
      <c r="B444" s="564" t="s">
        <v>7</v>
      </c>
      <c r="C444" s="843">
        <v>98.8</v>
      </c>
      <c r="D444" s="843">
        <v>3462968.5737635801</v>
      </c>
      <c r="E444" s="844">
        <v>673325</v>
      </c>
      <c r="F444" s="843">
        <v>101.2</v>
      </c>
      <c r="G444" s="844">
        <v>1107304.5870000001</v>
      </c>
      <c r="H444" s="845">
        <v>1</v>
      </c>
      <c r="I444" s="845">
        <v>-1.7</v>
      </c>
      <c r="J444" s="879">
        <v>1.0329999999999999</v>
      </c>
      <c r="K444" s="2254">
        <v>644633.42300000007</v>
      </c>
      <c r="M444" s="1652">
        <v>98.8</v>
      </c>
      <c r="N444" s="878">
        <v>3447.46</v>
      </c>
      <c r="O444" s="843">
        <v>779.04</v>
      </c>
      <c r="P444" s="843">
        <v>101.2</v>
      </c>
      <c r="Q444" s="844">
        <v>1120413.3999999999</v>
      </c>
      <c r="R444" s="845">
        <v>1</v>
      </c>
      <c r="S444" s="845">
        <v>-1.7</v>
      </c>
      <c r="T444" s="879">
        <v>1.1479999999999999</v>
      </c>
      <c r="U444" s="2254">
        <v>693527</v>
      </c>
      <c r="X444" s="1104"/>
      <c r="Y444" s="1110"/>
      <c r="Z444" s="1110"/>
      <c r="AB444" s="1104"/>
      <c r="AC444" s="1104"/>
      <c r="AD444" s="1110"/>
    </row>
    <row r="445" spans="1:30">
      <c r="A445" s="764"/>
      <c r="B445" s="564" t="s">
        <v>8</v>
      </c>
      <c r="C445" s="843">
        <v>103.4</v>
      </c>
      <c r="D445" s="843">
        <v>3825468.6093313233</v>
      </c>
      <c r="E445" s="844">
        <v>308353</v>
      </c>
      <c r="F445" s="843">
        <v>107.1</v>
      </c>
      <c r="G445" s="844">
        <v>1151527</v>
      </c>
      <c r="H445" s="845">
        <v>0.99</v>
      </c>
      <c r="I445" s="845">
        <v>-3.2</v>
      </c>
      <c r="J445" s="879">
        <v>1.19</v>
      </c>
      <c r="K445" s="2254">
        <v>697723.27800000005</v>
      </c>
      <c r="M445" s="1652">
        <v>103.4</v>
      </c>
      <c r="N445" s="1707">
        <v>3660.39</v>
      </c>
      <c r="O445" s="843">
        <v>283.07</v>
      </c>
      <c r="P445" s="843">
        <v>107.1</v>
      </c>
      <c r="Q445" s="844">
        <v>1114740.6000000001</v>
      </c>
      <c r="R445" s="845">
        <v>0.99</v>
      </c>
      <c r="S445" s="845">
        <v>-3.2</v>
      </c>
      <c r="T445" s="879">
        <v>1.1779999999999999</v>
      </c>
      <c r="U445" s="2254">
        <v>677533</v>
      </c>
      <c r="X445" s="1104"/>
      <c r="Y445" s="1110"/>
      <c r="Z445" s="1110"/>
      <c r="AB445" s="1104"/>
      <c r="AC445" s="1104"/>
      <c r="AD445" s="1110"/>
    </row>
    <row r="446" spans="1:30">
      <c r="A446" s="764"/>
      <c r="B446" s="564" t="s">
        <v>9</v>
      </c>
      <c r="C446" s="843">
        <v>102.1</v>
      </c>
      <c r="D446" s="843"/>
      <c r="E446" s="844">
        <v>269370</v>
      </c>
      <c r="F446" s="843">
        <v>101.6</v>
      </c>
      <c r="G446" s="844">
        <v>1174338.298</v>
      </c>
      <c r="H446" s="845">
        <v>0.97</v>
      </c>
      <c r="I446" s="845">
        <v>-2.9</v>
      </c>
      <c r="J446" s="879">
        <v>1.1759999999999999</v>
      </c>
      <c r="K446" s="2254">
        <v>729837.30099999998</v>
      </c>
      <c r="M446" s="1652">
        <v>102.1</v>
      </c>
      <c r="N446" s="1707"/>
      <c r="O446" s="843">
        <v>293.5</v>
      </c>
      <c r="P446" s="843">
        <v>101.6</v>
      </c>
      <c r="Q446" s="844">
        <v>1135394.3</v>
      </c>
      <c r="R446" s="845">
        <v>0.97</v>
      </c>
      <c r="S446" s="845">
        <v>-2.9</v>
      </c>
      <c r="T446" s="879">
        <v>1.224</v>
      </c>
      <c r="U446" s="2254">
        <v>701160</v>
      </c>
      <c r="X446" s="1104"/>
      <c r="Y446" s="1110"/>
      <c r="Z446" s="1110"/>
      <c r="AB446" s="1104"/>
      <c r="AC446" s="1104"/>
      <c r="AD446" s="1110"/>
    </row>
    <row r="447" spans="1:30">
      <c r="A447" s="764"/>
      <c r="B447" s="564" t="s">
        <v>10</v>
      </c>
      <c r="C447" s="843">
        <v>93.7</v>
      </c>
      <c r="D447" s="843"/>
      <c r="E447" s="844">
        <v>295447</v>
      </c>
      <c r="F447" s="843">
        <v>90.2</v>
      </c>
      <c r="G447" s="844">
        <v>1074118.344</v>
      </c>
      <c r="H447" s="845">
        <v>0.95</v>
      </c>
      <c r="I447" s="845">
        <v>-1.8</v>
      </c>
      <c r="J447" s="879">
        <v>0.97099999999999997</v>
      </c>
      <c r="K447" s="2254">
        <v>638611.89100000006</v>
      </c>
      <c r="M447" s="1652">
        <v>93.7</v>
      </c>
      <c r="N447" s="1707"/>
      <c r="O447" s="843">
        <v>302.74</v>
      </c>
      <c r="P447" s="843">
        <v>90.2</v>
      </c>
      <c r="Q447" s="844">
        <v>1120040</v>
      </c>
      <c r="R447" s="845">
        <v>0.95</v>
      </c>
      <c r="S447" s="845">
        <v>-1.8</v>
      </c>
      <c r="T447" s="879">
        <v>1.0449999999999999</v>
      </c>
      <c r="U447" s="2254">
        <v>664874</v>
      </c>
      <c r="X447" s="1104"/>
      <c r="Y447" s="1110"/>
      <c r="Z447" s="1110"/>
      <c r="AB447" s="1104"/>
      <c r="AC447" s="1104"/>
      <c r="AD447" s="1110"/>
    </row>
    <row r="448" spans="1:30">
      <c r="A448" s="764"/>
      <c r="B448" s="564" t="s">
        <v>11</v>
      </c>
      <c r="C448" s="843"/>
      <c r="D448" s="843"/>
      <c r="E448" s="844"/>
      <c r="F448" s="843"/>
      <c r="G448" s="844"/>
      <c r="H448" s="845"/>
      <c r="I448" s="845"/>
      <c r="J448" s="879"/>
      <c r="K448" s="2254"/>
      <c r="M448" s="1652"/>
      <c r="N448" s="1707"/>
      <c r="O448" s="843"/>
      <c r="P448" s="843"/>
      <c r="Q448" s="844"/>
      <c r="R448" s="845"/>
      <c r="S448" s="845"/>
      <c r="T448" s="879"/>
      <c r="U448" s="2254"/>
      <c r="X448" s="1104"/>
      <c r="Y448" s="1110"/>
      <c r="Z448" s="1110"/>
      <c r="AB448" s="1104"/>
      <c r="AC448" s="1104"/>
      <c r="AD448" s="1110"/>
    </row>
    <row r="449" spans="1:30">
      <c r="A449" s="764"/>
      <c r="B449" s="564" t="s">
        <v>12</v>
      </c>
      <c r="C449" s="843"/>
      <c r="D449" s="843"/>
      <c r="E449" s="844"/>
      <c r="F449" s="843"/>
      <c r="G449" s="844"/>
      <c r="H449" s="845"/>
      <c r="I449" s="845"/>
      <c r="J449" s="879"/>
      <c r="K449" s="2254"/>
      <c r="M449" s="1652"/>
      <c r="N449" s="1707"/>
      <c r="O449" s="843"/>
      <c r="P449" s="843"/>
      <c r="Q449" s="844"/>
      <c r="R449" s="845"/>
      <c r="S449" s="845"/>
      <c r="T449" s="879"/>
      <c r="U449" s="2254"/>
      <c r="X449" s="1104"/>
      <c r="Y449" s="1110"/>
      <c r="Z449" s="1110"/>
      <c r="AB449" s="1104"/>
      <c r="AC449" s="1104"/>
      <c r="AD449" s="1110"/>
    </row>
    <row r="450" spans="1:30">
      <c r="A450" s="764"/>
      <c r="B450" s="564" t="s">
        <v>13</v>
      </c>
      <c r="C450" s="843"/>
      <c r="D450" s="843"/>
      <c r="E450" s="844"/>
      <c r="F450" s="843"/>
      <c r="G450" s="844"/>
      <c r="H450" s="845"/>
      <c r="I450" s="845"/>
      <c r="J450" s="879"/>
      <c r="K450" s="2254"/>
      <c r="M450" s="1652"/>
      <c r="N450" s="1707"/>
      <c r="O450" s="843"/>
      <c r="P450" s="843"/>
      <c r="Q450" s="844"/>
      <c r="R450" s="845"/>
      <c r="S450" s="845"/>
      <c r="T450" s="879"/>
      <c r="U450" s="2254"/>
      <c r="X450" s="1104"/>
      <c r="Y450" s="1110"/>
      <c r="Z450" s="1110"/>
      <c r="AB450" s="1104"/>
      <c r="AC450" s="1104"/>
      <c r="AD450" s="1110"/>
    </row>
    <row r="451" spans="1:30">
      <c r="A451" s="778"/>
      <c r="B451" s="1388" t="s">
        <v>14</v>
      </c>
      <c r="C451" s="848"/>
      <c r="D451" s="848"/>
      <c r="E451" s="849"/>
      <c r="F451" s="848"/>
      <c r="G451" s="849"/>
      <c r="H451" s="850"/>
      <c r="I451" s="850"/>
      <c r="J451" s="1432"/>
      <c r="K451" s="2261"/>
      <c r="M451" s="1653"/>
      <c r="N451" s="1893"/>
      <c r="O451" s="848"/>
      <c r="P451" s="848"/>
      <c r="Q451" s="849"/>
      <c r="R451" s="850"/>
      <c r="S451" s="850"/>
      <c r="T451" s="1432"/>
      <c r="U451" s="2261"/>
      <c r="X451" s="1104"/>
      <c r="Y451" s="1110"/>
      <c r="Z451" s="1110"/>
      <c r="AB451" s="1104"/>
      <c r="AC451" s="1104"/>
      <c r="AD451" s="1110"/>
    </row>
    <row r="452" spans="1:30">
      <c r="D452" s="883"/>
      <c r="E452" s="883"/>
      <c r="H452" s="884"/>
      <c r="S452" s="1150"/>
      <c r="Y452" s="883"/>
      <c r="Z452" s="883"/>
    </row>
    <row r="453" spans="1:30">
      <c r="A453" s="43" t="s">
        <v>412</v>
      </c>
      <c r="B453" s="44"/>
      <c r="C453" s="820"/>
      <c r="D453" s="820"/>
      <c r="E453" s="820" t="s">
        <v>718</v>
      </c>
      <c r="F453" s="820"/>
      <c r="H453" s="820"/>
      <c r="J453" s="820"/>
      <c r="X453" s="820"/>
      <c r="Y453" s="820" t="s">
        <v>718</v>
      </c>
      <c r="Z453" s="885" t="s">
        <v>718</v>
      </c>
    </row>
    <row r="454" spans="1:30">
      <c r="A454" s="782" t="s">
        <v>377</v>
      </c>
      <c r="B454" s="786"/>
      <c r="C454" s="912" t="s">
        <v>282</v>
      </c>
      <c r="D454" s="886" t="s">
        <v>283</v>
      </c>
      <c r="E454" s="886" t="s">
        <v>916</v>
      </c>
      <c r="F454" s="886" t="s">
        <v>284</v>
      </c>
      <c r="G454" s="1168" t="s">
        <v>917</v>
      </c>
      <c r="H454" s="886" t="s">
        <v>286</v>
      </c>
      <c r="I454" s="1168" t="s">
        <v>918</v>
      </c>
      <c r="J454" s="886" t="s">
        <v>288</v>
      </c>
      <c r="K454" s="1169" t="s">
        <v>919</v>
      </c>
      <c r="X454" s="912" t="s">
        <v>285</v>
      </c>
      <c r="Y454" s="886" t="s">
        <v>287</v>
      </c>
      <c r="Z454" s="887" t="s">
        <v>289</v>
      </c>
    </row>
    <row r="455" spans="1:30">
      <c r="A455" s="766" t="s">
        <v>354</v>
      </c>
      <c r="B455" s="47"/>
      <c r="C455" s="913" t="s">
        <v>290</v>
      </c>
      <c r="D455" s="820" t="s">
        <v>291</v>
      </c>
      <c r="E455" s="820" t="s">
        <v>920</v>
      </c>
      <c r="F455" s="820" t="s">
        <v>290</v>
      </c>
      <c r="G455" t="s">
        <v>921</v>
      </c>
      <c r="H455" s="820" t="s">
        <v>293</v>
      </c>
      <c r="I455" t="s">
        <v>294</v>
      </c>
      <c r="J455" s="820" t="s">
        <v>295</v>
      </c>
      <c r="K455" s="1117" t="s">
        <v>296</v>
      </c>
      <c r="X455" s="913" t="s">
        <v>292</v>
      </c>
      <c r="Y455" s="820" t="s">
        <v>294</v>
      </c>
      <c r="Z455" s="888" t="s">
        <v>296</v>
      </c>
    </row>
    <row r="456" spans="1:30">
      <c r="A456" s="785"/>
      <c r="B456" s="47"/>
      <c r="C456" s="913" t="s">
        <v>922</v>
      </c>
      <c r="D456" s="820"/>
      <c r="E456" s="820" t="s">
        <v>923</v>
      </c>
      <c r="F456" s="820" t="s">
        <v>297</v>
      </c>
      <c r="G456" t="s">
        <v>924</v>
      </c>
      <c r="H456" s="820" t="s">
        <v>297</v>
      </c>
      <c r="I456" t="s">
        <v>925</v>
      </c>
      <c r="J456" s="820" t="s">
        <v>299</v>
      </c>
      <c r="K456" s="1117"/>
      <c r="X456" s="913" t="s">
        <v>298</v>
      </c>
      <c r="Y456" s="820"/>
      <c r="Z456" s="888"/>
    </row>
    <row r="457" spans="1:30">
      <c r="A457" s="785"/>
      <c r="B457" s="47"/>
      <c r="C457" s="914" t="s">
        <v>300</v>
      </c>
      <c r="D457" s="820"/>
      <c r="E457" s="820"/>
      <c r="F457" s="889" t="s">
        <v>922</v>
      </c>
      <c r="G457" t="s">
        <v>922</v>
      </c>
      <c r="H457" s="820"/>
      <c r="J457" s="820"/>
      <c r="K457" s="1117" t="s">
        <v>301</v>
      </c>
      <c r="X457" s="914" t="s">
        <v>159</v>
      </c>
      <c r="Y457" s="820"/>
      <c r="Z457" s="888" t="s">
        <v>301</v>
      </c>
    </row>
    <row r="458" spans="1:30">
      <c r="A458" s="788"/>
      <c r="B458" s="49"/>
      <c r="C458" s="915" t="s">
        <v>302</v>
      </c>
      <c r="D458" s="890" t="s">
        <v>303</v>
      </c>
      <c r="E458" s="890" t="s">
        <v>304</v>
      </c>
      <c r="F458" s="890" t="s">
        <v>305</v>
      </c>
      <c r="G458" s="931" t="s">
        <v>306</v>
      </c>
      <c r="H458" s="890" t="s">
        <v>307</v>
      </c>
      <c r="I458" s="931" t="s">
        <v>308</v>
      </c>
      <c r="J458" s="890" t="s">
        <v>309</v>
      </c>
      <c r="K458" s="1119" t="s">
        <v>310</v>
      </c>
      <c r="X458" s="915" t="s">
        <v>306</v>
      </c>
      <c r="Y458" s="890" t="s">
        <v>308</v>
      </c>
      <c r="Z458" s="891" t="s">
        <v>310</v>
      </c>
    </row>
    <row r="459" spans="1:30">
      <c r="A459" s="763" t="s">
        <v>379</v>
      </c>
      <c r="B459" s="701"/>
      <c r="C459" s="1140">
        <f>AVERAGE(C20:C31)</f>
        <v>125.88333333333333</v>
      </c>
      <c r="D459" s="31">
        <f t="shared" ref="D459:H459" si="0">AVERAGE(D20:D31)</f>
        <v>1291115.0833333333</v>
      </c>
      <c r="E459" s="31">
        <f>SUM(E20:E31)</f>
        <v>12031970</v>
      </c>
      <c r="F459" s="97">
        <f t="shared" si="0"/>
        <v>93.25</v>
      </c>
      <c r="G459" s="1791">
        <f t="shared" ref="G459" si="1">AVERAGE(G20:G31)</f>
        <v>1028248.301</v>
      </c>
      <c r="H459" s="103">
        <f t="shared" si="0"/>
        <v>1.0916666666666666</v>
      </c>
      <c r="I459" s="1792"/>
      <c r="J459" s="104">
        <f>AVERAGE(J20:J31)</f>
        <v>1.0861666666666667</v>
      </c>
      <c r="K459" s="777">
        <f>SUM(K20:K31)</f>
        <v>5706713</v>
      </c>
      <c r="X459" s="1139">
        <f>AVERAGE(X20:X31)</f>
        <v>150.375</v>
      </c>
      <c r="Y459" s="33">
        <f>SUM(Y21:Y32)</f>
        <v>4800384</v>
      </c>
      <c r="Z459" s="776">
        <f>SUM(Z21:Z32)</f>
        <v>3199698</v>
      </c>
    </row>
    <row r="460" spans="1:30">
      <c r="A460" s="764" t="s">
        <v>380</v>
      </c>
      <c r="B460" s="700" t="s">
        <v>424</v>
      </c>
      <c r="C460" s="1140">
        <f>AVERAGE(C32:C43)</f>
        <v>126.44166666666666</v>
      </c>
      <c r="D460" s="31">
        <f t="shared" ref="D460:H460" si="2">AVERAGE(D32:D43)</f>
        <v>1307541.3333333333</v>
      </c>
      <c r="E460" s="31">
        <f>SUM(E32:E43)</f>
        <v>10398592</v>
      </c>
      <c r="F460" s="97">
        <f t="shared" si="2"/>
        <v>94.5</v>
      </c>
      <c r="G460" s="1791">
        <f t="shared" ref="G460" si="3">AVERAGE(G32:G43)</f>
        <v>1026875.068</v>
      </c>
      <c r="H460" s="103">
        <f t="shared" si="2"/>
        <v>1.0641666666666667</v>
      </c>
      <c r="I460" s="1793">
        <f t="shared" ref="I460" si="4">AVERAGE(I32:I43)</f>
        <v>4.5583333333333327</v>
      </c>
      <c r="J460" s="104">
        <f>AVERAGE(J32:J43)</f>
        <v>1.0580000000000001</v>
      </c>
      <c r="K460" s="777">
        <f>SUM(K32:K43)</f>
        <v>5789971</v>
      </c>
      <c r="X460" s="1140">
        <f>AVERAGE(X32:X43)</f>
        <v>142.66666666666669</v>
      </c>
      <c r="Y460" s="31">
        <f>SUM(Y33:Y44)</f>
        <v>4939673</v>
      </c>
      <c r="Z460" s="777">
        <f>SUM(Z33:Z44)</f>
        <v>3092482</v>
      </c>
    </row>
    <row r="461" spans="1:30">
      <c r="A461" s="764" t="s">
        <v>381</v>
      </c>
      <c r="B461" s="700"/>
      <c r="C461" s="1140">
        <f>AVERAGE(C44:C55)</f>
        <v>116.53333333333332</v>
      </c>
      <c r="D461" s="31">
        <f t="shared" ref="D461:H461" si="5">AVERAGE(D44:D55)</f>
        <v>1273495</v>
      </c>
      <c r="E461" s="31">
        <f>SUM(E44:E55)</f>
        <v>10406827</v>
      </c>
      <c r="F461" s="97">
        <f t="shared" si="5"/>
        <v>82.466666666666654</v>
      </c>
      <c r="G461" s="1791">
        <f t="shared" ref="G461" si="6">AVERAGE(G44:G55)</f>
        <v>991695.23850000009</v>
      </c>
      <c r="H461" s="103">
        <f t="shared" si="5"/>
        <v>0.78083333333333327</v>
      </c>
      <c r="I461" s="1793">
        <f t="shared" ref="I461" si="7">AVERAGE(I44:I55)</f>
        <v>-0.19166666666666662</v>
      </c>
      <c r="J461" s="104">
        <f>AVERAGE(J44:J55)</f>
        <v>0.94508333333333339</v>
      </c>
      <c r="K461" s="777">
        <f>SUM(K44:K55)</f>
        <v>5912048</v>
      </c>
      <c r="X461" s="1140">
        <f>AVERAGE(X44:X55)</f>
        <v>124.28333333333335</v>
      </c>
      <c r="Y461" s="31">
        <f>SUM(Y45:Y56)</f>
        <v>4829407</v>
      </c>
      <c r="Z461" s="777">
        <f>SUM(Z45:Z56)</f>
        <v>2913395</v>
      </c>
    </row>
    <row r="462" spans="1:30">
      <c r="A462" s="764" t="s">
        <v>382</v>
      </c>
      <c r="B462" s="700" t="s">
        <v>425</v>
      </c>
      <c r="C462" s="1140">
        <f>AVERAGE(C56:C67)</f>
        <v>110.13333333333333</v>
      </c>
      <c r="D462" s="31">
        <f t="shared" ref="D462:H462" si="8">AVERAGE(D56:D67)</f>
        <v>1263955.1666666667</v>
      </c>
      <c r="E462" s="31">
        <f>SUM(E56:E67)</f>
        <v>9584339</v>
      </c>
      <c r="F462" s="97">
        <f t="shared" si="8"/>
        <v>77.808333333333351</v>
      </c>
      <c r="G462" s="1791">
        <f t="shared" ref="G462" si="9">AVERAGE(G56:G67)</f>
        <v>1012182.9236666668</v>
      </c>
      <c r="H462" s="103">
        <f t="shared" si="8"/>
        <v>0.54249999999999987</v>
      </c>
      <c r="I462" s="1793">
        <f t="shared" ref="I462" si="10">AVERAGE(I56:I67)</f>
        <v>-0.11666666666666665</v>
      </c>
      <c r="J462" s="104">
        <f>AVERAGE(J56:J67)</f>
        <v>0.89525000000000021</v>
      </c>
      <c r="K462" s="777">
        <f>SUM(K56:K67)</f>
        <v>5200920</v>
      </c>
      <c r="M462" s="327" t="s">
        <v>789</v>
      </c>
      <c r="X462" s="1140">
        <f>AVERAGE(X56:X67)</f>
        <v>103.38333333333333</v>
      </c>
      <c r="Y462" s="31">
        <f>SUM(Y57:Y68)</f>
        <v>4733488</v>
      </c>
      <c r="Z462" s="777">
        <f>SUM(Z57:Z68)</f>
        <v>2624564</v>
      </c>
    </row>
    <row r="463" spans="1:30">
      <c r="A463" s="764" t="s">
        <v>383</v>
      </c>
      <c r="B463" s="700"/>
      <c r="C463" s="1140">
        <f>AVERAGE(C68:C79)</f>
        <v>111.40833333333335</v>
      </c>
      <c r="D463" s="31">
        <f t="shared" ref="D463:H463" si="11">AVERAGE(D68:D79)</f>
        <v>1279009</v>
      </c>
      <c r="E463" s="31">
        <f>SUM(E68:E70)</f>
        <v>2037059</v>
      </c>
      <c r="F463" s="97">
        <f t="shared" si="11"/>
        <v>79.908333333333346</v>
      </c>
      <c r="G463" s="1791">
        <f t="shared" ref="G463" si="12">AVERAGE(G68:G79)</f>
        <v>986071.17824999988</v>
      </c>
      <c r="H463" s="103">
        <f t="shared" si="11"/>
        <v>0.45250000000000007</v>
      </c>
      <c r="I463" s="1793">
        <f t="shared" ref="I463" si="13">AVERAGE(I68:I79)</f>
        <v>1.5666666666666667</v>
      </c>
      <c r="J463" s="104">
        <f>AVERAGE(J68:J79)</f>
        <v>0.89900000000000002</v>
      </c>
      <c r="K463" s="777">
        <f>SUM(K68:K70)</f>
        <v>1217398</v>
      </c>
      <c r="M463" s="327" t="s">
        <v>789</v>
      </c>
      <c r="X463" s="1140">
        <f>AVERAGE(X68:X79)</f>
        <v>99.574999999999989</v>
      </c>
      <c r="Y463" s="31">
        <f>SUM(Y69:Y80)</f>
        <v>4639056</v>
      </c>
      <c r="Z463" s="777">
        <f>SUM(Z69:Z80)</f>
        <v>2725630</v>
      </c>
    </row>
    <row r="464" spans="1:30">
      <c r="A464" s="764" t="s">
        <v>384</v>
      </c>
      <c r="B464" s="700"/>
      <c r="C464" s="1140">
        <f>AVERAGE(C80:C91)</f>
        <v>109.31666666666666</v>
      </c>
      <c r="D464" s="31">
        <f t="shared" ref="D464:H464" si="14">AVERAGE(D80:D91)</f>
        <v>1277848.8333333333</v>
      </c>
      <c r="E464" s="31">
        <f>SUM(E80:E91)</f>
        <v>12824833</v>
      </c>
      <c r="F464" s="97">
        <f t="shared" si="14"/>
        <v>87.691666666666663</v>
      </c>
      <c r="G464" s="1791">
        <f t="shared" ref="G464" si="15">AVERAGE(G80:G91)</f>
        <v>957594.54458333354</v>
      </c>
      <c r="H464" s="103">
        <f t="shared" si="14"/>
        <v>0.48166666666666663</v>
      </c>
      <c r="I464" s="1793">
        <f t="shared" ref="I464" si="16">AVERAGE(I80:I91)</f>
        <v>-8.3583333333333343</v>
      </c>
      <c r="J464" s="104">
        <f>AVERAGE(J80:J91)</f>
        <v>0.8783333333333333</v>
      </c>
      <c r="K464" s="777">
        <f>SUM(K80:K91)</f>
        <v>3311376</v>
      </c>
      <c r="M464" s="327" t="s">
        <v>789</v>
      </c>
      <c r="X464" s="1140">
        <f>AVERAGE(X80:X91)</f>
        <v>100.90833333333335</v>
      </c>
      <c r="Y464" s="31">
        <f>SUM(Y81:Y92)</f>
        <v>3807483</v>
      </c>
      <c r="Z464" s="777">
        <f>SUM(Z81:Z92)</f>
        <v>1878281</v>
      </c>
    </row>
    <row r="465" spans="1:26">
      <c r="A465" s="764" t="s">
        <v>385</v>
      </c>
      <c r="B465" s="700"/>
      <c r="C465" s="1140">
        <f>AVERAGE(C92:C103)</f>
        <v>115.825</v>
      </c>
      <c r="D465" s="31">
        <f t="shared" ref="D465:H465" si="17">AVERAGE(D92:D103)</f>
        <v>1272997.5833333333</v>
      </c>
      <c r="E465" s="31">
        <f>SUM(E92:E103)</f>
        <v>16310371</v>
      </c>
      <c r="F465" s="97">
        <f t="shared" si="17"/>
        <v>93.25</v>
      </c>
      <c r="G465" s="1791">
        <f t="shared" ref="G465" si="18">AVERAGE(G92:G103)</f>
        <v>948902.37750000006</v>
      </c>
      <c r="H465" s="103">
        <f t="shared" si="17"/>
        <v>0.60499999999999998</v>
      </c>
      <c r="I465" s="1793">
        <f t="shared" ref="I465" si="19">AVERAGE(I92:I103)</f>
        <v>8.2416666666666671</v>
      </c>
      <c r="J465" s="104">
        <f>AVERAGE(J92:J103)</f>
        <v>0.92416666666666669</v>
      </c>
      <c r="K465" s="777">
        <f>SUM(K92:K103)</f>
        <v>4533832</v>
      </c>
      <c r="X465" s="1140">
        <f>AVERAGE(X92:X103)</f>
        <v>111.19166666666666</v>
      </c>
      <c r="Y465" s="31">
        <f>SUM(Y93:Y104)</f>
        <v>4188078</v>
      </c>
      <c r="Z465" s="777">
        <f>SUM(Z93:Z104)</f>
        <v>2863335</v>
      </c>
    </row>
    <row r="466" spans="1:26">
      <c r="A466" s="764" t="s">
        <v>386</v>
      </c>
      <c r="B466" s="700" t="s">
        <v>424</v>
      </c>
      <c r="C466" s="1140">
        <f>AVERAGE(C104:C115)</f>
        <v>124.93333333333334</v>
      </c>
      <c r="D466" s="31">
        <f t="shared" ref="D466:H466" si="20">AVERAGE(D104:D115)</f>
        <v>1285656.75</v>
      </c>
      <c r="E466" s="31">
        <f>SUM(E104:E115)</f>
        <v>13118252</v>
      </c>
      <c r="F466" s="97">
        <f t="shared" si="20"/>
        <v>110.72499999999998</v>
      </c>
      <c r="G466" s="1791">
        <f t="shared" ref="G466" si="21">AVERAGE(G104:G115)</f>
        <v>934814.24533333315</v>
      </c>
      <c r="H466" s="103">
        <f t="shared" si="20"/>
        <v>0.57833333333333348</v>
      </c>
      <c r="I466" s="1793">
        <f t="shared" ref="I466" si="22">AVERAGE(I104:I115)</f>
        <v>5.8500000000000005</v>
      </c>
      <c r="J466" s="104">
        <f>AVERAGE(J104:J115)</f>
        <v>1.0061666666666667</v>
      </c>
      <c r="K466" s="777">
        <f>SUM(K104:K115)</f>
        <v>5172974</v>
      </c>
      <c r="X466" s="1140">
        <f>AVERAGE(X104:X115)</f>
        <v>112.91666666666669</v>
      </c>
      <c r="Y466" s="31">
        <f>SUM(Y105:Y116)</f>
        <v>4292840</v>
      </c>
      <c r="Z466" s="777">
        <f>SUM(Z105:Z116)</f>
        <v>2979866</v>
      </c>
    </row>
    <row r="467" spans="1:26">
      <c r="A467" s="764" t="s">
        <v>387</v>
      </c>
      <c r="B467" s="700"/>
      <c r="C467" s="1140">
        <f>AVERAGE(C116:C127)</f>
        <v>118.02500000000002</v>
      </c>
      <c r="D467" s="31">
        <f t="shared" ref="D467:H467" si="23">AVERAGE(D116:D127)</f>
        <v>1228703.75</v>
      </c>
      <c r="E467" s="31">
        <f>SUM(E116:E127)</f>
        <v>8877354</v>
      </c>
      <c r="F467" s="97">
        <f t="shared" si="23"/>
        <v>115.10000000000001</v>
      </c>
      <c r="G467" s="1791">
        <f t="shared" ref="G467" si="24">AVERAGE(G116:G127)</f>
        <v>913882.21666666667</v>
      </c>
      <c r="H467" s="103">
        <f t="shared" si="23"/>
        <v>0.39416666666666661</v>
      </c>
      <c r="I467" s="1793">
        <f t="shared" ref="I467" si="25">AVERAGE(I116:I127)</f>
        <v>0.46666666666666673</v>
      </c>
      <c r="J467" s="104">
        <f>AVERAGE(J116:J127)</f>
        <v>0.95533333333333337</v>
      </c>
      <c r="K467" s="777">
        <f>SUM(K116:K127)</f>
        <v>4984539</v>
      </c>
      <c r="X467" s="1140">
        <f>AVERAGE(X116:X127)</f>
        <v>100.60833333333333</v>
      </c>
      <c r="Y467" s="31">
        <f>SUM(Y117:Y128)</f>
        <v>4086318</v>
      </c>
      <c r="Z467" s="777">
        <f>SUM(Z117:Z128)</f>
        <v>2596650</v>
      </c>
    </row>
    <row r="468" spans="1:26">
      <c r="A468" s="764" t="s">
        <v>388</v>
      </c>
      <c r="B468" s="700" t="s">
        <v>425</v>
      </c>
      <c r="C468" s="1140">
        <f>AVERAGE(C128:C139)</f>
        <v>116.09166666666665</v>
      </c>
      <c r="D468" s="31">
        <f t="shared" ref="D468:H468" si="26">AVERAGE(D128:D139)</f>
        <v>3712361.5833333335</v>
      </c>
      <c r="E468" s="31">
        <f>SUM(E128:E139)</f>
        <v>8257050</v>
      </c>
      <c r="F468" s="97">
        <f t="shared" si="26"/>
        <v>112.38333333333333</v>
      </c>
      <c r="G468" s="1791">
        <f t="shared" ref="G468" si="27">AVERAGE(G128:G139)</f>
        <v>1086509.1475</v>
      </c>
      <c r="H468" s="103">
        <f t="shared" si="26"/>
        <v>0.35250000000000004</v>
      </c>
      <c r="I468" s="1793">
        <f t="shared" ref="I468" si="28">AVERAGE(I128:I139)</f>
        <v>-4.041666666666667</v>
      </c>
      <c r="J468" s="104">
        <f>AVERAGE(J128:J139)</f>
        <v>0.94416666666666671</v>
      </c>
      <c r="K468" s="777">
        <f>SUM(K128:K139)</f>
        <v>4406402</v>
      </c>
      <c r="X468" s="1140">
        <f>AVERAGE(X128:X139)</f>
        <v>98.858333333333334</v>
      </c>
      <c r="Y468" s="31">
        <f>SUM(Y129:Y140)</f>
        <v>4005898</v>
      </c>
      <c r="Z468" s="777">
        <f>SUM(Z129:Z140)</f>
        <v>2335751</v>
      </c>
    </row>
    <row r="469" spans="1:26">
      <c r="A469" s="764" t="s">
        <v>389</v>
      </c>
      <c r="B469" s="700" t="s">
        <v>424</v>
      </c>
      <c r="C469" s="1140">
        <f>AVERAGE(C140:C151)</f>
        <v>119.05833333333334</v>
      </c>
      <c r="D469" s="31">
        <f t="shared" ref="D469:H469" si="29">AVERAGE(D140:D151)</f>
        <v>3792531.6666666665</v>
      </c>
      <c r="E469" s="31">
        <f>SUM(E140:E151)</f>
        <v>8333467</v>
      </c>
      <c r="F469" s="97">
        <f t="shared" si="29"/>
        <v>111.80000000000001</v>
      </c>
      <c r="G469" s="1791">
        <f t="shared" ref="G469" si="30">AVERAGE(G140:G151)</f>
        <v>1110609.4522500003</v>
      </c>
      <c r="H469" s="103">
        <f t="shared" si="29"/>
        <v>0.43416666666666676</v>
      </c>
      <c r="I469" s="1793">
        <f t="shared" ref="I469" si="31">AVERAGE(I140:I151)</f>
        <v>-4.125</v>
      </c>
      <c r="J469" s="104">
        <f>AVERAGE(J140:J151)</f>
        <v>0.98483333333333345</v>
      </c>
      <c r="K469" s="777">
        <f>SUM(K140:K151)</f>
        <v>4487486</v>
      </c>
      <c r="X469" s="1140">
        <f>AVERAGE(X140:X151)</f>
        <v>98.216666666666654</v>
      </c>
      <c r="Y469" s="31">
        <f>SUM(Y141:Y152)</f>
        <v>3929680</v>
      </c>
      <c r="Z469" s="777">
        <f>SUM(Z141:Z152)</f>
        <v>2424345</v>
      </c>
    </row>
    <row r="470" spans="1:26">
      <c r="A470" s="763" t="s">
        <v>390</v>
      </c>
      <c r="B470" s="701" t="s">
        <v>425</v>
      </c>
      <c r="C470" s="1139">
        <f>AVERAGE(C152:C163)</f>
        <v>109.79166666666667</v>
      </c>
      <c r="D470" s="33">
        <f t="shared" ref="D470:H470" si="32">AVERAGE(D152:D163)</f>
        <v>3640370</v>
      </c>
      <c r="E470" s="33">
        <f>SUM(E152:E163)</f>
        <v>7641193</v>
      </c>
      <c r="F470" s="99">
        <f t="shared" si="32"/>
        <v>95.933333333333337</v>
      </c>
      <c r="G470" s="33">
        <f t="shared" ref="G470" si="33">AVERAGE(G152:G163)</f>
        <v>1069643.2153333332</v>
      </c>
      <c r="H470" s="105">
        <f t="shared" si="32"/>
        <v>0.45416666666666666</v>
      </c>
      <c r="I470" s="1794">
        <f t="shared" ref="I470" si="34">AVERAGE(I152:I163)</f>
        <v>-4.208333333333333</v>
      </c>
      <c r="J470" s="106">
        <f>AVERAGE(J152:J163)</f>
        <v>0.91591666666666682</v>
      </c>
      <c r="K470" s="776">
        <f>SUM(K152:K163)</f>
        <v>4350662</v>
      </c>
      <c r="X470" s="1139">
        <f>AVERAGE(X152:X163)</f>
        <v>97.683333333333337</v>
      </c>
      <c r="Y470" s="33">
        <f>SUM(Y153:Y164)</f>
        <v>3835408</v>
      </c>
      <c r="Z470" s="776">
        <f>SUM(Z153:Z164)</f>
        <v>2425057</v>
      </c>
    </row>
    <row r="471" spans="1:26">
      <c r="A471" s="764" t="s">
        <v>391</v>
      </c>
      <c r="B471" s="700"/>
      <c r="C471" s="1140">
        <f>AVERAGE(C164:C175)</f>
        <v>110.73333333333333</v>
      </c>
      <c r="D471" s="31">
        <f t="shared" ref="D471:H471" si="35">AVERAGE(D164:D175)</f>
        <v>3576634.0833333335</v>
      </c>
      <c r="E471" s="31">
        <f>SUM(E164:E175)</f>
        <v>6959622</v>
      </c>
      <c r="F471" s="97">
        <f t="shared" si="35"/>
        <v>94.924999999999997</v>
      </c>
      <c r="G471" s="1791">
        <f t="shared" ref="G471" si="36">AVERAGE(G164:G175)</f>
        <v>967100.89574999979</v>
      </c>
      <c r="H471" s="103">
        <f t="shared" si="35"/>
        <v>0.41833333333333345</v>
      </c>
      <c r="I471" s="1793">
        <f t="shared" ref="I471" si="37">AVERAGE(I164:I175)</f>
        <v>-4.6249999999999991</v>
      </c>
      <c r="J471" s="104">
        <f>AVERAGE(J164:J175)</f>
        <v>0.9920000000000001</v>
      </c>
      <c r="K471" s="777">
        <f>SUM(K164:K175)</f>
        <v>4657128</v>
      </c>
      <c r="X471" s="1140">
        <f>AVERAGE(X164:X175)</f>
        <v>86.274999999999991</v>
      </c>
      <c r="Y471" s="31">
        <f>SUM(Y165:Y176)</f>
        <v>3811152</v>
      </c>
      <c r="Z471" s="777">
        <f>SUM(Z165:Z176)</f>
        <v>2439469</v>
      </c>
    </row>
    <row r="472" spans="1:26">
      <c r="A472" s="764" t="s">
        <v>392</v>
      </c>
      <c r="B472" s="700"/>
      <c r="C472" s="1140">
        <f>AVERAGE(C176:C187)</f>
        <v>119.625</v>
      </c>
      <c r="D472" s="31">
        <f t="shared" ref="D472:H472" si="38">AVERAGE(D176:D187)</f>
        <v>3545586.4166666665</v>
      </c>
      <c r="E472" s="31">
        <f>SUM(E176:E187)</f>
        <v>6959838</v>
      </c>
      <c r="F472" s="97">
        <f t="shared" si="38"/>
        <v>108.425</v>
      </c>
      <c r="G472" s="1791">
        <f t="shared" ref="G472" si="39">AVERAGE(G176:G187)</f>
        <v>919869.68516666675</v>
      </c>
      <c r="H472" s="103">
        <f t="shared" si="38"/>
        <v>0.51750000000000007</v>
      </c>
      <c r="I472" s="1793">
        <f t="shared" ref="I472" si="40">AVERAGE(I176:I187)</f>
        <v>-3.8749999999999996</v>
      </c>
      <c r="J472" s="104">
        <f>AVERAGE(J176:J187)</f>
        <v>1.13975</v>
      </c>
      <c r="K472" s="777">
        <f>SUM(K176:K187)</f>
        <v>4731385</v>
      </c>
      <c r="X472" s="1140">
        <f>AVERAGE(X176:X187)</f>
        <v>90.341666666666654</v>
      </c>
      <c r="Y472" s="31">
        <f>SUM(Y177:Y188)</f>
        <v>3705882</v>
      </c>
      <c r="Z472" s="777">
        <f>SUM(Z177:Z188)</f>
        <v>2388458</v>
      </c>
    </row>
    <row r="473" spans="1:26">
      <c r="A473" s="764" t="s">
        <v>393</v>
      </c>
      <c r="B473" s="700"/>
      <c r="C473" s="1140">
        <f>AVERAGE(C188:C199)</f>
        <v>123.78333333333332</v>
      </c>
      <c r="D473" s="31">
        <f t="shared" ref="D473:H473" si="41">AVERAGE(D188:D199)</f>
        <v>3650300.5833333335</v>
      </c>
      <c r="E473" s="31">
        <f>SUM(E188:E199)</f>
        <v>7876438</v>
      </c>
      <c r="F473" s="97">
        <f t="shared" si="41"/>
        <v>116.32499999999999</v>
      </c>
      <c r="G473" s="1791">
        <f t="shared" ref="G473" si="42">AVERAGE(G188:G199)</f>
        <v>1025501.6138333334</v>
      </c>
      <c r="H473" s="103">
        <f t="shared" si="41"/>
        <v>0.68833333333333335</v>
      </c>
      <c r="I473" s="1793">
        <f t="shared" ref="I473" si="43">AVERAGE(I188:I199)</f>
        <v>-2.5416666666666665</v>
      </c>
      <c r="J473" s="104">
        <f>AVERAGE(J188:J199)</f>
        <v>1.1237499999999998</v>
      </c>
      <c r="K473" s="777">
        <f>SUM(K188:K199)</f>
        <v>5402118</v>
      </c>
      <c r="X473" s="1140">
        <f>AVERAGE(X188:X199)</f>
        <v>97.308333333333323</v>
      </c>
      <c r="Y473" s="31">
        <f>SUM(Y189:Y200)</f>
        <v>3571676</v>
      </c>
      <c r="Z473" s="777">
        <f>SUM(Z189:Z200)</f>
        <v>2618428</v>
      </c>
    </row>
    <row r="474" spans="1:26">
      <c r="A474" s="764" t="s">
        <v>394</v>
      </c>
      <c r="B474" s="700"/>
      <c r="C474" s="1140">
        <f>AVERAGE(C200:C211)</f>
        <v>126.61666666666669</v>
      </c>
      <c r="D474" s="31">
        <f t="shared" ref="D474:H474" si="44">AVERAGE(D200:D211)</f>
        <v>3656376.6666666665</v>
      </c>
      <c r="E474" s="31">
        <f>SUM(E200:E211)</f>
        <v>7629299</v>
      </c>
      <c r="F474" s="97">
        <f t="shared" si="44"/>
        <v>127.11666666666667</v>
      </c>
      <c r="G474" s="1791">
        <f t="shared" ref="G474" si="45">AVERAGE(G200:G211)</f>
        <v>1023977.5619166667</v>
      </c>
      <c r="H474" s="103">
        <f t="shared" si="44"/>
        <v>0.8341666666666665</v>
      </c>
      <c r="I474" s="1793">
        <f t="shared" ref="I474" si="46">AVERAGE(I200:I211)</f>
        <v>-2.5833333333333335</v>
      </c>
      <c r="J474" s="104">
        <f>AVERAGE(J200:J211)</f>
        <v>1.16825</v>
      </c>
      <c r="K474" s="777">
        <f>SUM(K200:K211)</f>
        <v>5782834</v>
      </c>
      <c r="X474" s="1140">
        <f>AVERAGE(X200:X211)</f>
        <v>101.21666666666668</v>
      </c>
      <c r="Y474" s="31">
        <f>SUM(Y201:Y212)</f>
        <v>3506178</v>
      </c>
      <c r="Z474" s="777">
        <f>SUM(Z201:Z212)</f>
        <v>2947324</v>
      </c>
    </row>
    <row r="475" spans="1:26">
      <c r="A475" s="764" t="s">
        <v>395</v>
      </c>
      <c r="B475" s="700"/>
      <c r="C475" s="1140">
        <f>AVERAGE(C212:C223)</f>
        <v>138.05833333333331</v>
      </c>
      <c r="D475" s="31">
        <f t="shared" ref="D475:H475" si="47">AVERAGE(D212:D223)</f>
        <v>3786668</v>
      </c>
      <c r="E475" s="31">
        <f>SUM(E212:E223)</f>
        <v>8149081</v>
      </c>
      <c r="F475" s="97">
        <f t="shared" si="47"/>
        <v>149.30833333333331</v>
      </c>
      <c r="G475" s="1791">
        <f t="shared" ref="G475" si="48">AVERAGE(G212:G223)</f>
        <v>1028883.0442500002</v>
      </c>
      <c r="H475" s="103">
        <f t="shared" si="47"/>
        <v>0.93833333333333313</v>
      </c>
      <c r="I475" s="1793">
        <f t="shared" ref="I475" si="49">AVERAGE(I212:I223)</f>
        <v>-0.94999999999999984</v>
      </c>
      <c r="J475" s="104">
        <f>AVERAGE(J212:J223)</f>
        <v>1.3180833333333333</v>
      </c>
      <c r="K475" s="777">
        <f>SUM(K212:K223)</f>
        <v>6409114</v>
      </c>
      <c r="X475" s="1140">
        <f>AVERAGE(X212:X223)</f>
        <v>104.99166666666663</v>
      </c>
      <c r="Y475" s="31">
        <f>SUM(Y213:Y224)</f>
        <v>3472166</v>
      </c>
      <c r="Z475" s="777">
        <f>SUM(Z213:Z224)</f>
        <v>3282684</v>
      </c>
    </row>
    <row r="476" spans="1:26">
      <c r="A476" s="764" t="s">
        <v>396</v>
      </c>
      <c r="B476" s="700" t="s">
        <v>424</v>
      </c>
      <c r="C476" s="1140">
        <f>AVERAGE(C224:C235)</f>
        <v>137.27500000000001</v>
      </c>
      <c r="D476" s="31">
        <f t="shared" ref="D476:H476" si="50">AVERAGE(D224:D235)</f>
        <v>3860475.75</v>
      </c>
      <c r="E476" s="31">
        <f>SUM(E224:E235)</f>
        <v>7345286</v>
      </c>
      <c r="F476" s="97">
        <f t="shared" si="50"/>
        <v>147.35833333333332</v>
      </c>
      <c r="G476" s="1791">
        <f t="shared" ref="G476" si="51">AVERAGE(G224:G235)</f>
        <v>1040253.3859166669</v>
      </c>
      <c r="H476" s="103">
        <f t="shared" si="50"/>
        <v>0.94166666666666676</v>
      </c>
      <c r="I476" s="1793">
        <f t="shared" ref="I476" si="52">AVERAGE(I224:I235)</f>
        <v>1.8083333333333336</v>
      </c>
      <c r="J476" s="104">
        <f>AVERAGE(J224:J235)</f>
        <v>1.2791666666666668</v>
      </c>
      <c r="K476" s="777">
        <f>SUM(K224:K235)</f>
        <v>6988706</v>
      </c>
      <c r="X476" s="1140">
        <f>AVERAGE(X224:X235)</f>
        <v>109.375</v>
      </c>
      <c r="Y476" s="31">
        <f>SUM(Y225:Y236)</f>
        <v>3263115</v>
      </c>
      <c r="Z476" s="777">
        <f>SUM(Z225:Z236)</f>
        <v>3651619</v>
      </c>
    </row>
    <row r="477" spans="1:26">
      <c r="A477" s="764" t="s">
        <v>397</v>
      </c>
      <c r="B477" s="700"/>
      <c r="C477" s="1140">
        <f>AVERAGE(C236:C247)</f>
        <v>126.99166666666667</v>
      </c>
      <c r="D477" s="31">
        <f t="shared" ref="D477:H477" si="53">AVERAGE(D236:D247)</f>
        <v>3940679.0833333335</v>
      </c>
      <c r="E477" s="31">
        <f>SUM(E236:E247)</f>
        <v>6706975</v>
      </c>
      <c r="F477" s="97">
        <f t="shared" si="53"/>
        <v>127.7</v>
      </c>
      <c r="G477" s="1791">
        <f t="shared" ref="G477" si="54">AVERAGE(G236:G247)</f>
        <v>1036981.3789166667</v>
      </c>
      <c r="H477" s="103">
        <f t="shared" si="53"/>
        <v>0.77916666666666667</v>
      </c>
      <c r="I477" s="1793">
        <f t="shared" ref="I477" si="55">AVERAGE(I236:I247)</f>
        <v>-0.44166666666666649</v>
      </c>
      <c r="J477" s="104">
        <f>AVERAGE(J236:J247)</f>
        <v>1.2615833333333333</v>
      </c>
      <c r="K477" s="777">
        <f>SUM(K236:K247)</f>
        <v>6918936</v>
      </c>
      <c r="X477" s="1140">
        <f>AVERAGE(X236:X247)</f>
        <v>109.03333333333335</v>
      </c>
      <c r="Y477" s="31">
        <f>SUM(Y237:Y248)</f>
        <v>3126600</v>
      </c>
      <c r="Z477" s="777">
        <f>SUM(Z237:Z248)</f>
        <v>3908638</v>
      </c>
    </row>
    <row r="478" spans="1:26">
      <c r="A478" s="764" t="s">
        <v>398</v>
      </c>
      <c r="B478" s="700" t="s">
        <v>425</v>
      </c>
      <c r="C478" s="1140">
        <f>AVERAGE(C248:C259)</f>
        <v>104.06666666666665</v>
      </c>
      <c r="D478" s="31">
        <f t="shared" ref="D478:H478" si="56">AVERAGE(D248:D259)</f>
        <v>3443980.9166666665</v>
      </c>
      <c r="E478" s="31">
        <f>SUM(E248:E259)</f>
        <v>4559452</v>
      </c>
      <c r="F478" s="97">
        <f t="shared" si="56"/>
        <v>99.958333333333329</v>
      </c>
      <c r="G478" s="1791">
        <f t="shared" ref="G478" si="57">AVERAGE(G248:G259)</f>
        <v>1048383.1500833334</v>
      </c>
      <c r="H478" s="103">
        <f t="shared" si="56"/>
        <v>0.47000000000000003</v>
      </c>
      <c r="I478" s="1793">
        <f t="shared" ref="I478" si="58">AVERAGE(I248:I259)</f>
        <v>-4.0666666666666673</v>
      </c>
      <c r="J478" s="104">
        <f>AVERAGE(J248:J259)</f>
        <v>1.0499166666666666</v>
      </c>
      <c r="K478" s="777">
        <f>SUM(K248:K259)</f>
        <v>4832087</v>
      </c>
      <c r="X478" s="1140">
        <f>AVERAGE(X248:X259)</f>
        <v>93.533333333333346</v>
      </c>
      <c r="Y478" s="31">
        <f>SUM(Y249:Y260)</f>
        <v>2992082</v>
      </c>
      <c r="Z478" s="777">
        <f>SUM(Z249:Z260)</f>
        <v>2739493</v>
      </c>
    </row>
    <row r="479" spans="1:26">
      <c r="A479" s="778" t="s">
        <v>399</v>
      </c>
      <c r="B479" s="816"/>
      <c r="C479" s="1172">
        <f>AVERAGE(C260:C271)</f>
        <v>116.06666666666668</v>
      </c>
      <c r="D479" s="1173">
        <f t="shared" ref="D479:H479" si="59">AVERAGE(D260:D271)</f>
        <v>3886937.0833333335</v>
      </c>
      <c r="E479" s="1173">
        <f>SUM(E260:E271)</f>
        <v>4834563</v>
      </c>
      <c r="F479" s="817">
        <f t="shared" si="59"/>
        <v>114.71666666666668</v>
      </c>
      <c r="G479" s="1173">
        <f t="shared" ref="G479" si="60">AVERAGE(G260:G271)</f>
        <v>1076570.4206666667</v>
      </c>
      <c r="H479" s="1174">
        <f t="shared" si="59"/>
        <v>0.49499999999999994</v>
      </c>
      <c r="I479" s="1795">
        <f t="shared" ref="I479" si="61">AVERAGE(I260:I271)</f>
        <v>-2.2000000000000006</v>
      </c>
      <c r="J479" s="893">
        <f>AVERAGE(J260:J271)</f>
        <v>1.181</v>
      </c>
      <c r="K479" s="1175">
        <f>SUM(K260:K271)</f>
        <v>5843303</v>
      </c>
      <c r="X479" s="1140">
        <f>AVERAGE(X260:X271)</f>
        <v>99.02500000000002</v>
      </c>
      <c r="Y479" s="31">
        <f>SUM(Y261:Y272)</f>
        <v>2965869</v>
      </c>
      <c r="Z479" s="777">
        <f>SUM(Z261:Z272)</f>
        <v>3081719</v>
      </c>
    </row>
    <row r="480" spans="1:26">
      <c r="A480" s="764" t="s">
        <v>400</v>
      </c>
      <c r="B480" s="700" t="s">
        <v>424</v>
      </c>
      <c r="C480" s="1140">
        <f>AVERAGE(C272:C283)</f>
        <v>122.10000000000002</v>
      </c>
      <c r="D480" s="31">
        <f t="shared" ref="D480:H480" si="62">AVERAGE(D272:D283)</f>
        <v>3935270.5</v>
      </c>
      <c r="E480" s="31">
        <f>SUM(E272:E283)</f>
        <v>4950404</v>
      </c>
      <c r="F480" s="97">
        <f t="shared" si="62"/>
        <v>126.04166666666667</v>
      </c>
      <c r="G480" s="1791">
        <f t="shared" ref="G480" si="63">AVERAGE(G272:G283)</f>
        <v>1088115.4820833334</v>
      </c>
      <c r="H480" s="103">
        <f t="shared" si="62"/>
        <v>0.59499999999999997</v>
      </c>
      <c r="I480" s="1793">
        <f t="shared" ref="I480" si="64">AVERAGE(I272:I283)</f>
        <v>-1.7916666666666667</v>
      </c>
      <c r="J480" s="104">
        <f>AVERAGE(J272:J283)</f>
        <v>1.2267500000000002</v>
      </c>
      <c r="K480" s="777">
        <f>SUM(K272:K283)</f>
        <v>6132418</v>
      </c>
      <c r="X480" s="1139">
        <f>AVERAGE(X272:X283)</f>
        <v>97.533333333333317</v>
      </c>
      <c r="Y480" s="33">
        <f>SUM(Y273:Y284)</f>
        <v>2915291</v>
      </c>
      <c r="Z480" s="776">
        <f>SUM(Z273:Z284)</f>
        <v>3562742</v>
      </c>
    </row>
    <row r="481" spans="1:26">
      <c r="A481" s="764" t="s">
        <v>401</v>
      </c>
      <c r="B481" s="700"/>
      <c r="C481" s="1140">
        <f>AVERAGE(C284:C295)</f>
        <v>115.65000000000002</v>
      </c>
      <c r="D481" s="31">
        <f t="shared" ref="D481:H481" si="65">AVERAGE(D284:D295)</f>
        <v>3736374.5</v>
      </c>
      <c r="E481" s="31">
        <f>SUM(E284:E295)</f>
        <v>5253596</v>
      </c>
      <c r="F481" s="97">
        <f t="shared" si="65"/>
        <v>118.65833333333332</v>
      </c>
      <c r="G481" s="1791">
        <f t="shared" ref="G481" si="66">AVERAGE(G284:G295)</f>
        <v>1133199.1916666667</v>
      </c>
      <c r="H481" s="103">
        <f t="shared" si="65"/>
        <v>0.67833333333333312</v>
      </c>
      <c r="I481" s="1793">
        <f t="shared" ref="I481" si="67">AVERAGE(I284:I295)</f>
        <v>-1.6583333333333332</v>
      </c>
      <c r="J481" s="104">
        <f>AVERAGE(J284:J295)</f>
        <v>1.1472499999999999</v>
      </c>
      <c r="K481" s="777">
        <f>SUM(K284:K295)</f>
        <v>5728351</v>
      </c>
      <c r="X481" s="1140">
        <f>AVERAGE(X284:X295)</f>
        <v>93.966666666666654</v>
      </c>
      <c r="Y481" s="31">
        <f>SUM(Y285:Y296)</f>
        <v>2861390</v>
      </c>
      <c r="Z481" s="777">
        <f>SUM(Z285:Z296)</f>
        <v>3464583</v>
      </c>
    </row>
    <row r="482" spans="1:26">
      <c r="A482" s="764" t="s">
        <v>402</v>
      </c>
      <c r="B482" s="700" t="s">
        <v>425</v>
      </c>
      <c r="C482" s="1140">
        <f>AVERAGE(C296:C307)</f>
        <v>112.33333333333333</v>
      </c>
      <c r="D482" s="31">
        <f t="shared" ref="D482:H482" si="68">AVERAGE(D296:D307)</f>
        <v>3638469.75</v>
      </c>
      <c r="E482" s="31">
        <f>SUM(E296:E307)</f>
        <v>5282416</v>
      </c>
      <c r="F482" s="97">
        <f t="shared" si="68"/>
        <v>110.375</v>
      </c>
      <c r="G482" s="1791">
        <f t="shared" ref="G482" si="69">AVERAGE(G296:G307)</f>
        <v>1116942.0360000003</v>
      </c>
      <c r="H482" s="103">
        <f t="shared" si="68"/>
        <v>0.75583333333333336</v>
      </c>
      <c r="I482" s="1793">
        <f t="shared" ref="I482" si="70">AVERAGE(I296:I307)</f>
        <v>-0.75833333333333341</v>
      </c>
      <c r="J482" s="104">
        <f>AVERAGE(J296:J307)</f>
        <v>1.113</v>
      </c>
      <c r="K482" s="777">
        <f>SUM(K296:K307)</f>
        <v>5924226</v>
      </c>
      <c r="X482" s="1140">
        <f>AVERAGE(X296:X307)</f>
        <v>96.475000000000009</v>
      </c>
      <c r="Y482" s="31">
        <f>SUM(Y297:Y308)</f>
        <v>2832011</v>
      </c>
      <c r="Z482" s="777">
        <f>SUM(Z297:Z308)</f>
        <v>3987460</v>
      </c>
    </row>
    <row r="483" spans="1:26">
      <c r="A483" s="764" t="s">
        <v>403</v>
      </c>
      <c r="B483" s="700"/>
      <c r="C483" s="1140">
        <f>AVERAGE(C308:C319)</f>
        <v>113.58333333333333</v>
      </c>
      <c r="D483" s="31">
        <f t="shared" ref="D483:H483" si="71">AVERAGE(D308:D319)</f>
        <v>3581176.1666666665</v>
      </c>
      <c r="E483" s="31">
        <f>SUM(E308:E319)</f>
        <v>5383301</v>
      </c>
      <c r="F483" s="97">
        <f t="shared" si="71"/>
        <v>114.38333333333334</v>
      </c>
      <c r="G483" s="1791">
        <f t="shared" ref="G483" si="72">AVERAGE(G308:G319)</f>
        <v>1119436.9991666668</v>
      </c>
      <c r="H483" s="103">
        <f t="shared" si="71"/>
        <v>0.88583333333333325</v>
      </c>
      <c r="I483" s="1793">
        <f t="shared" ref="I483" si="73">AVERAGE(I308:I319)</f>
        <v>0.52500000000000013</v>
      </c>
      <c r="J483" s="104">
        <f>AVERAGE(J308:J319)</f>
        <v>1.1514166666666668</v>
      </c>
      <c r="K483" s="777">
        <f>SUM(K308:K319)</f>
        <v>6171309</v>
      </c>
      <c r="X483" s="1140">
        <f>AVERAGE(X308:X319)</f>
        <v>102.27499999999999</v>
      </c>
      <c r="Y483" s="31">
        <f>SUM(Y309:Y320)</f>
        <v>2808662</v>
      </c>
      <c r="Z483" s="777">
        <f>SUM(Z309:Z320)</f>
        <v>4231194</v>
      </c>
    </row>
    <row r="484" spans="1:26">
      <c r="A484" s="764" t="s">
        <v>404</v>
      </c>
      <c r="B484" s="700"/>
      <c r="C484" s="1140">
        <f>AVERAGE(C320:C331)</f>
        <v>112.24166666666667</v>
      </c>
      <c r="D484" s="31">
        <f t="shared" ref="D484:H484" si="74">AVERAGE(D320:D331)</f>
        <v>3420036.6666666665</v>
      </c>
      <c r="E484" s="31">
        <f>SUM(E320:E331)</f>
        <v>4872257</v>
      </c>
      <c r="F484" s="97">
        <f t="shared" si="74"/>
        <v>111.62500000000001</v>
      </c>
      <c r="G484" s="1791">
        <f t="shared" ref="G484" si="75">AVERAGE(G320:G331)</f>
        <v>1098499.1291666667</v>
      </c>
      <c r="H484" s="103">
        <f t="shared" si="74"/>
        <v>0.98583333333333323</v>
      </c>
      <c r="I484" s="1793">
        <f t="shared" ref="I484" si="76">AVERAGE(I320:I331)</f>
        <v>0.61638570412680649</v>
      </c>
      <c r="J484" s="104">
        <f>AVERAGE(J320:J331)</f>
        <v>1.1236666666666666</v>
      </c>
      <c r="K484" s="777">
        <f>SUM(K320:K331)</f>
        <v>6220371</v>
      </c>
      <c r="X484" s="1140">
        <f>AVERAGE(X320:X331)</f>
        <v>100.00833333333333</v>
      </c>
      <c r="Y484" s="31">
        <f>SUM(Y321:Y332)</f>
        <v>2770061</v>
      </c>
      <c r="Z484" s="777">
        <f>SUM(Z321:Z332)</f>
        <v>4058091</v>
      </c>
    </row>
    <row r="485" spans="1:26">
      <c r="A485" s="764" t="s">
        <v>465</v>
      </c>
      <c r="B485" s="700"/>
      <c r="C485" s="1141">
        <f>AVERAGE(C332:C343)</f>
        <v>111.31666666666666</v>
      </c>
      <c r="D485" s="31">
        <f t="shared" ref="D485:H485" si="77">AVERAGE(D332:D343)</f>
        <v>3494967.3344518975</v>
      </c>
      <c r="E485" s="31">
        <f>SUM(E332:E343)</f>
        <v>5203666</v>
      </c>
      <c r="F485" s="32">
        <f t="shared" si="77"/>
        <v>110.25833333333333</v>
      </c>
      <c r="G485" s="31">
        <f t="shared" ref="G485" si="78">AVERAGE(G332:G343)</f>
        <v>1098327.0233333332</v>
      </c>
      <c r="H485" s="808">
        <f t="shared" si="77"/>
        <v>1.1316666666666666</v>
      </c>
      <c r="I485" s="1796">
        <f t="shared" ref="I485" si="79">AVERAGE(I332:I343)</f>
        <v>-1.4971097443643069</v>
      </c>
      <c r="J485" s="809">
        <f>AVERAGE(J332:J343)</f>
        <v>1.0684166666666666</v>
      </c>
      <c r="K485" s="777">
        <f>SUM(K332:K343)</f>
        <v>5655748</v>
      </c>
      <c r="X485" s="1141">
        <f>AVERAGE(X332:X343)</f>
        <v>96.316666666666663</v>
      </c>
      <c r="Y485" s="31">
        <f>SUM(Y333:Y344)</f>
        <v>2673913</v>
      </c>
      <c r="Z485" s="777">
        <f>SUM(Z333:Z344)</f>
        <v>3564689</v>
      </c>
    </row>
    <row r="486" spans="1:26">
      <c r="A486" s="779" t="s">
        <v>467</v>
      </c>
      <c r="B486" s="1170" t="s">
        <v>271</v>
      </c>
      <c r="C486" s="1140">
        <f>AVERAGE(C344:C355)</f>
        <v>114.11666666666666</v>
      </c>
      <c r="D486" s="974">
        <f>AVERAGE(D344:D355)</f>
        <v>3571259.5960399653</v>
      </c>
      <c r="E486" s="31">
        <f>SUM(E344:E355)</f>
        <v>4968261</v>
      </c>
      <c r="F486" s="97">
        <f>AVERAGE(F344:F355)</f>
        <v>115.35833333333335</v>
      </c>
      <c r="G486" s="1791">
        <f>AVERAGE(G344:G355)</f>
        <v>1093173.93025</v>
      </c>
      <c r="H486" s="103">
        <f>AVERAGE(H344:H355)</f>
        <v>1.2833333333333334</v>
      </c>
      <c r="I486" s="1793">
        <f>AVERAGE(I344:I355)</f>
        <v>-1.9750000000000005</v>
      </c>
      <c r="J486" s="104">
        <f>AVERAGE(J344:J355)</f>
        <v>1.0928333333333333</v>
      </c>
      <c r="K486" s="777">
        <f>SUM(K344:K355)</f>
        <v>6239690</v>
      </c>
      <c r="X486" s="1140">
        <f>AVERAGE(X344:X355)</f>
        <v>94.391666666666652</v>
      </c>
      <c r="Y486" s="31">
        <f>SUM(Y344:Y355)</f>
        <v>2607696</v>
      </c>
      <c r="Z486" s="777">
        <f>SUM(Z344:Z355)</f>
        <v>4006727</v>
      </c>
    </row>
    <row r="487" spans="1:26">
      <c r="A487" s="779" t="s">
        <v>747</v>
      </c>
      <c r="B487" s="1170" t="s">
        <v>271</v>
      </c>
      <c r="C487" s="1140">
        <f>AVERAGE(C356:C367)</f>
        <v>117.34166666666665</v>
      </c>
      <c r="D487" s="974">
        <f>AVERAGE(D356:D367)</f>
        <v>3453003.4878608421</v>
      </c>
      <c r="E487" s="31">
        <f>SUM(E356:E367)</f>
        <v>5128508</v>
      </c>
      <c r="F487" s="97">
        <f>AVERAGE(F356:F367)</f>
        <v>122.64999999999999</v>
      </c>
      <c r="G487" s="1791">
        <f>AVERAGE(G356:G367)</f>
        <v>1129601.9590833331</v>
      </c>
      <c r="H487" s="103">
        <f>AVERAGE(H356:H367)</f>
        <v>1.43</v>
      </c>
      <c r="I487" s="1793">
        <f>AVERAGE(I356:I367)</f>
        <v>-3</v>
      </c>
      <c r="J487" s="104">
        <f>AVERAGE(J356:J367)</f>
        <v>1.0960833333333333</v>
      </c>
      <c r="K487" s="777">
        <f>SUM(K356:K367)</f>
        <v>6483136</v>
      </c>
      <c r="X487" s="1140">
        <f>AVERAGE(X356:X367)</f>
        <v>104.99166666666667</v>
      </c>
      <c r="Y487" s="31">
        <f>SUM(Y356:Y367)</f>
        <v>2401081</v>
      </c>
      <c r="Z487" s="777">
        <f>SUM(Z356:Z367)</f>
        <v>4250263</v>
      </c>
    </row>
    <row r="488" spans="1:26">
      <c r="A488" s="779" t="s">
        <v>782</v>
      </c>
      <c r="B488" s="46" t="s">
        <v>269</v>
      </c>
      <c r="C488" s="1140">
        <f>AVERAGE(C368:C379)</f>
        <v>110.85000000000001</v>
      </c>
      <c r="D488" s="974">
        <f>AVERAGE(D368:D379)</f>
        <v>3518340.0810184008</v>
      </c>
      <c r="E488" s="983">
        <f>SUM(E368:E379)</f>
        <v>4652924</v>
      </c>
      <c r="F488" s="97">
        <f>AVERAGE(F368:F379)</f>
        <v>112.75000000000001</v>
      </c>
      <c r="G488" s="1791">
        <f>AVERAGE(G368:G379)</f>
        <v>1099458.1426666668</v>
      </c>
      <c r="H488" s="103">
        <f>AVERAGE(H368:H379)</f>
        <v>1.4275</v>
      </c>
      <c r="I488" s="1793">
        <f>AVERAGE(I368:I379)</f>
        <v>-1.6416666666666664</v>
      </c>
      <c r="J488" s="104">
        <f>AVERAGE(J368:J379)</f>
        <v>1.0358333333333332</v>
      </c>
      <c r="K488" s="984">
        <f>SUM(K368:K379)</f>
        <v>6133895</v>
      </c>
      <c r="X488" s="1140">
        <f>AVERAGE(X368:X379)</f>
        <v>98.300000000000011</v>
      </c>
      <c r="Y488" s="983">
        <f>SUM(Y368:Y379)</f>
        <v>2308831</v>
      </c>
      <c r="Z488" s="984">
        <f>SUM(Z368:Z379)</f>
        <v>4080536</v>
      </c>
    </row>
    <row r="489" spans="1:26">
      <c r="A489" s="1884" t="s">
        <v>794</v>
      </c>
      <c r="B489" s="1885" t="s">
        <v>270</v>
      </c>
      <c r="C489" s="99">
        <f>AVERAGE(C380:C391)</f>
        <v>99.841666666666683</v>
      </c>
      <c r="D489" s="33">
        <f>AVERAGE(D380:D391)</f>
        <v>3178037.5842424058</v>
      </c>
      <c r="E489" s="33">
        <f>SUM(E380:E391)</f>
        <v>4633021</v>
      </c>
      <c r="F489" s="99">
        <f t="shared" ref="F489:J489" si="80">AVERAGE(F380:F391)</f>
        <v>99.65000000000002</v>
      </c>
      <c r="G489" s="33">
        <f t="shared" ref="G489" si="81">AVERAGE(G380:G391)</f>
        <v>1082349.5443333334</v>
      </c>
      <c r="H489" s="1886">
        <f t="shared" si="80"/>
        <v>1.0483333333333333</v>
      </c>
      <c r="I489" s="1887">
        <f t="shared" ref="I489" si="82">AVERAGE(I380:I391)</f>
        <v>-4.2416666666666663</v>
      </c>
      <c r="J489" s="106">
        <f t="shared" si="80"/>
        <v>0.99916666666666665</v>
      </c>
      <c r="K489" s="776">
        <f>SUM(K380:K391)</f>
        <v>5422921</v>
      </c>
      <c r="X489" s="987">
        <f>AVERAGE(X380:X391)</f>
        <v>84.483333333333334</v>
      </c>
      <c r="Y489" s="985">
        <f>AVERAGE(Y380:Y391)</f>
        <v>151801.08333333334</v>
      </c>
      <c r="Z489" s="986">
        <f>AVERAGE(Z380:Z391)</f>
        <v>301907.58333333331</v>
      </c>
    </row>
    <row r="490" spans="1:26">
      <c r="A490" s="779" t="s">
        <v>857</v>
      </c>
      <c r="B490" s="1883"/>
      <c r="C490" s="97">
        <f>AVERAGE(C392:C403)</f>
        <v>102.09166666666665</v>
      </c>
      <c r="D490" s="31">
        <f>AVERAGE(D392:D403)</f>
        <v>3410038.3310608682</v>
      </c>
      <c r="E490" s="31">
        <f>SUM(E392:E403)</f>
        <v>4453134</v>
      </c>
      <c r="F490" s="97">
        <f t="shared" ref="F490:J490" si="83">AVERAGE(F392:F403)</f>
        <v>98.566666666666663</v>
      </c>
      <c r="G490" s="31">
        <f t="shared" ref="G490" si="84">AVERAGE(G392:G403)</f>
        <v>1084780.6182500001</v>
      </c>
      <c r="H490" s="808">
        <f t="shared" si="83"/>
        <v>0.9325</v>
      </c>
      <c r="I490" s="1796">
        <f t="shared" ref="I490" si="85">AVERAGE(I392:I403)</f>
        <v>0.42499999999999982</v>
      </c>
      <c r="J490" s="104">
        <f t="shared" si="83"/>
        <v>1.1057499999999998</v>
      </c>
      <c r="K490" s="777">
        <f>SUM(K392:K403)</f>
        <v>6570944</v>
      </c>
      <c r="X490" s="987">
        <f>AVERAGE(X392:X403)</f>
        <v>88.850000000000009</v>
      </c>
      <c r="Y490" s="985">
        <f>AVERAGE(Y392:Y403)</f>
        <v>153348.16666666666</v>
      </c>
      <c r="Z490" s="986">
        <f>AVERAGE(Z392:Z403)</f>
        <v>368839</v>
      </c>
    </row>
    <row r="491" spans="1:26">
      <c r="A491" s="779" t="s">
        <v>1224</v>
      </c>
      <c r="B491" s="1883"/>
      <c r="C491" s="97">
        <f>AVERAGE(C404:C415)</f>
        <v>102.35833333333331</v>
      </c>
      <c r="D491" s="31">
        <f>AVERAGE(D404:D415)</f>
        <v>3457221.8778454117</v>
      </c>
      <c r="E491" s="31">
        <f>SUM(E404:E415)</f>
        <v>4467181</v>
      </c>
      <c r="F491" s="97">
        <f>AVERAGE(F404:F415)</f>
        <v>101.12499999999999</v>
      </c>
      <c r="G491" s="31">
        <f>AVERAGE(G404:G415)</f>
        <v>1104855.316166667</v>
      </c>
      <c r="H491" s="808">
        <f>AVERAGE(H404:H415)</f>
        <v>1.0116666666666669</v>
      </c>
      <c r="I491" s="1796">
        <f>AVERAGE(I404:I415)</f>
        <v>1.8500000000000003</v>
      </c>
      <c r="J491" s="104">
        <f>AVERAGE(J404:J415)</f>
        <v>1.1644999999999999</v>
      </c>
      <c r="K491" s="777">
        <f>SUM(K404:K415)</f>
        <v>7982729.0350000001</v>
      </c>
      <c r="X491" s="1698"/>
      <c r="Y491" s="1698"/>
      <c r="Z491" s="1698"/>
    </row>
    <row r="492" spans="1:26">
      <c r="A492" s="811" t="s">
        <v>1223</v>
      </c>
      <c r="B492" s="792"/>
      <c r="C492" s="817">
        <f>AVERAGE(C416:C427)</f>
        <v>97.733333333333334</v>
      </c>
      <c r="D492" s="1173">
        <f>AVERAGE(D416:D427)</f>
        <v>3351438.4206860308</v>
      </c>
      <c r="E492" s="1173">
        <f>SUM(E416:E427)</f>
        <v>5005021</v>
      </c>
      <c r="F492" s="817">
        <f>AVERAGE(F416:F427)</f>
        <v>96.174999999999997</v>
      </c>
      <c r="G492" s="1173">
        <f>AVERAGE(G416:G427)</f>
        <v>1082275.4194166667</v>
      </c>
      <c r="H492" s="1888">
        <f>AVERAGE(H416:H427)</f>
        <v>1.0183333333333333</v>
      </c>
      <c r="I492" s="1889">
        <f>AVERAGE(I416:I427)</f>
        <v>3.3000000000000003</v>
      </c>
      <c r="J492" s="893">
        <f>AVERAGE(J416:J427)</f>
        <v>1.1350833333333332</v>
      </c>
      <c r="K492" s="1175">
        <f>SUM(K416:K427)</f>
        <v>8257914.2549999999</v>
      </c>
      <c r="X492" s="1698"/>
      <c r="Y492" s="1698"/>
      <c r="Z492" s="1698"/>
    </row>
    <row r="493" spans="1:26">
      <c r="A493" s="2623" t="s">
        <v>1432</v>
      </c>
      <c r="B493" s="2624"/>
      <c r="C493" s="817">
        <f>AVERAGE(C428:C439)</f>
        <v>96.516666666666666</v>
      </c>
      <c r="D493" s="1173">
        <f>AVERAGE(D428:D439)</f>
        <v>3422569.530591771</v>
      </c>
      <c r="E493" s="1173">
        <f>SUM(E428:E439)</f>
        <v>3995397</v>
      </c>
      <c r="F493" s="817">
        <f>AVERAGE(F428:F439)</f>
        <v>93.27500000000002</v>
      </c>
      <c r="G493" s="1173">
        <f>AVERAGE(G428:G439)</f>
        <v>1119378.5756666667</v>
      </c>
      <c r="H493" s="1888">
        <f>AVERAGE(H428:H439)</f>
        <v>1.0083333333333333</v>
      </c>
      <c r="I493" s="1889">
        <f>AVERAGE(I428:I439)</f>
        <v>2.6416666666666666</v>
      </c>
      <c r="J493" s="893">
        <f>AVERAGE(J428:J439)</f>
        <v>1.155</v>
      </c>
      <c r="K493" s="1175">
        <f>SUM(K428:K439)</f>
        <v>8135078.5759999994</v>
      </c>
      <c r="X493" s="1698"/>
      <c r="Y493" s="1698"/>
      <c r="Z493" s="1698"/>
    </row>
    <row r="494" spans="1:26">
      <c r="A494" s="819"/>
      <c r="B494" s="46"/>
      <c r="C494" s="97"/>
      <c r="D494" s="31"/>
      <c r="E494" s="31"/>
      <c r="F494" s="97"/>
      <c r="G494" s="38"/>
      <c r="H494" s="808"/>
      <c r="I494" s="38"/>
      <c r="J494" s="104"/>
      <c r="K494" s="31"/>
      <c r="X494" s="1698"/>
      <c r="Y494" s="1698"/>
      <c r="Z494" s="1698"/>
    </row>
    <row r="495" spans="1:26">
      <c r="A495" s="1046"/>
      <c r="C495" s="1046"/>
      <c r="D495" s="24"/>
      <c r="E495" s="565" t="s">
        <v>720</v>
      </c>
      <c r="F495" s="565"/>
      <c r="H495" s="565"/>
      <c r="J495" s="820"/>
      <c r="X495" s="565"/>
      <c r="Y495" s="565" t="s">
        <v>720</v>
      </c>
      <c r="Z495" s="565" t="s">
        <v>720</v>
      </c>
    </row>
    <row r="496" spans="1:26">
      <c r="A496" s="763" t="s">
        <v>715</v>
      </c>
      <c r="B496" s="765"/>
      <c r="C496" s="99" t="s">
        <v>719</v>
      </c>
      <c r="D496" s="33">
        <f>SUM(D323:D334)</f>
        <v>40520505</v>
      </c>
      <c r="E496" s="33">
        <f>SUM(E323:E334)</f>
        <v>5077588</v>
      </c>
      <c r="F496" s="33"/>
      <c r="G496" s="1168"/>
      <c r="H496" s="33"/>
      <c r="I496" s="1168"/>
      <c r="J496" s="886"/>
      <c r="K496" s="776">
        <f>SUM(K323:K334)</f>
        <v>6096356</v>
      </c>
      <c r="X496" s="1142"/>
      <c r="Y496" s="33">
        <f>SUM(Y323:Y334)</f>
        <v>2751578</v>
      </c>
      <c r="Z496" s="776">
        <f>SUM(Z323:Z334)</f>
        <v>3938415</v>
      </c>
    </row>
    <row r="497" spans="1:26">
      <c r="A497" s="764" t="s">
        <v>716</v>
      </c>
      <c r="B497" s="564"/>
      <c r="C497" s="32" t="s">
        <v>719</v>
      </c>
      <c r="D497" s="31">
        <f>SUM(D335:D346)</f>
        <v>42629319.095784932</v>
      </c>
      <c r="E497" s="31">
        <f>SUM(E335:E346)</f>
        <v>5383201</v>
      </c>
      <c r="F497" s="31"/>
      <c r="H497" s="31"/>
      <c r="J497" s="820"/>
      <c r="K497" s="777">
        <f>SUM(K335:K346)</f>
        <v>5730459</v>
      </c>
      <c r="X497" s="1143"/>
      <c r="Y497" s="31">
        <f>SUM(Y335:Y346)</f>
        <v>2662721</v>
      </c>
      <c r="Z497" s="777">
        <f>SUM(Z335:Z346)</f>
        <v>3592259</v>
      </c>
    </row>
    <row r="498" spans="1:26">
      <c r="A498" s="764" t="s">
        <v>717</v>
      </c>
      <c r="B498" s="810" t="s">
        <v>271</v>
      </c>
      <c r="C498" s="97" t="s">
        <v>719</v>
      </c>
      <c r="D498" s="28">
        <f>SUM(D347:D358)</f>
        <v>42379159.918874465</v>
      </c>
      <c r="E498" s="28">
        <f>SUM(E347:E358)</f>
        <v>5071492</v>
      </c>
      <c r="F498" s="31"/>
      <c r="H498" s="31"/>
      <c r="J498" s="820"/>
      <c r="K498" s="922">
        <f>SUM(K347:K358)</f>
        <v>6321137</v>
      </c>
      <c r="X498" s="1143"/>
      <c r="Y498" s="31">
        <f>SUM(Y347:Y358)</f>
        <v>2580078</v>
      </c>
      <c r="Z498" s="922">
        <f>SUM(Z347:Z358)</f>
        <v>4091089</v>
      </c>
    </row>
    <row r="499" spans="1:26">
      <c r="A499" s="764" t="s">
        <v>757</v>
      </c>
      <c r="B499" s="1176"/>
      <c r="C499" s="820"/>
      <c r="D499" s="1890">
        <f>SUM(D359:D370)</f>
        <v>41887825.98534061</v>
      </c>
      <c r="E499" s="1890">
        <f>SUM(E359:E370)</f>
        <v>4660018</v>
      </c>
      <c r="F499" s="820"/>
      <c r="H499" s="820"/>
      <c r="K499" s="1177">
        <f>SUM(K359:K370)</f>
        <v>6507920</v>
      </c>
      <c r="X499" s="1118"/>
      <c r="Y499" s="892">
        <f>SUM(Y359:Y370)</f>
        <v>2349305</v>
      </c>
      <c r="Z499" s="923">
        <f>SUM(Z359:Z370)</f>
        <v>4214130</v>
      </c>
    </row>
    <row r="500" spans="1:26">
      <c r="A500" s="1046" t="s">
        <v>795</v>
      </c>
      <c r="B500" s="1891"/>
      <c r="D500" s="1890">
        <f>SUM(D371:D382)</f>
        <v>41378254.844433755</v>
      </c>
      <c r="E500" s="1890">
        <f>SUM(E371:E382)</f>
        <v>4607385</v>
      </c>
      <c r="K500" s="1177">
        <f>SUM(K371:K382)</f>
        <v>5938622</v>
      </c>
      <c r="X500" s="1144"/>
      <c r="Y500" s="919">
        <f>SUM(Y371:Y382)</f>
        <v>2227531</v>
      </c>
      <c r="Z500" s="923">
        <f>SUM(Z371:Z382)</f>
        <v>3985170</v>
      </c>
    </row>
    <row r="501" spans="1:26">
      <c r="A501" s="1046" t="s">
        <v>823</v>
      </c>
      <c r="B501" s="1891"/>
      <c r="D501" s="1890">
        <f>SUM(D383:D394)</f>
        <v>37963961.745062433</v>
      </c>
      <c r="E501" s="1890">
        <f>SUM(E383:E394)</f>
        <v>4675823</v>
      </c>
      <c r="K501" s="1177">
        <f>SUM(K383:K394)</f>
        <v>5496044</v>
      </c>
      <c r="X501" s="1144"/>
      <c r="Y501" s="1011">
        <f>SUM(Y383:Y394)</f>
        <v>1787291</v>
      </c>
      <c r="Z501" s="1012">
        <f>SUM(Z383:Z394)</f>
        <v>3676202</v>
      </c>
    </row>
    <row r="502" spans="1:26">
      <c r="A502" s="1046" t="s">
        <v>1194</v>
      </c>
      <c r="B502" s="1891"/>
      <c r="D502" s="1890">
        <f>SUM(D395:D406)</f>
        <v>41426260.066222213</v>
      </c>
      <c r="E502" s="1890">
        <f>SUM(E395:E406)</f>
        <v>4600889</v>
      </c>
      <c r="K502" s="1177">
        <f>SUM(K395:K406)</f>
        <v>6848697.693</v>
      </c>
    </row>
    <row r="503" spans="1:26">
      <c r="A503" s="1171" t="s">
        <v>1226</v>
      </c>
      <c r="B503" s="807"/>
      <c r="C503" s="882"/>
      <c r="D503" s="919">
        <f>SUM(D407:D418)</f>
        <v>41393688.03420537</v>
      </c>
      <c r="E503" s="919">
        <f>SUM(E407:E418)</f>
        <v>4305478</v>
      </c>
      <c r="F503" s="882"/>
      <c r="G503" s="931"/>
      <c r="H503" s="882"/>
      <c r="I503" s="931"/>
      <c r="J503" s="882"/>
      <c r="K503" s="923">
        <f>SUM(K407:K418)</f>
        <v>8180661.6449999996</v>
      </c>
    </row>
  </sheetData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5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K15" sqref="K15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7" customWidth="1"/>
    <col min="12" max="12" width="9" style="327"/>
    <col min="13" max="21" width="10.6328125" style="327" customWidth="1"/>
    <col min="22" max="16384" width="9" style="327"/>
  </cols>
  <sheetData>
    <row r="1" spans="1:22">
      <c r="A1" s="43" t="s">
        <v>1490</v>
      </c>
      <c r="B1" s="44"/>
      <c r="C1" s="820"/>
      <c r="D1" s="820"/>
      <c r="E1" s="820"/>
      <c r="F1" s="820"/>
      <c r="G1" s="820"/>
      <c r="H1" s="820"/>
      <c r="I1" s="820"/>
      <c r="J1" s="820"/>
      <c r="K1" s="820"/>
      <c r="M1" s="820"/>
      <c r="N1" s="820"/>
      <c r="O1" s="820"/>
      <c r="P1" s="820"/>
      <c r="Q1" s="820"/>
      <c r="R1" s="820"/>
      <c r="S1" s="820"/>
      <c r="T1" s="820"/>
      <c r="U1" s="820"/>
    </row>
    <row r="2" spans="1:22" ht="13.5" thickBot="1">
      <c r="A2" s="45" t="s">
        <v>24</v>
      </c>
      <c r="B2" s="44"/>
      <c r="C2" s="45" t="s">
        <v>458</v>
      </c>
      <c r="D2" s="820"/>
      <c r="E2" s="820"/>
      <c r="F2" s="820"/>
      <c r="G2" s="820"/>
      <c r="H2" s="820"/>
      <c r="I2" s="820"/>
      <c r="J2" s="820"/>
      <c r="K2" s="820"/>
      <c r="M2" s="45" t="s">
        <v>25</v>
      </c>
      <c r="N2" s="820"/>
      <c r="O2" s="820"/>
      <c r="P2" s="820"/>
      <c r="Q2" s="820"/>
      <c r="R2" s="820"/>
      <c r="S2" s="820"/>
      <c r="T2" s="820"/>
      <c r="U2" s="820"/>
    </row>
    <row r="3" spans="1:22">
      <c r="A3" s="81" t="s">
        <v>26</v>
      </c>
      <c r="B3" s="82"/>
      <c r="C3" s="821" t="s">
        <v>282</v>
      </c>
      <c r="D3" s="821" t="s">
        <v>311</v>
      </c>
      <c r="E3" s="821" t="s">
        <v>312</v>
      </c>
      <c r="F3" s="821" t="s">
        <v>313</v>
      </c>
      <c r="G3" s="821" t="s">
        <v>314</v>
      </c>
      <c r="H3" s="821" t="s">
        <v>315</v>
      </c>
      <c r="I3" s="896" t="s">
        <v>316</v>
      </c>
      <c r="J3" s="821" t="s">
        <v>317</v>
      </c>
      <c r="K3" s="822" t="s">
        <v>318</v>
      </c>
      <c r="M3" s="823" t="s">
        <v>282</v>
      </c>
      <c r="N3" s="821" t="s">
        <v>311</v>
      </c>
      <c r="O3" s="821" t="s">
        <v>312</v>
      </c>
      <c r="P3" s="821" t="s">
        <v>313</v>
      </c>
      <c r="Q3" s="821" t="s">
        <v>314</v>
      </c>
      <c r="R3" s="821" t="s">
        <v>315</v>
      </c>
      <c r="S3" s="821" t="s">
        <v>316</v>
      </c>
      <c r="T3" s="821" t="s">
        <v>317</v>
      </c>
      <c r="U3" s="822" t="s">
        <v>318</v>
      </c>
    </row>
    <row r="4" spans="1:22">
      <c r="A4" s="85" t="s">
        <v>356</v>
      </c>
      <c r="B4" s="86"/>
      <c r="C4" s="820" t="s">
        <v>319</v>
      </c>
      <c r="D4" s="820" t="s">
        <v>320</v>
      </c>
      <c r="E4" s="820" t="s">
        <v>321</v>
      </c>
      <c r="F4" s="820" t="s">
        <v>322</v>
      </c>
      <c r="G4" s="820" t="s">
        <v>323</v>
      </c>
      <c r="H4" s="820" t="s">
        <v>324</v>
      </c>
      <c r="I4" s="897" t="s">
        <v>325</v>
      </c>
      <c r="J4" s="820" t="s">
        <v>326</v>
      </c>
      <c r="K4" s="824" t="s">
        <v>327</v>
      </c>
      <c r="M4" s="825" t="s">
        <v>319</v>
      </c>
      <c r="N4" s="820" t="s">
        <v>320</v>
      </c>
      <c r="O4" s="820" t="s">
        <v>321</v>
      </c>
      <c r="P4" s="820" t="s">
        <v>322</v>
      </c>
      <c r="Q4" s="820" t="s">
        <v>323</v>
      </c>
      <c r="R4" s="820" t="s">
        <v>324</v>
      </c>
      <c r="S4" s="820" t="s">
        <v>325</v>
      </c>
      <c r="T4" s="820" t="s">
        <v>326</v>
      </c>
      <c r="U4" s="824" t="s">
        <v>327</v>
      </c>
    </row>
    <row r="5" spans="1:22">
      <c r="A5" s="87"/>
      <c r="B5" s="86"/>
      <c r="C5" s="2181" t="s">
        <v>1427</v>
      </c>
      <c r="D5" s="820"/>
      <c r="E5" s="2181" t="s">
        <v>1427</v>
      </c>
      <c r="F5" s="820" t="s">
        <v>328</v>
      </c>
      <c r="G5" s="820" t="s">
        <v>329</v>
      </c>
      <c r="H5" s="820"/>
      <c r="I5" s="897" t="s">
        <v>330</v>
      </c>
      <c r="J5" s="820" t="s">
        <v>331</v>
      </c>
      <c r="K5" s="824" t="s">
        <v>332</v>
      </c>
      <c r="L5" s="820" t="s">
        <v>848</v>
      </c>
      <c r="M5" s="2183" t="s">
        <v>1427</v>
      </c>
      <c r="N5" s="820"/>
      <c r="O5" s="2181" t="s">
        <v>1427</v>
      </c>
      <c r="P5" s="820" t="s">
        <v>328</v>
      </c>
      <c r="Q5" s="820" t="s">
        <v>329</v>
      </c>
      <c r="R5" s="820"/>
      <c r="S5" s="820" t="s">
        <v>330</v>
      </c>
      <c r="T5" s="820" t="s">
        <v>331</v>
      </c>
      <c r="U5" s="824" t="s">
        <v>332</v>
      </c>
    </row>
    <row r="6" spans="1:22">
      <c r="A6" s="87"/>
      <c r="B6" s="86"/>
      <c r="C6" s="827" t="s">
        <v>333</v>
      </c>
      <c r="D6" s="827"/>
      <c r="E6" s="827" t="s">
        <v>300</v>
      </c>
      <c r="F6" s="2184" t="s">
        <v>1427</v>
      </c>
      <c r="G6" s="827"/>
      <c r="H6" s="827"/>
      <c r="I6" s="827"/>
      <c r="J6" s="827"/>
      <c r="K6" s="828"/>
      <c r="M6" s="829" t="s">
        <v>333</v>
      </c>
      <c r="N6" s="827"/>
      <c r="O6" s="827" t="s">
        <v>300</v>
      </c>
      <c r="P6" s="2184" t="s">
        <v>1427</v>
      </c>
      <c r="Q6" s="827"/>
      <c r="R6" s="827"/>
      <c r="S6" s="827"/>
      <c r="T6" s="827"/>
      <c r="U6" s="828"/>
    </row>
    <row r="7" spans="1:22" ht="13.5" thickBot="1">
      <c r="A7" s="90"/>
      <c r="B7" s="91"/>
      <c r="C7" s="830" t="s">
        <v>334</v>
      </c>
      <c r="D7" s="830" t="s">
        <v>335</v>
      </c>
      <c r="E7" s="830" t="s">
        <v>336</v>
      </c>
      <c r="F7" s="830" t="s">
        <v>337</v>
      </c>
      <c r="G7" s="830" t="s">
        <v>338</v>
      </c>
      <c r="H7" s="830" t="s">
        <v>339</v>
      </c>
      <c r="I7" s="830" t="s">
        <v>340</v>
      </c>
      <c r="J7" s="830" t="s">
        <v>341</v>
      </c>
      <c r="K7" s="831" t="s">
        <v>342</v>
      </c>
      <c r="M7" s="832" t="s">
        <v>334</v>
      </c>
      <c r="N7" s="830" t="s">
        <v>335</v>
      </c>
      <c r="O7" s="830" t="s">
        <v>336</v>
      </c>
      <c r="P7" s="830" t="s">
        <v>337</v>
      </c>
      <c r="Q7" s="830" t="s">
        <v>338</v>
      </c>
      <c r="R7" s="830" t="s">
        <v>339</v>
      </c>
      <c r="S7" s="830" t="s">
        <v>340</v>
      </c>
      <c r="T7" s="830" t="s">
        <v>341</v>
      </c>
      <c r="U7" s="831" t="s">
        <v>342</v>
      </c>
    </row>
    <row r="8" spans="1:22">
      <c r="A8" s="112" t="s">
        <v>721</v>
      </c>
      <c r="B8" s="120" t="s">
        <v>3</v>
      </c>
      <c r="C8" s="1163">
        <v>85.7</v>
      </c>
      <c r="D8" s="1164">
        <v>1586.8</v>
      </c>
      <c r="E8" s="1164">
        <v>137.4</v>
      </c>
      <c r="F8" s="1164">
        <v>93.1</v>
      </c>
      <c r="G8" s="1165">
        <v>28778</v>
      </c>
      <c r="H8" s="1164">
        <v>108.235</v>
      </c>
      <c r="I8" s="1165">
        <v>5695900</v>
      </c>
      <c r="J8" s="1166">
        <v>5.3789999999999996</v>
      </c>
      <c r="K8" s="1167">
        <v>100.586</v>
      </c>
      <c r="M8" s="837">
        <v>85.7</v>
      </c>
      <c r="N8" s="833">
        <v>1603.3</v>
      </c>
      <c r="O8" s="833">
        <v>137.4</v>
      </c>
      <c r="P8" s="833">
        <v>93.9</v>
      </c>
      <c r="Q8" s="834">
        <v>29581</v>
      </c>
      <c r="R8" s="833">
        <v>108.235</v>
      </c>
      <c r="S8" s="834">
        <v>17246</v>
      </c>
      <c r="T8" s="836">
        <v>5.3789999999999996</v>
      </c>
      <c r="U8" s="898">
        <v>100.586</v>
      </c>
    </row>
    <row r="9" spans="1:22">
      <c r="A9" s="112">
        <v>1989</v>
      </c>
      <c r="B9" s="120" t="s">
        <v>4</v>
      </c>
      <c r="C9" s="837">
        <v>86.2</v>
      </c>
      <c r="D9" s="833">
        <v>1618.2</v>
      </c>
      <c r="E9" s="833">
        <v>139.9</v>
      </c>
      <c r="F9" s="833">
        <v>92.8</v>
      </c>
      <c r="G9" s="834">
        <v>28205</v>
      </c>
      <c r="H9" s="833">
        <v>99.494</v>
      </c>
      <c r="I9" s="834">
        <v>15268951</v>
      </c>
      <c r="J9" s="836">
        <v>5.3840000000000003</v>
      </c>
      <c r="K9" s="898">
        <v>100.70399999999999</v>
      </c>
      <c r="M9" s="837">
        <v>86.2</v>
      </c>
      <c r="N9" s="833">
        <v>1605.2</v>
      </c>
      <c r="O9" s="833">
        <v>139.9</v>
      </c>
      <c r="P9" s="833">
        <v>93.8</v>
      </c>
      <c r="Q9" s="834">
        <v>29295</v>
      </c>
      <c r="R9" s="833">
        <v>99.494</v>
      </c>
      <c r="S9" s="834">
        <v>18478</v>
      </c>
      <c r="T9" s="836">
        <v>5.3840000000000003</v>
      </c>
      <c r="U9" s="898">
        <v>100.70399999999999</v>
      </c>
    </row>
    <row r="10" spans="1:22">
      <c r="A10" s="112"/>
      <c r="B10" s="120" t="s">
        <v>5</v>
      </c>
      <c r="C10" s="837">
        <v>85</v>
      </c>
      <c r="D10" s="833">
        <v>1538.5</v>
      </c>
      <c r="E10" s="833">
        <v>145.19999999999999</v>
      </c>
      <c r="F10" s="833">
        <v>93.1</v>
      </c>
      <c r="G10" s="834">
        <v>26958</v>
      </c>
      <c r="H10" s="833">
        <v>91.183999999999997</v>
      </c>
      <c r="I10" s="834">
        <v>4712568</v>
      </c>
      <c r="J10" s="836">
        <v>5.4240000000000004</v>
      </c>
      <c r="K10" s="898">
        <v>101.053</v>
      </c>
      <c r="M10" s="837">
        <v>85</v>
      </c>
      <c r="N10" s="833">
        <v>1576.2</v>
      </c>
      <c r="O10" s="833">
        <v>145.19999999999999</v>
      </c>
      <c r="P10" s="833">
        <v>94.3</v>
      </c>
      <c r="Q10" s="834">
        <v>28818</v>
      </c>
      <c r="R10" s="833">
        <v>91.183999999999997</v>
      </c>
      <c r="S10" s="834">
        <v>17520</v>
      </c>
      <c r="T10" s="836">
        <v>5.4240000000000004</v>
      </c>
      <c r="U10" s="898">
        <v>101.053</v>
      </c>
    </row>
    <row r="11" spans="1:22">
      <c r="A11" s="112"/>
      <c r="B11" s="120" t="s">
        <v>6</v>
      </c>
      <c r="C11" s="837">
        <v>86.2</v>
      </c>
      <c r="D11" s="833">
        <v>1597.6</v>
      </c>
      <c r="E11" s="833">
        <v>144.5</v>
      </c>
      <c r="F11" s="833">
        <v>96.3</v>
      </c>
      <c r="G11" s="834">
        <v>26155</v>
      </c>
      <c r="H11" s="833">
        <v>101.571</v>
      </c>
      <c r="I11" s="834">
        <v>8035358</v>
      </c>
      <c r="J11" s="836">
        <v>5.4279999999999999</v>
      </c>
      <c r="K11" s="898">
        <v>102.331</v>
      </c>
      <c r="M11" s="837">
        <v>86.2</v>
      </c>
      <c r="N11" s="833">
        <v>1594.3</v>
      </c>
      <c r="O11" s="833">
        <v>144.5</v>
      </c>
      <c r="P11" s="833">
        <v>95.2</v>
      </c>
      <c r="Q11" s="834">
        <v>28973</v>
      </c>
      <c r="R11" s="833">
        <v>101.571</v>
      </c>
      <c r="S11" s="834">
        <v>16676</v>
      </c>
      <c r="T11" s="836">
        <v>5.4279999999999999</v>
      </c>
      <c r="U11" s="898">
        <v>102.331</v>
      </c>
    </row>
    <row r="12" spans="1:22">
      <c r="A12" s="112"/>
      <c r="B12" s="120" t="s">
        <v>7</v>
      </c>
      <c r="C12" s="837">
        <v>87.5</v>
      </c>
      <c r="D12" s="833">
        <v>1621.9</v>
      </c>
      <c r="E12" s="833">
        <v>143</v>
      </c>
      <c r="F12" s="833">
        <v>96</v>
      </c>
      <c r="G12" s="834">
        <v>27291</v>
      </c>
      <c r="H12" s="833">
        <v>92.343999999999994</v>
      </c>
      <c r="I12" s="834">
        <v>100473073</v>
      </c>
      <c r="J12" s="836">
        <v>5.4720000000000004</v>
      </c>
      <c r="K12" s="898">
        <v>102.791</v>
      </c>
      <c r="M12" s="837">
        <v>87.5</v>
      </c>
      <c r="N12" s="833">
        <v>1596.3</v>
      </c>
      <c r="O12" s="833">
        <v>143</v>
      </c>
      <c r="P12" s="833">
        <v>95.1</v>
      </c>
      <c r="Q12" s="834">
        <v>27477</v>
      </c>
      <c r="R12" s="833">
        <v>92.343999999999994</v>
      </c>
      <c r="S12" s="834">
        <v>22675</v>
      </c>
      <c r="T12" s="836">
        <v>5.4720000000000004</v>
      </c>
      <c r="U12" s="898">
        <v>102.791</v>
      </c>
      <c r="V12" s="327" t="s">
        <v>271</v>
      </c>
    </row>
    <row r="13" spans="1:22">
      <c r="A13" s="112"/>
      <c r="B13" s="120" t="s">
        <v>8</v>
      </c>
      <c r="C13" s="837">
        <v>87.7</v>
      </c>
      <c r="D13" s="833">
        <v>1657</v>
      </c>
      <c r="E13" s="833">
        <v>151.6</v>
      </c>
      <c r="F13" s="833">
        <v>96</v>
      </c>
      <c r="G13" s="834">
        <v>28513</v>
      </c>
      <c r="H13" s="833">
        <v>105.35599999999999</v>
      </c>
      <c r="I13" s="834">
        <v>6896353</v>
      </c>
      <c r="J13" s="836">
        <v>5.5270000000000001</v>
      </c>
      <c r="K13" s="898">
        <v>102.67400000000001</v>
      </c>
      <c r="M13" s="837">
        <v>87.7</v>
      </c>
      <c r="N13" s="833">
        <v>1625.5</v>
      </c>
      <c r="O13" s="833">
        <v>151.6</v>
      </c>
      <c r="P13" s="833">
        <v>95.2</v>
      </c>
      <c r="Q13" s="834">
        <v>28081</v>
      </c>
      <c r="R13" s="833">
        <v>105.35599999999999</v>
      </c>
      <c r="S13" s="834">
        <v>16403</v>
      </c>
      <c r="T13" s="836">
        <v>5.5270000000000001</v>
      </c>
      <c r="U13" s="898">
        <v>102.67400000000001</v>
      </c>
    </row>
    <row r="14" spans="1:22">
      <c r="A14" s="112"/>
      <c r="B14" s="120" t="s">
        <v>9</v>
      </c>
      <c r="C14" s="837">
        <v>89.2</v>
      </c>
      <c r="D14" s="833">
        <v>1610.9</v>
      </c>
      <c r="E14" s="833">
        <v>146.4</v>
      </c>
      <c r="F14" s="833">
        <v>95.9</v>
      </c>
      <c r="G14" s="834">
        <v>28986</v>
      </c>
      <c r="H14" s="833">
        <v>95.430999999999997</v>
      </c>
      <c r="I14" s="834">
        <v>6230171</v>
      </c>
      <c r="J14" s="836">
        <v>5.6189999999999998</v>
      </c>
      <c r="K14" s="898">
        <v>102.56100000000001</v>
      </c>
      <c r="M14" s="837">
        <v>89.2</v>
      </c>
      <c r="N14" s="833">
        <v>1612.6</v>
      </c>
      <c r="O14" s="833">
        <v>146.4</v>
      </c>
      <c r="P14" s="833">
        <v>95.3</v>
      </c>
      <c r="Q14" s="834">
        <v>27993</v>
      </c>
      <c r="R14" s="833">
        <v>95.430999999999997</v>
      </c>
      <c r="S14" s="834">
        <v>18222</v>
      </c>
      <c r="T14" s="836">
        <v>5.6189999999999998</v>
      </c>
      <c r="U14" s="898">
        <v>102.56100000000001</v>
      </c>
    </row>
    <row r="15" spans="1:22">
      <c r="A15" s="112"/>
      <c r="B15" s="120" t="s">
        <v>10</v>
      </c>
      <c r="C15" s="837">
        <v>89.3</v>
      </c>
      <c r="D15" s="833">
        <v>1592.3</v>
      </c>
      <c r="E15" s="833">
        <v>154.4</v>
      </c>
      <c r="F15" s="833">
        <v>95.6</v>
      </c>
      <c r="G15" s="834">
        <v>30363</v>
      </c>
      <c r="H15" s="833">
        <v>91.528999999999996</v>
      </c>
      <c r="I15" s="834">
        <v>12503708</v>
      </c>
      <c r="J15" s="836">
        <v>5.742</v>
      </c>
      <c r="K15" s="898">
        <v>102.55800000000001</v>
      </c>
      <c r="M15" s="837">
        <v>89.3</v>
      </c>
      <c r="N15" s="833">
        <v>1556.9</v>
      </c>
      <c r="O15" s="833">
        <v>154.4</v>
      </c>
      <c r="P15" s="833">
        <v>95.4</v>
      </c>
      <c r="Q15" s="834">
        <v>27789</v>
      </c>
      <c r="R15" s="833">
        <v>91.528999999999996</v>
      </c>
      <c r="S15" s="834">
        <v>18747</v>
      </c>
      <c r="T15" s="836">
        <v>5.742</v>
      </c>
      <c r="U15" s="898">
        <v>102.55800000000001</v>
      </c>
    </row>
    <row r="16" spans="1:22">
      <c r="A16" s="112"/>
      <c r="B16" s="120" t="s">
        <v>11</v>
      </c>
      <c r="C16" s="837">
        <v>88.7</v>
      </c>
      <c r="D16" s="833">
        <v>1604.2</v>
      </c>
      <c r="E16" s="833">
        <v>152.19999999999999</v>
      </c>
      <c r="F16" s="833">
        <v>95.5</v>
      </c>
      <c r="G16" s="834">
        <v>29097</v>
      </c>
      <c r="H16" s="833">
        <v>79.031999999999996</v>
      </c>
      <c r="I16" s="834">
        <v>5303007</v>
      </c>
      <c r="J16" s="836">
        <v>5.8109999999999999</v>
      </c>
      <c r="K16" s="898">
        <v>103.006</v>
      </c>
      <c r="M16" s="837">
        <v>88.7</v>
      </c>
      <c r="N16" s="833">
        <v>1600.5</v>
      </c>
      <c r="O16" s="833">
        <v>152.19999999999999</v>
      </c>
      <c r="P16" s="833">
        <v>95.6</v>
      </c>
      <c r="Q16" s="834">
        <v>27771</v>
      </c>
      <c r="R16" s="833">
        <v>79.031999999999996</v>
      </c>
      <c r="S16" s="834">
        <v>19386</v>
      </c>
      <c r="T16" s="836">
        <v>5.8109999999999999</v>
      </c>
      <c r="U16" s="898">
        <v>103.006</v>
      </c>
    </row>
    <row r="17" spans="1:21">
      <c r="A17" s="112"/>
      <c r="B17" s="120" t="s">
        <v>12</v>
      </c>
      <c r="C17" s="837">
        <v>88.3</v>
      </c>
      <c r="D17" s="833">
        <v>1705.6</v>
      </c>
      <c r="E17" s="833">
        <v>141.69999999999999</v>
      </c>
      <c r="F17" s="833">
        <v>95.6</v>
      </c>
      <c r="G17" s="834">
        <v>28972</v>
      </c>
      <c r="H17" s="833">
        <v>95.364999999999995</v>
      </c>
      <c r="I17" s="834">
        <v>8517845</v>
      </c>
      <c r="J17" s="836">
        <v>5.8739999999999997</v>
      </c>
      <c r="K17" s="898">
        <v>103.337</v>
      </c>
      <c r="M17" s="837">
        <v>88.3</v>
      </c>
      <c r="N17" s="833">
        <v>1678.7</v>
      </c>
      <c r="O17" s="833">
        <v>141.69999999999999</v>
      </c>
      <c r="P17" s="833">
        <v>95.7</v>
      </c>
      <c r="Q17" s="834">
        <v>27613</v>
      </c>
      <c r="R17" s="833">
        <v>95.364999999999995</v>
      </c>
      <c r="S17" s="834">
        <v>19387</v>
      </c>
      <c r="T17" s="836">
        <v>5.8739999999999997</v>
      </c>
      <c r="U17" s="898">
        <v>103.337</v>
      </c>
    </row>
    <row r="18" spans="1:21">
      <c r="A18" s="112"/>
      <c r="B18" s="120" t="s">
        <v>13</v>
      </c>
      <c r="C18" s="837">
        <v>89.1</v>
      </c>
      <c r="D18" s="833">
        <v>1726.5</v>
      </c>
      <c r="E18" s="833">
        <v>147.6</v>
      </c>
      <c r="F18" s="833">
        <v>95.8</v>
      </c>
      <c r="G18" s="834">
        <v>28164</v>
      </c>
      <c r="H18" s="833">
        <v>93.933000000000007</v>
      </c>
      <c r="I18" s="834">
        <v>70043599</v>
      </c>
      <c r="J18" s="836">
        <v>5.97</v>
      </c>
      <c r="K18" s="898">
        <v>102.54300000000001</v>
      </c>
      <c r="M18" s="837">
        <v>89.1</v>
      </c>
      <c r="N18" s="833">
        <v>1777.3</v>
      </c>
      <c r="O18" s="833">
        <v>147.6</v>
      </c>
      <c r="P18" s="833">
        <v>95.8</v>
      </c>
      <c r="Q18" s="834">
        <v>27651</v>
      </c>
      <c r="R18" s="833">
        <v>93.933000000000007</v>
      </c>
      <c r="S18" s="834">
        <v>21269</v>
      </c>
      <c r="T18" s="836">
        <v>5.97</v>
      </c>
      <c r="U18" s="898">
        <v>102.54300000000001</v>
      </c>
    </row>
    <row r="19" spans="1:21">
      <c r="A19" s="113"/>
      <c r="B19" s="121" t="s">
        <v>14</v>
      </c>
      <c r="C19" s="842">
        <v>89.5</v>
      </c>
      <c r="D19" s="838">
        <v>1714.3</v>
      </c>
      <c r="E19" s="838">
        <v>150.5</v>
      </c>
      <c r="F19" s="838">
        <v>95.8</v>
      </c>
      <c r="G19" s="839">
        <v>26735</v>
      </c>
      <c r="H19" s="838">
        <v>108.79600000000001</v>
      </c>
      <c r="I19" s="839">
        <v>5575274</v>
      </c>
      <c r="J19" s="841">
        <v>6.149</v>
      </c>
      <c r="K19" s="899">
        <v>102.78100000000001</v>
      </c>
      <c r="M19" s="842">
        <v>89.5</v>
      </c>
      <c r="N19" s="838">
        <v>1749.2</v>
      </c>
      <c r="O19" s="838">
        <v>150.5</v>
      </c>
      <c r="P19" s="838">
        <v>96.1</v>
      </c>
      <c r="Q19" s="839">
        <v>27702</v>
      </c>
      <c r="R19" s="838">
        <v>108.79600000000001</v>
      </c>
      <c r="S19" s="839">
        <v>20428</v>
      </c>
      <c r="T19" s="841">
        <v>6.149</v>
      </c>
      <c r="U19" s="899">
        <v>102.78100000000001</v>
      </c>
    </row>
    <row r="20" spans="1:21">
      <c r="A20" s="112" t="s">
        <v>19</v>
      </c>
      <c r="B20" s="120" t="s">
        <v>3</v>
      </c>
      <c r="C20" s="847">
        <v>89.5</v>
      </c>
      <c r="D20" s="843">
        <v>1678.9</v>
      </c>
      <c r="E20" s="843">
        <v>143.80000000000001</v>
      </c>
      <c r="F20" s="843">
        <v>95.3</v>
      </c>
      <c r="G20" s="844">
        <v>26732</v>
      </c>
      <c r="H20" s="843">
        <v>103.246</v>
      </c>
      <c r="I20" s="844">
        <v>6951731</v>
      </c>
      <c r="J20" s="846">
        <v>6.3819999999999997</v>
      </c>
      <c r="K20" s="900">
        <v>104.196</v>
      </c>
      <c r="M20" s="847">
        <v>89.5</v>
      </c>
      <c r="N20" s="843">
        <v>1695.7</v>
      </c>
      <c r="O20" s="843">
        <v>143.80000000000001</v>
      </c>
      <c r="P20" s="843">
        <v>96.1</v>
      </c>
      <c r="Q20" s="844">
        <v>27023</v>
      </c>
      <c r="R20" s="843">
        <v>103.246</v>
      </c>
      <c r="S20" s="844">
        <v>20985</v>
      </c>
      <c r="T20" s="846">
        <v>6.3819999999999997</v>
      </c>
      <c r="U20" s="900">
        <v>104.196</v>
      </c>
    </row>
    <row r="21" spans="1:21">
      <c r="A21" s="112">
        <v>1990</v>
      </c>
      <c r="B21" s="120" t="s">
        <v>4</v>
      </c>
      <c r="C21" s="847">
        <v>87.2</v>
      </c>
      <c r="D21" s="843">
        <v>1713.5</v>
      </c>
      <c r="E21" s="843">
        <v>151.9</v>
      </c>
      <c r="F21" s="843">
        <v>95.1</v>
      </c>
      <c r="G21" s="844">
        <v>25749</v>
      </c>
      <c r="H21" s="843">
        <v>107.399</v>
      </c>
      <c r="I21" s="844">
        <v>16278200</v>
      </c>
      <c r="J21" s="846">
        <v>6.6120000000000001</v>
      </c>
      <c r="K21" s="900">
        <v>104.312</v>
      </c>
      <c r="M21" s="847">
        <v>87.2</v>
      </c>
      <c r="N21" s="843">
        <v>1701.4</v>
      </c>
      <c r="O21" s="843">
        <v>151.9</v>
      </c>
      <c r="P21" s="843">
        <v>96.1</v>
      </c>
      <c r="Q21" s="844">
        <v>26751</v>
      </c>
      <c r="R21" s="843">
        <v>107.399</v>
      </c>
      <c r="S21" s="844">
        <v>20267</v>
      </c>
      <c r="T21" s="846">
        <v>6.6120000000000001</v>
      </c>
      <c r="U21" s="900">
        <v>104.312</v>
      </c>
    </row>
    <row r="22" spans="1:21">
      <c r="A22" s="112"/>
      <c r="B22" s="120" t="s">
        <v>5</v>
      </c>
      <c r="C22" s="847">
        <v>89.4</v>
      </c>
      <c r="D22" s="843">
        <v>1673.2</v>
      </c>
      <c r="E22" s="843">
        <v>151.1</v>
      </c>
      <c r="F22" s="843">
        <v>94.9</v>
      </c>
      <c r="G22" s="844">
        <v>24646</v>
      </c>
      <c r="H22" s="843">
        <v>102.809</v>
      </c>
      <c r="I22" s="844">
        <v>4666935</v>
      </c>
      <c r="J22" s="846">
        <v>6.9009999999999998</v>
      </c>
      <c r="K22" s="900">
        <v>104.167</v>
      </c>
      <c r="M22" s="847">
        <v>89.4</v>
      </c>
      <c r="N22" s="843">
        <v>1707.9</v>
      </c>
      <c r="O22" s="843">
        <v>151.1</v>
      </c>
      <c r="P22" s="843">
        <v>96.2</v>
      </c>
      <c r="Q22" s="844">
        <v>26667</v>
      </c>
      <c r="R22" s="843">
        <v>102.809</v>
      </c>
      <c r="S22" s="844">
        <v>17778</v>
      </c>
      <c r="T22" s="846">
        <v>6.9009999999999998</v>
      </c>
      <c r="U22" s="900">
        <v>104.167</v>
      </c>
    </row>
    <row r="23" spans="1:21">
      <c r="A23" s="112"/>
      <c r="B23" s="120" t="s">
        <v>6</v>
      </c>
      <c r="C23" s="847">
        <v>88.6</v>
      </c>
      <c r="D23" s="843">
        <v>1764.9</v>
      </c>
      <c r="E23" s="843">
        <v>153.6</v>
      </c>
      <c r="F23" s="843">
        <v>97.3</v>
      </c>
      <c r="G23" s="844">
        <v>24092</v>
      </c>
      <c r="H23" s="843">
        <v>96.968000000000004</v>
      </c>
      <c r="I23" s="844">
        <v>10106997</v>
      </c>
      <c r="J23" s="846">
        <v>7.1130000000000004</v>
      </c>
      <c r="K23" s="900">
        <v>103.18899999999999</v>
      </c>
      <c r="M23" s="847">
        <v>88.6</v>
      </c>
      <c r="N23" s="843">
        <v>1760.4</v>
      </c>
      <c r="O23" s="843">
        <v>153.6</v>
      </c>
      <c r="P23" s="843">
        <v>96.2</v>
      </c>
      <c r="Q23" s="844">
        <v>26431</v>
      </c>
      <c r="R23" s="843">
        <v>96.968000000000004</v>
      </c>
      <c r="S23" s="844">
        <v>20577</v>
      </c>
      <c r="T23" s="846">
        <v>7.1130000000000004</v>
      </c>
      <c r="U23" s="900">
        <v>103.18899999999999</v>
      </c>
    </row>
    <row r="24" spans="1:21">
      <c r="A24" s="112"/>
      <c r="B24" s="120" t="s">
        <v>7</v>
      </c>
      <c r="C24" s="847">
        <v>88.3</v>
      </c>
      <c r="D24" s="843">
        <v>1881.8</v>
      </c>
      <c r="E24" s="843">
        <v>181.7</v>
      </c>
      <c r="F24" s="843">
        <v>96.9</v>
      </c>
      <c r="G24" s="844">
        <v>26662</v>
      </c>
      <c r="H24" s="843">
        <v>98.978999999999999</v>
      </c>
      <c r="I24" s="844">
        <v>84100634</v>
      </c>
      <c r="J24" s="846">
        <v>7.3239999999999998</v>
      </c>
      <c r="K24" s="900">
        <v>102.941</v>
      </c>
      <c r="M24" s="847">
        <v>88.3</v>
      </c>
      <c r="N24" s="843">
        <v>1864.9</v>
      </c>
      <c r="O24" s="843">
        <v>181.7</v>
      </c>
      <c r="P24" s="843">
        <v>95.9</v>
      </c>
      <c r="Q24" s="844">
        <v>26716</v>
      </c>
      <c r="R24" s="843">
        <v>98.978999999999999</v>
      </c>
      <c r="S24" s="844">
        <v>19410</v>
      </c>
      <c r="T24" s="846">
        <v>7.3239999999999998</v>
      </c>
      <c r="U24" s="900">
        <v>102.941</v>
      </c>
    </row>
    <row r="25" spans="1:21">
      <c r="A25" s="112"/>
      <c r="B25" s="120" t="s">
        <v>8</v>
      </c>
      <c r="C25" s="847">
        <v>88.3</v>
      </c>
      <c r="D25" s="843">
        <v>1850.5</v>
      </c>
      <c r="E25" s="843">
        <v>157.5</v>
      </c>
      <c r="F25" s="843">
        <v>96.9</v>
      </c>
      <c r="G25" s="844">
        <v>26570</v>
      </c>
      <c r="H25" s="843">
        <v>91.271000000000001</v>
      </c>
      <c r="I25" s="844">
        <v>15827526</v>
      </c>
      <c r="J25" s="846">
        <v>7.3490000000000002</v>
      </c>
      <c r="K25" s="900">
        <v>102.492</v>
      </c>
      <c r="M25" s="847">
        <v>88.3</v>
      </c>
      <c r="N25" s="843">
        <v>1818.2</v>
      </c>
      <c r="O25" s="843">
        <v>157.5</v>
      </c>
      <c r="P25" s="843">
        <v>96.1</v>
      </c>
      <c r="Q25" s="844">
        <v>26593</v>
      </c>
      <c r="R25" s="843">
        <v>91.271000000000001</v>
      </c>
      <c r="S25" s="844">
        <v>33615</v>
      </c>
      <c r="T25" s="846">
        <v>7.3490000000000002</v>
      </c>
      <c r="U25" s="900">
        <v>102.492</v>
      </c>
    </row>
    <row r="26" spans="1:21">
      <c r="A26" s="112"/>
      <c r="B26" s="120" t="s">
        <v>9</v>
      </c>
      <c r="C26" s="847">
        <v>87.7</v>
      </c>
      <c r="D26" s="843">
        <v>1698.5</v>
      </c>
      <c r="E26" s="843">
        <v>168</v>
      </c>
      <c r="F26" s="843">
        <v>97</v>
      </c>
      <c r="G26" s="844">
        <v>28057</v>
      </c>
      <c r="H26" s="843">
        <v>98.444000000000003</v>
      </c>
      <c r="I26" s="844">
        <v>7568048</v>
      </c>
      <c r="J26" s="846">
        <v>7.3739999999999997</v>
      </c>
      <c r="K26" s="900">
        <v>102.724</v>
      </c>
      <c r="M26" s="847">
        <v>87.7</v>
      </c>
      <c r="N26" s="843">
        <v>1697.1</v>
      </c>
      <c r="O26" s="843">
        <v>168</v>
      </c>
      <c r="P26" s="843">
        <v>96.4</v>
      </c>
      <c r="Q26" s="844">
        <v>26698</v>
      </c>
      <c r="R26" s="843">
        <v>98.444000000000003</v>
      </c>
      <c r="S26" s="844">
        <v>21241</v>
      </c>
      <c r="T26" s="846">
        <v>7.3739999999999997</v>
      </c>
      <c r="U26" s="900">
        <v>102.724</v>
      </c>
    </row>
    <row r="27" spans="1:21">
      <c r="A27" s="112"/>
      <c r="B27" s="120" t="s">
        <v>10</v>
      </c>
      <c r="C27" s="847">
        <v>87.8</v>
      </c>
      <c r="D27" s="843">
        <v>1796.8</v>
      </c>
      <c r="E27" s="843">
        <v>164</v>
      </c>
      <c r="F27" s="843">
        <v>96.5</v>
      </c>
      <c r="G27" s="844">
        <v>28530</v>
      </c>
      <c r="H27" s="843">
        <v>89.209000000000003</v>
      </c>
      <c r="I27" s="844">
        <v>13599925</v>
      </c>
      <c r="J27" s="846">
        <v>7.4480000000000004</v>
      </c>
      <c r="K27" s="900">
        <v>103.06100000000001</v>
      </c>
      <c r="M27" s="847">
        <v>87.8</v>
      </c>
      <c r="N27" s="843">
        <v>1756.2</v>
      </c>
      <c r="O27" s="843">
        <v>164</v>
      </c>
      <c r="P27" s="843">
        <v>96.4</v>
      </c>
      <c r="Q27" s="844">
        <v>26353</v>
      </c>
      <c r="R27" s="843">
        <v>89.209000000000003</v>
      </c>
      <c r="S27" s="844">
        <v>20157</v>
      </c>
      <c r="T27" s="846">
        <v>7.4480000000000004</v>
      </c>
      <c r="U27" s="900">
        <v>103.06100000000001</v>
      </c>
    </row>
    <row r="28" spans="1:21">
      <c r="A28" s="112"/>
      <c r="B28" s="120" t="s">
        <v>11</v>
      </c>
      <c r="C28" s="847">
        <v>87.6</v>
      </c>
      <c r="D28" s="843">
        <v>1744.3</v>
      </c>
      <c r="E28" s="843">
        <v>152.9</v>
      </c>
      <c r="F28" s="843">
        <v>96.2</v>
      </c>
      <c r="G28" s="844">
        <v>27671</v>
      </c>
      <c r="H28" s="843">
        <v>99.956999999999994</v>
      </c>
      <c r="I28" s="844">
        <v>5430433</v>
      </c>
      <c r="J28" s="846">
        <v>7.665</v>
      </c>
      <c r="K28" s="900">
        <v>102.91800000000001</v>
      </c>
      <c r="M28" s="847">
        <v>87.6</v>
      </c>
      <c r="N28" s="843">
        <v>1736.8</v>
      </c>
      <c r="O28" s="843">
        <v>152.9</v>
      </c>
      <c r="P28" s="843">
        <v>96.3</v>
      </c>
      <c r="Q28" s="844">
        <v>26652</v>
      </c>
      <c r="R28" s="843">
        <v>99.956999999999994</v>
      </c>
      <c r="S28" s="844">
        <v>19648</v>
      </c>
      <c r="T28" s="846">
        <v>7.665</v>
      </c>
      <c r="U28" s="900">
        <v>102.91800000000001</v>
      </c>
    </row>
    <row r="29" spans="1:21">
      <c r="A29" s="112"/>
      <c r="B29" s="120" t="s">
        <v>12</v>
      </c>
      <c r="C29" s="847">
        <v>87.8</v>
      </c>
      <c r="D29" s="843">
        <v>1780.4</v>
      </c>
      <c r="E29" s="843">
        <v>167.2</v>
      </c>
      <c r="F29" s="843">
        <v>96.4</v>
      </c>
      <c r="G29" s="844">
        <v>28060</v>
      </c>
      <c r="H29" s="843">
        <v>90.436999999999998</v>
      </c>
      <c r="I29" s="844">
        <v>9747550</v>
      </c>
      <c r="J29" s="846">
        <v>8.0359999999999996</v>
      </c>
      <c r="K29" s="900">
        <v>103.452</v>
      </c>
      <c r="M29" s="847">
        <v>87.8</v>
      </c>
      <c r="N29" s="843">
        <v>1751</v>
      </c>
      <c r="O29" s="843">
        <v>167.2</v>
      </c>
      <c r="P29" s="843">
        <v>96.6</v>
      </c>
      <c r="Q29" s="844">
        <v>26343</v>
      </c>
      <c r="R29" s="843">
        <v>90.436999999999998</v>
      </c>
      <c r="S29" s="844">
        <v>21378</v>
      </c>
      <c r="T29" s="846">
        <v>8.0359999999999996</v>
      </c>
      <c r="U29" s="900">
        <v>103.452</v>
      </c>
    </row>
    <row r="30" spans="1:21">
      <c r="A30" s="112"/>
      <c r="B30" s="120" t="s">
        <v>13</v>
      </c>
      <c r="C30" s="847">
        <v>87.6</v>
      </c>
      <c r="D30" s="843">
        <v>1718.5</v>
      </c>
      <c r="E30" s="843">
        <v>168.7</v>
      </c>
      <c r="F30" s="843">
        <v>96.3</v>
      </c>
      <c r="G30" s="844">
        <v>26991</v>
      </c>
      <c r="H30" s="843">
        <v>86.525000000000006</v>
      </c>
      <c r="I30" s="844">
        <v>65000006</v>
      </c>
      <c r="J30" s="846">
        <v>8.1739999999999995</v>
      </c>
      <c r="K30" s="900">
        <v>104.17100000000001</v>
      </c>
      <c r="M30" s="847">
        <v>87.6</v>
      </c>
      <c r="N30" s="843">
        <v>1769</v>
      </c>
      <c r="O30" s="843">
        <v>168.7</v>
      </c>
      <c r="P30" s="843">
        <v>96.4</v>
      </c>
      <c r="Q30" s="844">
        <v>26631</v>
      </c>
      <c r="R30" s="843">
        <v>86.525000000000006</v>
      </c>
      <c r="S30" s="844">
        <v>19831</v>
      </c>
      <c r="T30" s="846">
        <v>8.1739999999999995</v>
      </c>
      <c r="U30" s="900">
        <v>104.17100000000001</v>
      </c>
    </row>
    <row r="31" spans="1:21">
      <c r="A31" s="113"/>
      <c r="B31" s="121" t="s">
        <v>14</v>
      </c>
      <c r="C31" s="852">
        <v>87.7</v>
      </c>
      <c r="D31" s="848">
        <v>1708</v>
      </c>
      <c r="E31" s="848">
        <v>161.80000000000001</v>
      </c>
      <c r="F31" s="848">
        <v>96.3</v>
      </c>
      <c r="G31" s="849">
        <v>26168</v>
      </c>
      <c r="H31" s="848">
        <v>104.95099999999999</v>
      </c>
      <c r="I31" s="849">
        <v>5761682</v>
      </c>
      <c r="J31" s="851">
        <v>8.2970000000000006</v>
      </c>
      <c r="K31" s="901">
        <v>103.72</v>
      </c>
      <c r="M31" s="852">
        <v>87.7</v>
      </c>
      <c r="N31" s="848">
        <v>1744</v>
      </c>
      <c r="O31" s="848">
        <v>161.80000000000001</v>
      </c>
      <c r="P31" s="848">
        <v>96.6</v>
      </c>
      <c r="Q31" s="849">
        <v>26973</v>
      </c>
      <c r="R31" s="848">
        <v>104.95099999999999</v>
      </c>
      <c r="S31" s="849">
        <v>20770</v>
      </c>
      <c r="T31" s="851">
        <v>8.2970000000000006</v>
      </c>
      <c r="U31" s="901">
        <v>103.72</v>
      </c>
    </row>
    <row r="32" spans="1:21">
      <c r="A32" s="111" t="s">
        <v>20</v>
      </c>
      <c r="B32" s="119" t="s">
        <v>3</v>
      </c>
      <c r="C32" s="857">
        <v>88.3</v>
      </c>
      <c r="D32" s="853">
        <v>1740.7</v>
      </c>
      <c r="E32" s="853">
        <v>167.1</v>
      </c>
      <c r="F32" s="853">
        <v>96.6</v>
      </c>
      <c r="G32" s="854">
        <v>26430</v>
      </c>
      <c r="H32" s="853">
        <v>116.289</v>
      </c>
      <c r="I32" s="854">
        <v>6698160</v>
      </c>
      <c r="J32" s="856">
        <v>8.3059999999999992</v>
      </c>
      <c r="K32" s="902">
        <v>103.691</v>
      </c>
      <c r="M32" s="857">
        <v>88.3</v>
      </c>
      <c r="N32" s="853">
        <v>1756.1</v>
      </c>
      <c r="O32" s="853">
        <v>167.1</v>
      </c>
      <c r="P32" s="853">
        <v>97.4</v>
      </c>
      <c r="Q32" s="854">
        <v>26630</v>
      </c>
      <c r="R32" s="853">
        <v>116.289</v>
      </c>
      <c r="S32" s="854">
        <v>20500</v>
      </c>
      <c r="T32" s="856">
        <v>8.3059999999999992</v>
      </c>
      <c r="U32" s="902">
        <v>103.691</v>
      </c>
    </row>
    <row r="33" spans="1:21">
      <c r="A33" s="112">
        <v>1991</v>
      </c>
      <c r="B33" s="120" t="s">
        <v>4</v>
      </c>
      <c r="C33" s="847">
        <v>89.8</v>
      </c>
      <c r="D33" s="843">
        <v>1774.4</v>
      </c>
      <c r="E33" s="843">
        <v>160.30000000000001</v>
      </c>
      <c r="F33" s="843">
        <v>96.9</v>
      </c>
      <c r="G33" s="844">
        <v>25799</v>
      </c>
      <c r="H33" s="843">
        <v>109.97799999999999</v>
      </c>
      <c r="I33" s="844">
        <v>15893912</v>
      </c>
      <c r="J33" s="846">
        <v>8.2710000000000008</v>
      </c>
      <c r="K33" s="900">
        <v>103.24</v>
      </c>
      <c r="M33" s="847">
        <v>89.8</v>
      </c>
      <c r="N33" s="843">
        <v>1762.5</v>
      </c>
      <c r="O33" s="843">
        <v>160.30000000000001</v>
      </c>
      <c r="P33" s="843">
        <v>97.9</v>
      </c>
      <c r="Q33" s="844">
        <v>26859</v>
      </c>
      <c r="R33" s="843">
        <v>109.97799999999999</v>
      </c>
      <c r="S33" s="844">
        <v>20672</v>
      </c>
      <c r="T33" s="846">
        <v>8.2710000000000008</v>
      </c>
      <c r="U33" s="900">
        <v>103.24</v>
      </c>
    </row>
    <row r="34" spans="1:21">
      <c r="A34" s="112"/>
      <c r="B34" s="120" t="s">
        <v>5</v>
      </c>
      <c r="C34" s="847">
        <v>90.6</v>
      </c>
      <c r="D34" s="843">
        <v>1762.5</v>
      </c>
      <c r="E34" s="843">
        <v>156.1</v>
      </c>
      <c r="F34" s="843">
        <v>96.8</v>
      </c>
      <c r="G34" s="844">
        <v>24319</v>
      </c>
      <c r="H34" s="843">
        <v>106.51900000000001</v>
      </c>
      <c r="I34" s="844">
        <v>5434707</v>
      </c>
      <c r="J34" s="846">
        <v>8.2710000000000008</v>
      </c>
      <c r="K34" s="900">
        <v>103.111</v>
      </c>
      <c r="M34" s="847">
        <v>90.6</v>
      </c>
      <c r="N34" s="843">
        <v>1789.3</v>
      </c>
      <c r="O34" s="843">
        <v>156.1</v>
      </c>
      <c r="P34" s="843">
        <v>98.1</v>
      </c>
      <c r="Q34" s="844">
        <v>26779</v>
      </c>
      <c r="R34" s="843">
        <v>106.51900000000001</v>
      </c>
      <c r="S34" s="844">
        <v>20991</v>
      </c>
      <c r="T34" s="846">
        <v>8.2710000000000008</v>
      </c>
      <c r="U34" s="900">
        <v>103.111</v>
      </c>
    </row>
    <row r="35" spans="1:21">
      <c r="A35" s="112"/>
      <c r="B35" s="120" t="s">
        <v>6</v>
      </c>
      <c r="C35" s="847">
        <v>92.6</v>
      </c>
      <c r="D35" s="843">
        <v>1770.6</v>
      </c>
      <c r="E35" s="843">
        <v>157.30000000000001</v>
      </c>
      <c r="F35" s="843">
        <v>99.7</v>
      </c>
      <c r="G35" s="844">
        <v>24425</v>
      </c>
      <c r="H35" s="843">
        <v>109.47199999999999</v>
      </c>
      <c r="I35" s="844">
        <v>10864201</v>
      </c>
      <c r="J35" s="846">
        <v>8.2270000000000003</v>
      </c>
      <c r="K35" s="900">
        <v>102.98</v>
      </c>
      <c r="M35" s="847">
        <v>92.6</v>
      </c>
      <c r="N35" s="843">
        <v>1768.2</v>
      </c>
      <c r="O35" s="843">
        <v>157.30000000000001</v>
      </c>
      <c r="P35" s="843">
        <v>98.5</v>
      </c>
      <c r="Q35" s="844">
        <v>26380</v>
      </c>
      <c r="R35" s="843">
        <v>109.47199999999999</v>
      </c>
      <c r="S35" s="844">
        <v>21923</v>
      </c>
      <c r="T35" s="846">
        <v>8.2270000000000003</v>
      </c>
      <c r="U35" s="900">
        <v>102.98</v>
      </c>
    </row>
    <row r="36" spans="1:21">
      <c r="A36" s="112"/>
      <c r="B36" s="120" t="s">
        <v>7</v>
      </c>
      <c r="C36" s="847">
        <v>93.1</v>
      </c>
      <c r="D36" s="843">
        <v>1760.5</v>
      </c>
      <c r="E36" s="843">
        <v>151</v>
      </c>
      <c r="F36" s="843">
        <v>99.8</v>
      </c>
      <c r="G36" s="844">
        <v>26354</v>
      </c>
      <c r="H36" s="843">
        <v>107.29600000000001</v>
      </c>
      <c r="I36" s="844">
        <v>93257922</v>
      </c>
      <c r="J36" s="846">
        <v>8.2420000000000009</v>
      </c>
      <c r="K36" s="900">
        <v>103.077</v>
      </c>
      <c r="M36" s="847">
        <v>93.1</v>
      </c>
      <c r="N36" s="843">
        <v>1754.5</v>
      </c>
      <c r="O36" s="843">
        <v>151</v>
      </c>
      <c r="P36" s="843">
        <v>98.8</v>
      </c>
      <c r="Q36" s="844">
        <v>26542</v>
      </c>
      <c r="R36" s="843">
        <v>107.29600000000001</v>
      </c>
      <c r="S36" s="844">
        <v>21599</v>
      </c>
      <c r="T36" s="846">
        <v>8.2420000000000009</v>
      </c>
      <c r="U36" s="900">
        <v>103.077</v>
      </c>
    </row>
    <row r="37" spans="1:21">
      <c r="A37" s="112"/>
      <c r="B37" s="120" t="s">
        <v>8</v>
      </c>
      <c r="C37" s="847">
        <v>95</v>
      </c>
      <c r="D37" s="843">
        <v>1785.1</v>
      </c>
      <c r="E37" s="843">
        <v>148.6</v>
      </c>
      <c r="F37" s="843">
        <v>99.6</v>
      </c>
      <c r="G37" s="844">
        <v>26370</v>
      </c>
      <c r="H37" s="843">
        <v>112.23099999999999</v>
      </c>
      <c r="I37" s="844">
        <v>13479131</v>
      </c>
      <c r="J37" s="846">
        <v>8.2469999999999999</v>
      </c>
      <c r="K37" s="900">
        <v>103.20399999999999</v>
      </c>
      <c r="M37" s="847">
        <v>95</v>
      </c>
      <c r="N37" s="843">
        <v>1759.8</v>
      </c>
      <c r="O37" s="843">
        <v>148.6</v>
      </c>
      <c r="P37" s="843">
        <v>98.7</v>
      </c>
      <c r="Q37" s="844">
        <v>26603</v>
      </c>
      <c r="R37" s="843">
        <v>112.23099999999999</v>
      </c>
      <c r="S37" s="844">
        <v>25960</v>
      </c>
      <c r="T37" s="846">
        <v>8.2469999999999999</v>
      </c>
      <c r="U37" s="900">
        <v>103.20399999999999</v>
      </c>
    </row>
    <row r="38" spans="1:21">
      <c r="A38" s="112"/>
      <c r="B38" s="120" t="s">
        <v>9</v>
      </c>
      <c r="C38" s="847">
        <v>96.2</v>
      </c>
      <c r="D38" s="843">
        <v>1774.8</v>
      </c>
      <c r="E38" s="843">
        <v>145.19999999999999</v>
      </c>
      <c r="F38" s="843">
        <v>99.6</v>
      </c>
      <c r="G38" s="844">
        <v>28510</v>
      </c>
      <c r="H38" s="843">
        <v>100.72</v>
      </c>
      <c r="I38" s="844">
        <v>7539827</v>
      </c>
      <c r="J38" s="846">
        <v>8.2569999999999997</v>
      </c>
      <c r="K38" s="900">
        <v>103.425</v>
      </c>
      <c r="M38" s="847">
        <v>96.2</v>
      </c>
      <c r="N38" s="843">
        <v>1772.1</v>
      </c>
      <c r="O38" s="843">
        <v>145.19999999999999</v>
      </c>
      <c r="P38" s="843">
        <v>99</v>
      </c>
      <c r="Q38" s="844">
        <v>26698</v>
      </c>
      <c r="R38" s="843">
        <v>100.72</v>
      </c>
      <c r="S38" s="844">
        <v>20509</v>
      </c>
      <c r="T38" s="846">
        <v>8.2569999999999997</v>
      </c>
      <c r="U38" s="900">
        <v>103.425</v>
      </c>
    </row>
    <row r="39" spans="1:21">
      <c r="A39" s="112"/>
      <c r="B39" s="120" t="s">
        <v>10</v>
      </c>
      <c r="C39" s="847">
        <v>98</v>
      </c>
      <c r="D39" s="843">
        <v>2572.5</v>
      </c>
      <c r="E39" s="843">
        <v>143.6</v>
      </c>
      <c r="F39" s="843">
        <v>99.4</v>
      </c>
      <c r="G39" s="844">
        <v>28418</v>
      </c>
      <c r="H39" s="843">
        <v>126.76600000000001</v>
      </c>
      <c r="I39" s="844">
        <v>14245236</v>
      </c>
      <c r="J39" s="846">
        <v>8.2469999999999999</v>
      </c>
      <c r="K39" s="900">
        <v>102.97</v>
      </c>
      <c r="M39" s="847">
        <v>98</v>
      </c>
      <c r="N39" s="843">
        <v>2512.6999999999998</v>
      </c>
      <c r="O39" s="843">
        <v>143.6</v>
      </c>
      <c r="P39" s="843">
        <v>99.3</v>
      </c>
      <c r="Q39" s="844">
        <v>26540</v>
      </c>
      <c r="R39" s="843">
        <v>126.76600000000001</v>
      </c>
      <c r="S39" s="844">
        <v>20576</v>
      </c>
      <c r="T39" s="846">
        <v>8.2469999999999999</v>
      </c>
      <c r="U39" s="900">
        <v>102.97</v>
      </c>
    </row>
    <row r="40" spans="1:21">
      <c r="A40" s="112"/>
      <c r="B40" s="120" t="s">
        <v>11</v>
      </c>
      <c r="C40" s="847">
        <v>98.9</v>
      </c>
      <c r="D40" s="843">
        <v>1797.9</v>
      </c>
      <c r="E40" s="843">
        <v>162.9</v>
      </c>
      <c r="F40" s="843">
        <v>99.5</v>
      </c>
      <c r="G40" s="844">
        <v>28343</v>
      </c>
      <c r="H40" s="843">
        <v>108.639</v>
      </c>
      <c r="I40" s="844">
        <v>6064650</v>
      </c>
      <c r="J40" s="846">
        <v>8.17</v>
      </c>
      <c r="K40" s="900">
        <v>102.399</v>
      </c>
      <c r="M40" s="847">
        <v>98.9</v>
      </c>
      <c r="N40" s="843">
        <v>1784</v>
      </c>
      <c r="O40" s="843">
        <v>162.9</v>
      </c>
      <c r="P40" s="843">
        <v>99.6</v>
      </c>
      <c r="Q40" s="844">
        <v>27000</v>
      </c>
      <c r="R40" s="843">
        <v>108.639</v>
      </c>
      <c r="S40" s="844">
        <v>21595</v>
      </c>
      <c r="T40" s="846">
        <v>8.17</v>
      </c>
      <c r="U40" s="900">
        <v>102.399</v>
      </c>
    </row>
    <row r="41" spans="1:21">
      <c r="A41" s="112"/>
      <c r="B41" s="120" t="s">
        <v>12</v>
      </c>
      <c r="C41" s="847">
        <v>101.4</v>
      </c>
      <c r="D41" s="843">
        <v>1787.6</v>
      </c>
      <c r="E41" s="843">
        <v>136.80000000000001</v>
      </c>
      <c r="F41" s="843">
        <v>99.4</v>
      </c>
      <c r="G41" s="844">
        <v>28791</v>
      </c>
      <c r="H41" s="843">
        <v>132.53399999999999</v>
      </c>
      <c r="I41" s="844">
        <v>9495834</v>
      </c>
      <c r="J41" s="846">
        <v>8.048</v>
      </c>
      <c r="K41" s="900">
        <v>102.045</v>
      </c>
      <c r="M41" s="847">
        <v>101.4</v>
      </c>
      <c r="N41" s="843">
        <v>1761.5</v>
      </c>
      <c r="O41" s="843">
        <v>136.80000000000001</v>
      </c>
      <c r="P41" s="843">
        <v>99.6</v>
      </c>
      <c r="Q41" s="844">
        <v>26972</v>
      </c>
      <c r="R41" s="843">
        <v>132.53399999999999</v>
      </c>
      <c r="S41" s="844">
        <v>20659</v>
      </c>
      <c r="T41" s="846">
        <v>8.048</v>
      </c>
      <c r="U41" s="900">
        <v>102.045</v>
      </c>
    </row>
    <row r="42" spans="1:21">
      <c r="A42" s="112"/>
      <c r="B42" s="120" t="s">
        <v>13</v>
      </c>
      <c r="C42" s="847">
        <v>101.1</v>
      </c>
      <c r="D42" s="843">
        <v>1706.6</v>
      </c>
      <c r="E42" s="843">
        <v>131.1</v>
      </c>
      <c r="F42" s="843">
        <v>99.6</v>
      </c>
      <c r="G42" s="844">
        <v>26764</v>
      </c>
      <c r="H42" s="843">
        <v>113.13500000000001</v>
      </c>
      <c r="I42" s="844">
        <v>66470810</v>
      </c>
      <c r="J42" s="846">
        <v>7.8730000000000002</v>
      </c>
      <c r="K42" s="900">
        <v>103.03</v>
      </c>
      <c r="M42" s="847">
        <v>101.1</v>
      </c>
      <c r="N42" s="843">
        <v>1753.4</v>
      </c>
      <c r="O42" s="843">
        <v>131.1</v>
      </c>
      <c r="P42" s="843">
        <v>99.8</v>
      </c>
      <c r="Q42" s="844">
        <v>26835</v>
      </c>
      <c r="R42" s="843">
        <v>113.13500000000001</v>
      </c>
      <c r="S42" s="844">
        <v>20523</v>
      </c>
      <c r="T42" s="846">
        <v>7.8730000000000002</v>
      </c>
      <c r="U42" s="900">
        <v>103.03</v>
      </c>
    </row>
    <row r="43" spans="1:21">
      <c r="A43" s="113"/>
      <c r="B43" s="121" t="s">
        <v>14</v>
      </c>
      <c r="C43" s="852">
        <v>102.1</v>
      </c>
      <c r="D43" s="848">
        <v>1696.7</v>
      </c>
      <c r="E43" s="848">
        <v>128.80000000000001</v>
      </c>
      <c r="F43" s="848">
        <v>99.6</v>
      </c>
      <c r="G43" s="849">
        <v>26777</v>
      </c>
      <c r="H43" s="848">
        <v>100.63</v>
      </c>
      <c r="I43" s="849">
        <v>5094927</v>
      </c>
      <c r="J43" s="851">
        <v>7.5620000000000003</v>
      </c>
      <c r="K43" s="901">
        <v>103.04300000000001</v>
      </c>
      <c r="M43" s="852">
        <v>102.1</v>
      </c>
      <c r="N43" s="848">
        <v>1735.7</v>
      </c>
      <c r="O43" s="848">
        <v>128.80000000000001</v>
      </c>
      <c r="P43" s="848">
        <v>99.9</v>
      </c>
      <c r="Q43" s="849">
        <v>27197</v>
      </c>
      <c r="R43" s="848">
        <v>100.63</v>
      </c>
      <c r="S43" s="849">
        <v>18252</v>
      </c>
      <c r="T43" s="851">
        <v>7.5620000000000003</v>
      </c>
      <c r="U43" s="901">
        <v>103.04300000000001</v>
      </c>
    </row>
    <row r="44" spans="1:21">
      <c r="A44" s="112" t="s">
        <v>21</v>
      </c>
      <c r="B44" s="120" t="s">
        <v>3</v>
      </c>
      <c r="C44" s="847">
        <v>100.7</v>
      </c>
      <c r="D44" s="843">
        <v>1790.5</v>
      </c>
      <c r="E44" s="843">
        <v>132.1</v>
      </c>
      <c r="F44" s="843">
        <v>99.2</v>
      </c>
      <c r="G44" s="844">
        <v>26992</v>
      </c>
      <c r="H44" s="843">
        <v>89.456000000000003</v>
      </c>
      <c r="I44" s="844">
        <v>6935500</v>
      </c>
      <c r="J44" s="846">
        <v>7.3529999999999998</v>
      </c>
      <c r="K44" s="900">
        <v>101.726</v>
      </c>
      <c r="M44" s="847">
        <v>100.7</v>
      </c>
      <c r="N44" s="843">
        <v>1803.9</v>
      </c>
      <c r="O44" s="843">
        <v>132.1</v>
      </c>
      <c r="P44" s="843">
        <v>100</v>
      </c>
      <c r="Q44" s="844">
        <v>27500</v>
      </c>
      <c r="R44" s="843">
        <v>89.456000000000003</v>
      </c>
      <c r="S44" s="844">
        <v>21577</v>
      </c>
      <c r="T44" s="846">
        <v>7.3529999999999998</v>
      </c>
      <c r="U44" s="900">
        <v>101.726</v>
      </c>
    </row>
    <row r="45" spans="1:21">
      <c r="A45" s="112">
        <v>1992</v>
      </c>
      <c r="B45" s="120" t="s">
        <v>4</v>
      </c>
      <c r="C45" s="847">
        <v>100.6</v>
      </c>
      <c r="D45" s="843">
        <v>1779.3</v>
      </c>
      <c r="E45" s="843">
        <v>128.69999999999999</v>
      </c>
      <c r="F45" s="843">
        <v>98.9</v>
      </c>
      <c r="G45" s="844">
        <v>26610</v>
      </c>
      <c r="H45" s="843">
        <v>102.065</v>
      </c>
      <c r="I45" s="844">
        <v>14006517</v>
      </c>
      <c r="J45" s="846">
        <v>7.173</v>
      </c>
      <c r="K45" s="900">
        <v>102.381</v>
      </c>
      <c r="M45" s="847">
        <v>100.6</v>
      </c>
      <c r="N45" s="843">
        <v>1781.5</v>
      </c>
      <c r="O45" s="843">
        <v>128.69999999999999</v>
      </c>
      <c r="P45" s="843">
        <v>99.9</v>
      </c>
      <c r="Q45" s="844">
        <v>28039</v>
      </c>
      <c r="R45" s="843">
        <v>102.065</v>
      </c>
      <c r="S45" s="844">
        <v>19168</v>
      </c>
      <c r="T45" s="846">
        <v>7.173</v>
      </c>
      <c r="U45" s="900">
        <v>102.381</v>
      </c>
    </row>
    <row r="46" spans="1:21">
      <c r="A46" s="112"/>
      <c r="B46" s="120" t="s">
        <v>5</v>
      </c>
      <c r="C46" s="847">
        <v>100.1</v>
      </c>
      <c r="D46" s="843">
        <v>1752.2</v>
      </c>
      <c r="E46" s="843">
        <v>147</v>
      </c>
      <c r="F46" s="843">
        <v>98.5</v>
      </c>
      <c r="G46" s="844">
        <v>25849</v>
      </c>
      <c r="H46" s="843">
        <v>104.47</v>
      </c>
      <c r="I46" s="844">
        <v>5053414</v>
      </c>
      <c r="J46" s="846">
        <v>6.9619999999999997</v>
      </c>
      <c r="K46" s="900">
        <v>102.26300000000001</v>
      </c>
      <c r="M46" s="847">
        <v>100.1</v>
      </c>
      <c r="N46" s="843">
        <v>1764.6</v>
      </c>
      <c r="O46" s="843">
        <v>147</v>
      </c>
      <c r="P46" s="843">
        <v>99.8</v>
      </c>
      <c r="Q46" s="844">
        <v>27836</v>
      </c>
      <c r="R46" s="843">
        <v>104.47</v>
      </c>
      <c r="S46" s="844">
        <v>19561</v>
      </c>
      <c r="T46" s="846">
        <v>6.9619999999999997</v>
      </c>
      <c r="U46" s="900">
        <v>102.26300000000001</v>
      </c>
    </row>
    <row r="47" spans="1:21">
      <c r="A47" s="112"/>
      <c r="B47" s="120" t="s">
        <v>6</v>
      </c>
      <c r="C47" s="847">
        <v>98.8</v>
      </c>
      <c r="D47" s="843">
        <v>1782.5</v>
      </c>
      <c r="E47" s="843">
        <v>121.9</v>
      </c>
      <c r="F47" s="843">
        <v>101.4</v>
      </c>
      <c r="G47" s="844">
        <v>25759</v>
      </c>
      <c r="H47" s="843">
        <v>119.13500000000001</v>
      </c>
      <c r="I47" s="844">
        <v>9821402</v>
      </c>
      <c r="J47" s="846">
        <v>6.8529999999999998</v>
      </c>
      <c r="K47" s="900">
        <v>103.001</v>
      </c>
      <c r="M47" s="847">
        <v>98.8</v>
      </c>
      <c r="N47" s="843">
        <v>1788.6</v>
      </c>
      <c r="O47" s="843">
        <v>121.9</v>
      </c>
      <c r="P47" s="843">
        <v>100.2</v>
      </c>
      <c r="Q47" s="844">
        <v>27832</v>
      </c>
      <c r="R47" s="843">
        <v>119.13500000000001</v>
      </c>
      <c r="S47" s="844">
        <v>19942</v>
      </c>
      <c r="T47" s="846">
        <v>6.8529999999999998</v>
      </c>
      <c r="U47" s="900">
        <v>103.001</v>
      </c>
    </row>
    <row r="48" spans="1:21">
      <c r="A48" s="112"/>
      <c r="B48" s="120" t="s">
        <v>7</v>
      </c>
      <c r="C48" s="847">
        <v>98.8</v>
      </c>
      <c r="D48" s="843">
        <v>1764.2</v>
      </c>
      <c r="E48" s="843">
        <v>123.5</v>
      </c>
      <c r="F48" s="843">
        <v>101.5</v>
      </c>
      <c r="G48" s="844">
        <v>27619</v>
      </c>
      <c r="H48" s="843">
        <v>97.382000000000005</v>
      </c>
      <c r="I48" s="844">
        <v>78432189</v>
      </c>
      <c r="J48" s="846">
        <v>6.7380000000000004</v>
      </c>
      <c r="K48" s="900">
        <v>102.239</v>
      </c>
      <c r="M48" s="847">
        <v>98.8</v>
      </c>
      <c r="N48" s="843">
        <v>1767</v>
      </c>
      <c r="O48" s="843">
        <v>123.5</v>
      </c>
      <c r="P48" s="843">
        <v>100.5</v>
      </c>
      <c r="Q48" s="844">
        <v>28601</v>
      </c>
      <c r="R48" s="843">
        <v>97.382000000000005</v>
      </c>
      <c r="S48" s="844">
        <v>18137</v>
      </c>
      <c r="T48" s="846">
        <v>6.7380000000000004</v>
      </c>
      <c r="U48" s="900">
        <v>102.239</v>
      </c>
    </row>
    <row r="49" spans="1:21">
      <c r="A49" s="112"/>
      <c r="B49" s="120" t="s">
        <v>8</v>
      </c>
      <c r="C49" s="847">
        <v>97.6</v>
      </c>
      <c r="D49" s="843">
        <v>1769.7</v>
      </c>
      <c r="E49" s="843">
        <v>126.2</v>
      </c>
      <c r="F49" s="843">
        <v>101.7</v>
      </c>
      <c r="G49" s="844">
        <v>29378</v>
      </c>
      <c r="H49" s="843">
        <v>90.932000000000002</v>
      </c>
      <c r="I49" s="844">
        <v>10099147</v>
      </c>
      <c r="J49" s="846">
        <v>6.6219999999999999</v>
      </c>
      <c r="K49" s="900">
        <v>102.67700000000001</v>
      </c>
      <c r="M49" s="847">
        <v>97.6</v>
      </c>
      <c r="N49" s="843">
        <v>1753.7</v>
      </c>
      <c r="O49" s="843">
        <v>126.2</v>
      </c>
      <c r="P49" s="843">
        <v>100.8</v>
      </c>
      <c r="Q49" s="844">
        <v>28628</v>
      </c>
      <c r="R49" s="843">
        <v>90.932000000000002</v>
      </c>
      <c r="S49" s="844">
        <v>17829</v>
      </c>
      <c r="T49" s="846">
        <v>6.6219999999999999</v>
      </c>
      <c r="U49" s="900">
        <v>102.67700000000001</v>
      </c>
    </row>
    <row r="50" spans="1:21">
      <c r="A50" s="112"/>
      <c r="B50" s="120" t="s">
        <v>9</v>
      </c>
      <c r="C50" s="847">
        <v>97.5</v>
      </c>
      <c r="D50" s="843">
        <v>1804.8</v>
      </c>
      <c r="E50" s="843">
        <v>123.8</v>
      </c>
      <c r="F50" s="843">
        <v>101.4</v>
      </c>
      <c r="G50" s="844">
        <v>30956</v>
      </c>
      <c r="H50" s="843">
        <v>114.812</v>
      </c>
      <c r="I50" s="844">
        <v>6996237</v>
      </c>
      <c r="J50" s="846">
        <v>6.5650000000000004</v>
      </c>
      <c r="K50" s="900">
        <v>101.709</v>
      </c>
      <c r="M50" s="847">
        <v>97.5</v>
      </c>
      <c r="N50" s="843">
        <v>1800.4</v>
      </c>
      <c r="O50" s="843">
        <v>123.8</v>
      </c>
      <c r="P50" s="843">
        <v>100.8</v>
      </c>
      <c r="Q50" s="844">
        <v>29082</v>
      </c>
      <c r="R50" s="843">
        <v>114.812</v>
      </c>
      <c r="S50" s="844">
        <v>18554</v>
      </c>
      <c r="T50" s="846">
        <v>6.5650000000000004</v>
      </c>
      <c r="U50" s="900">
        <v>101.709</v>
      </c>
    </row>
    <row r="51" spans="1:21">
      <c r="A51" s="112"/>
      <c r="B51" s="120" t="s">
        <v>10</v>
      </c>
      <c r="C51" s="847">
        <v>96.2</v>
      </c>
      <c r="D51" s="843">
        <v>1860.1</v>
      </c>
      <c r="E51" s="843">
        <v>123.7</v>
      </c>
      <c r="F51" s="843">
        <v>100.7</v>
      </c>
      <c r="G51" s="844">
        <v>31663</v>
      </c>
      <c r="H51" s="843">
        <v>90.457999999999998</v>
      </c>
      <c r="I51" s="844">
        <v>12616412</v>
      </c>
      <c r="J51" s="846">
        <v>6.5060000000000002</v>
      </c>
      <c r="K51" s="900">
        <v>102.137</v>
      </c>
      <c r="M51" s="847">
        <v>96.2</v>
      </c>
      <c r="N51" s="843">
        <v>1814.4</v>
      </c>
      <c r="O51" s="843">
        <v>123.7</v>
      </c>
      <c r="P51" s="843">
        <v>100.7</v>
      </c>
      <c r="Q51" s="844">
        <v>29889</v>
      </c>
      <c r="R51" s="843">
        <v>90.457999999999998</v>
      </c>
      <c r="S51" s="844">
        <v>17555</v>
      </c>
      <c r="T51" s="846">
        <v>6.5060000000000002</v>
      </c>
      <c r="U51" s="900">
        <v>102.137</v>
      </c>
    </row>
    <row r="52" spans="1:21">
      <c r="A52" s="112"/>
      <c r="B52" s="120" t="s">
        <v>11</v>
      </c>
      <c r="C52" s="847">
        <v>96.5</v>
      </c>
      <c r="D52" s="843">
        <v>1867.9</v>
      </c>
      <c r="E52" s="843">
        <v>128.69999999999999</v>
      </c>
      <c r="F52" s="843">
        <v>100.7</v>
      </c>
      <c r="G52" s="844">
        <v>32257</v>
      </c>
      <c r="H52" s="843">
        <v>80.372</v>
      </c>
      <c r="I52" s="844">
        <v>4924335</v>
      </c>
      <c r="J52" s="846">
        <v>6.39</v>
      </c>
      <c r="K52" s="900">
        <v>101.917</v>
      </c>
      <c r="M52" s="847">
        <v>96.5</v>
      </c>
      <c r="N52" s="843">
        <v>1843.9</v>
      </c>
      <c r="O52" s="843">
        <v>128.69999999999999</v>
      </c>
      <c r="P52" s="843">
        <v>100.8</v>
      </c>
      <c r="Q52" s="844">
        <v>30234</v>
      </c>
      <c r="R52" s="843">
        <v>80.372</v>
      </c>
      <c r="S52" s="844">
        <v>17393</v>
      </c>
      <c r="T52" s="846">
        <v>6.39</v>
      </c>
      <c r="U52" s="900">
        <v>101.917</v>
      </c>
    </row>
    <row r="53" spans="1:21">
      <c r="A53" s="112"/>
      <c r="B53" s="120" t="s">
        <v>12</v>
      </c>
      <c r="C53" s="847">
        <v>95.7</v>
      </c>
      <c r="D53" s="843">
        <v>1854.6</v>
      </c>
      <c r="E53" s="843">
        <v>125.5</v>
      </c>
      <c r="F53" s="843">
        <v>100.6</v>
      </c>
      <c r="G53" s="844">
        <v>31830</v>
      </c>
      <c r="H53" s="843">
        <v>77.66</v>
      </c>
      <c r="I53" s="844">
        <v>7802928</v>
      </c>
      <c r="J53" s="846">
        <v>6.319</v>
      </c>
      <c r="K53" s="900">
        <v>100.949</v>
      </c>
      <c r="M53" s="847">
        <v>95.7</v>
      </c>
      <c r="N53" s="843">
        <v>1830.3</v>
      </c>
      <c r="O53" s="843">
        <v>125.5</v>
      </c>
      <c r="P53" s="843">
        <v>100.8</v>
      </c>
      <c r="Q53" s="844">
        <v>30474</v>
      </c>
      <c r="R53" s="843">
        <v>77.66</v>
      </c>
      <c r="S53" s="844">
        <v>16943</v>
      </c>
      <c r="T53" s="846">
        <v>6.319</v>
      </c>
      <c r="U53" s="900">
        <v>100.949</v>
      </c>
    </row>
    <row r="54" spans="1:21">
      <c r="A54" s="112"/>
      <c r="B54" s="120" t="s">
        <v>13</v>
      </c>
      <c r="C54" s="847">
        <v>96.2</v>
      </c>
      <c r="D54" s="843">
        <v>1759.1</v>
      </c>
      <c r="E54" s="843">
        <v>123.1</v>
      </c>
      <c r="F54" s="843">
        <v>100.6</v>
      </c>
      <c r="G54" s="844">
        <v>30869</v>
      </c>
      <c r="H54" s="843">
        <v>103.985</v>
      </c>
      <c r="I54" s="844">
        <v>52922641</v>
      </c>
      <c r="J54" s="846">
        <v>6.2089999999999996</v>
      </c>
      <c r="K54" s="900">
        <v>100.42</v>
      </c>
      <c r="M54" s="847">
        <v>96.2</v>
      </c>
      <c r="N54" s="843">
        <v>1803.3</v>
      </c>
      <c r="O54" s="843">
        <v>123.1</v>
      </c>
      <c r="P54" s="843">
        <v>100.8</v>
      </c>
      <c r="Q54" s="844">
        <v>30931</v>
      </c>
      <c r="R54" s="843">
        <v>103.985</v>
      </c>
      <c r="S54" s="844">
        <v>16631</v>
      </c>
      <c r="T54" s="846">
        <v>6.2089999999999996</v>
      </c>
      <c r="U54" s="900">
        <v>100.42</v>
      </c>
    </row>
    <row r="55" spans="1:21">
      <c r="A55" s="112"/>
      <c r="B55" s="120" t="s">
        <v>14</v>
      </c>
      <c r="C55" s="847">
        <v>95.9</v>
      </c>
      <c r="D55" s="843">
        <v>1784.5</v>
      </c>
      <c r="E55" s="843">
        <v>126</v>
      </c>
      <c r="F55" s="843">
        <v>100.6</v>
      </c>
      <c r="G55" s="844">
        <v>31205</v>
      </c>
      <c r="H55" s="843">
        <v>97.286000000000001</v>
      </c>
      <c r="I55" s="844">
        <v>4780075</v>
      </c>
      <c r="J55" s="846">
        <v>6.05</v>
      </c>
      <c r="K55" s="900">
        <v>100.84399999999999</v>
      </c>
      <c r="M55" s="847">
        <v>95.9</v>
      </c>
      <c r="N55" s="843">
        <v>1831.4</v>
      </c>
      <c r="O55" s="843">
        <v>126</v>
      </c>
      <c r="P55" s="843">
        <v>100.8</v>
      </c>
      <c r="Q55" s="844">
        <v>31144</v>
      </c>
      <c r="R55" s="843">
        <v>97.286000000000001</v>
      </c>
      <c r="S55" s="844">
        <v>16800</v>
      </c>
      <c r="T55" s="846">
        <v>6.05</v>
      </c>
      <c r="U55" s="900">
        <v>100.84399999999999</v>
      </c>
    </row>
    <row r="56" spans="1:21">
      <c r="A56" s="111" t="s">
        <v>22</v>
      </c>
      <c r="B56" s="119" t="s">
        <v>3</v>
      </c>
      <c r="C56" s="857">
        <v>99.4</v>
      </c>
      <c r="D56" s="853">
        <v>1801.4</v>
      </c>
      <c r="E56" s="853">
        <v>128.6</v>
      </c>
      <c r="F56" s="853">
        <v>99.7</v>
      </c>
      <c r="G56" s="854">
        <v>30225</v>
      </c>
      <c r="H56" s="853">
        <v>105.279</v>
      </c>
      <c r="I56" s="854">
        <v>4858345</v>
      </c>
      <c r="J56" s="856">
        <v>5.9690000000000003</v>
      </c>
      <c r="K56" s="902">
        <v>101.166</v>
      </c>
      <c r="M56" s="857">
        <v>99.4</v>
      </c>
      <c r="N56" s="853">
        <v>1811.4</v>
      </c>
      <c r="O56" s="853">
        <v>128.6</v>
      </c>
      <c r="P56" s="853">
        <v>100.4</v>
      </c>
      <c r="Q56" s="854">
        <v>31892</v>
      </c>
      <c r="R56" s="853">
        <v>105.279</v>
      </c>
      <c r="S56" s="854">
        <v>15799</v>
      </c>
      <c r="T56" s="856">
        <v>5.9690000000000003</v>
      </c>
      <c r="U56" s="902">
        <v>101.166</v>
      </c>
    </row>
    <row r="57" spans="1:21">
      <c r="A57" s="112">
        <v>1993</v>
      </c>
      <c r="B57" s="120" t="s">
        <v>4</v>
      </c>
      <c r="C57" s="847">
        <v>98</v>
      </c>
      <c r="D57" s="843">
        <v>1842.2</v>
      </c>
      <c r="E57" s="843">
        <v>130.19999999999999</v>
      </c>
      <c r="F57" s="843">
        <v>99.2</v>
      </c>
      <c r="G57" s="844">
        <v>30652</v>
      </c>
      <c r="H57" s="843">
        <v>88.093000000000004</v>
      </c>
      <c r="I57" s="844">
        <v>12437393</v>
      </c>
      <c r="J57" s="846">
        <v>5.87</v>
      </c>
      <c r="K57" s="900">
        <v>101.268</v>
      </c>
      <c r="M57" s="847">
        <v>98</v>
      </c>
      <c r="N57" s="843">
        <v>1828</v>
      </c>
      <c r="O57" s="843">
        <v>130.19999999999999</v>
      </c>
      <c r="P57" s="843">
        <v>100.2</v>
      </c>
      <c r="Q57" s="844">
        <v>32140</v>
      </c>
      <c r="R57" s="843">
        <v>88.093000000000004</v>
      </c>
      <c r="S57" s="844">
        <v>17774</v>
      </c>
      <c r="T57" s="846">
        <v>5.87</v>
      </c>
      <c r="U57" s="900">
        <v>101.268</v>
      </c>
    </row>
    <row r="58" spans="1:21">
      <c r="A58" s="112"/>
      <c r="B58" s="120" t="s">
        <v>5</v>
      </c>
      <c r="C58" s="847">
        <v>97.3</v>
      </c>
      <c r="D58" s="843">
        <v>1838.4</v>
      </c>
      <c r="E58" s="843">
        <v>126.8</v>
      </c>
      <c r="F58" s="843">
        <v>99.3</v>
      </c>
      <c r="G58" s="844">
        <v>31122</v>
      </c>
      <c r="H58" s="843">
        <v>98.218000000000004</v>
      </c>
      <c r="I58" s="844">
        <v>4134388</v>
      </c>
      <c r="J58" s="846">
        <v>5.6760000000000002</v>
      </c>
      <c r="K58" s="900">
        <v>101.054</v>
      </c>
      <c r="M58" s="847">
        <v>97.3</v>
      </c>
      <c r="N58" s="843">
        <v>1843.7</v>
      </c>
      <c r="O58" s="843">
        <v>126.8</v>
      </c>
      <c r="P58" s="843">
        <v>100.5</v>
      </c>
      <c r="Q58" s="844">
        <v>32988</v>
      </c>
      <c r="R58" s="843">
        <v>98.218000000000004</v>
      </c>
      <c r="S58" s="844">
        <v>16104</v>
      </c>
      <c r="T58" s="846">
        <v>5.6760000000000002</v>
      </c>
      <c r="U58" s="900">
        <v>101.054</v>
      </c>
    </row>
    <row r="59" spans="1:21">
      <c r="A59" s="112"/>
      <c r="B59" s="120" t="s">
        <v>6</v>
      </c>
      <c r="C59" s="847">
        <v>95.3</v>
      </c>
      <c r="D59" s="843">
        <v>1817</v>
      </c>
      <c r="E59" s="843">
        <v>129.30000000000001</v>
      </c>
      <c r="F59" s="843">
        <v>101.7</v>
      </c>
      <c r="G59" s="844">
        <v>30316</v>
      </c>
      <c r="H59" s="843">
        <v>88.114000000000004</v>
      </c>
      <c r="I59" s="844">
        <v>7191026</v>
      </c>
      <c r="J59" s="846">
        <v>5.5910000000000002</v>
      </c>
      <c r="K59" s="900">
        <v>100.416</v>
      </c>
      <c r="M59" s="847">
        <v>95.3</v>
      </c>
      <c r="N59" s="843">
        <v>1834</v>
      </c>
      <c r="O59" s="843">
        <v>129.30000000000001</v>
      </c>
      <c r="P59" s="843">
        <v>100.6</v>
      </c>
      <c r="Q59" s="844">
        <v>32975</v>
      </c>
      <c r="R59" s="843">
        <v>88.114000000000004</v>
      </c>
      <c r="S59" s="844">
        <v>15328</v>
      </c>
      <c r="T59" s="846">
        <v>5.5910000000000002</v>
      </c>
      <c r="U59" s="900">
        <v>100.416</v>
      </c>
    </row>
    <row r="60" spans="1:21">
      <c r="A60" s="112"/>
      <c r="B60" s="120" t="s">
        <v>7</v>
      </c>
      <c r="C60" s="847">
        <v>93.9</v>
      </c>
      <c r="D60" s="843">
        <v>1813</v>
      </c>
      <c r="E60" s="843">
        <v>128.80000000000001</v>
      </c>
      <c r="F60" s="843">
        <v>101.6</v>
      </c>
      <c r="G60" s="844">
        <v>32263</v>
      </c>
      <c r="H60" s="843">
        <v>110.163</v>
      </c>
      <c r="I60" s="844">
        <v>70673008</v>
      </c>
      <c r="J60" s="846">
        <v>5.5469999999999997</v>
      </c>
      <c r="K60" s="900">
        <v>100.834</v>
      </c>
      <c r="M60" s="847">
        <v>93.9</v>
      </c>
      <c r="N60" s="843">
        <v>1818.7</v>
      </c>
      <c r="O60" s="843">
        <v>128.80000000000001</v>
      </c>
      <c r="P60" s="843">
        <v>100.6</v>
      </c>
      <c r="Q60" s="844">
        <v>33060</v>
      </c>
      <c r="R60" s="843">
        <v>110.163</v>
      </c>
      <c r="S60" s="844">
        <v>16172</v>
      </c>
      <c r="T60" s="846">
        <v>5.5469999999999997</v>
      </c>
      <c r="U60" s="900">
        <v>100.834</v>
      </c>
    </row>
    <row r="61" spans="1:21">
      <c r="A61" s="112"/>
      <c r="B61" s="120" t="s">
        <v>8</v>
      </c>
      <c r="C61" s="847">
        <v>92.5</v>
      </c>
      <c r="D61" s="843">
        <v>1783</v>
      </c>
      <c r="E61" s="843">
        <v>129.1</v>
      </c>
      <c r="F61" s="843">
        <v>101.3</v>
      </c>
      <c r="G61" s="844">
        <v>34935</v>
      </c>
      <c r="H61" s="843">
        <v>111.53</v>
      </c>
      <c r="I61" s="844">
        <v>9258947</v>
      </c>
      <c r="J61" s="846">
        <v>5.5069999999999997</v>
      </c>
      <c r="K61" s="900">
        <v>100.73</v>
      </c>
      <c r="M61" s="847">
        <v>92.5</v>
      </c>
      <c r="N61" s="843">
        <v>1770.2</v>
      </c>
      <c r="O61" s="843">
        <v>129.1</v>
      </c>
      <c r="P61" s="843">
        <v>100.4</v>
      </c>
      <c r="Q61" s="844">
        <v>33873</v>
      </c>
      <c r="R61" s="843">
        <v>111.53</v>
      </c>
      <c r="S61" s="844">
        <v>15167</v>
      </c>
      <c r="T61" s="846">
        <v>5.5069999999999997</v>
      </c>
      <c r="U61" s="900">
        <v>100.73</v>
      </c>
    </row>
    <row r="62" spans="1:21">
      <c r="A62" s="112"/>
      <c r="B62" s="120" t="s">
        <v>9</v>
      </c>
      <c r="C62" s="847">
        <v>93.9</v>
      </c>
      <c r="D62" s="843">
        <v>1751</v>
      </c>
      <c r="E62" s="843">
        <v>129</v>
      </c>
      <c r="F62" s="843">
        <v>100.6</v>
      </c>
      <c r="G62" s="844">
        <v>35656</v>
      </c>
      <c r="H62" s="843">
        <v>99.304000000000002</v>
      </c>
      <c r="I62" s="844">
        <v>5593662</v>
      </c>
      <c r="J62" s="846">
        <v>5.4850000000000003</v>
      </c>
      <c r="K62" s="900">
        <v>101.786</v>
      </c>
      <c r="M62" s="847">
        <v>93.9</v>
      </c>
      <c r="N62" s="843">
        <v>1742.2</v>
      </c>
      <c r="O62" s="843">
        <v>129</v>
      </c>
      <c r="P62" s="843">
        <v>100.1</v>
      </c>
      <c r="Q62" s="844">
        <v>33834</v>
      </c>
      <c r="R62" s="843">
        <v>99.304000000000002</v>
      </c>
      <c r="S62" s="844">
        <v>14880</v>
      </c>
      <c r="T62" s="846">
        <v>5.4850000000000003</v>
      </c>
      <c r="U62" s="900">
        <v>101.786</v>
      </c>
    </row>
    <row r="63" spans="1:21">
      <c r="A63" s="112"/>
      <c r="B63" s="120" t="s">
        <v>10</v>
      </c>
      <c r="C63" s="847">
        <v>93.9</v>
      </c>
      <c r="D63" s="843">
        <v>1821</v>
      </c>
      <c r="E63" s="843">
        <v>120.4</v>
      </c>
      <c r="F63" s="843">
        <v>99.8</v>
      </c>
      <c r="G63" s="844">
        <v>36961</v>
      </c>
      <c r="H63" s="843">
        <v>104.05500000000001</v>
      </c>
      <c r="I63" s="844">
        <v>10950907</v>
      </c>
      <c r="J63" s="846">
        <v>5.4619999999999997</v>
      </c>
      <c r="K63" s="900">
        <v>101.67400000000001</v>
      </c>
      <c r="M63" s="847">
        <v>93.9</v>
      </c>
      <c r="N63" s="843">
        <v>1774.5</v>
      </c>
      <c r="O63" s="843">
        <v>120.4</v>
      </c>
      <c r="P63" s="843">
        <v>99.8</v>
      </c>
      <c r="Q63" s="844">
        <v>34285</v>
      </c>
      <c r="R63" s="843">
        <v>104.05500000000001</v>
      </c>
      <c r="S63" s="844">
        <v>14658</v>
      </c>
      <c r="T63" s="846">
        <v>5.4619999999999997</v>
      </c>
      <c r="U63" s="900">
        <v>101.67400000000001</v>
      </c>
    </row>
    <row r="64" spans="1:21">
      <c r="A64" s="112"/>
      <c r="B64" s="120" t="s">
        <v>11</v>
      </c>
      <c r="C64" s="847">
        <v>92.7</v>
      </c>
      <c r="D64" s="843">
        <v>1820</v>
      </c>
      <c r="E64" s="843">
        <v>122.4</v>
      </c>
      <c r="F64" s="843">
        <v>99.6</v>
      </c>
      <c r="G64" s="844">
        <v>36301</v>
      </c>
      <c r="H64" s="843">
        <v>132.63399999999999</v>
      </c>
      <c r="I64" s="844">
        <v>3839268</v>
      </c>
      <c r="J64" s="846">
        <v>5.36</v>
      </c>
      <c r="K64" s="900">
        <v>101.56699999999999</v>
      </c>
      <c r="M64" s="847">
        <v>92.7</v>
      </c>
      <c r="N64" s="843">
        <v>1789.7</v>
      </c>
      <c r="O64" s="843">
        <v>122.4</v>
      </c>
      <c r="P64" s="843">
        <v>99.7</v>
      </c>
      <c r="Q64" s="844">
        <v>34097</v>
      </c>
      <c r="R64" s="843">
        <v>132.63399999999999</v>
      </c>
      <c r="S64" s="844">
        <v>13781</v>
      </c>
      <c r="T64" s="846">
        <v>5.36</v>
      </c>
      <c r="U64" s="900">
        <v>101.56699999999999</v>
      </c>
    </row>
    <row r="65" spans="1:21">
      <c r="A65" s="112"/>
      <c r="B65" s="120" t="s">
        <v>12</v>
      </c>
      <c r="C65" s="847">
        <v>92.4</v>
      </c>
      <c r="D65" s="843">
        <v>1831</v>
      </c>
      <c r="E65" s="843">
        <v>122.2</v>
      </c>
      <c r="F65" s="843">
        <v>99.4</v>
      </c>
      <c r="G65" s="844">
        <v>35644</v>
      </c>
      <c r="H65" s="843">
        <v>117.804</v>
      </c>
      <c r="I65" s="844">
        <v>6159909</v>
      </c>
      <c r="J65" s="846">
        <v>5.2359999999999998</v>
      </c>
      <c r="K65" s="900">
        <v>101.56699999999999</v>
      </c>
      <c r="M65" s="847">
        <v>92.4</v>
      </c>
      <c r="N65" s="843">
        <v>1808.9</v>
      </c>
      <c r="O65" s="843">
        <v>122.2</v>
      </c>
      <c r="P65" s="843">
        <v>99.6</v>
      </c>
      <c r="Q65" s="844">
        <v>34802</v>
      </c>
      <c r="R65" s="843">
        <v>117.804</v>
      </c>
      <c r="S65" s="844">
        <v>13654</v>
      </c>
      <c r="T65" s="846">
        <v>5.2359999999999998</v>
      </c>
      <c r="U65" s="900">
        <v>101.56699999999999</v>
      </c>
    </row>
    <row r="66" spans="1:21">
      <c r="A66" s="112"/>
      <c r="B66" s="120" t="s">
        <v>13</v>
      </c>
      <c r="C66" s="847">
        <v>93.4</v>
      </c>
      <c r="D66" s="843">
        <v>1786</v>
      </c>
      <c r="E66" s="843">
        <v>119.5</v>
      </c>
      <c r="F66" s="843">
        <v>98.8</v>
      </c>
      <c r="G66" s="844">
        <v>35847</v>
      </c>
      <c r="H66" s="843">
        <v>94.460999999999999</v>
      </c>
      <c r="I66" s="844">
        <v>43254254</v>
      </c>
      <c r="J66" s="846">
        <v>5.1159999999999997</v>
      </c>
      <c r="K66" s="900">
        <v>100.837</v>
      </c>
      <c r="M66" s="847">
        <v>93.4</v>
      </c>
      <c r="N66" s="843">
        <v>1828.2</v>
      </c>
      <c r="O66" s="843">
        <v>119.5</v>
      </c>
      <c r="P66" s="843">
        <v>98.9</v>
      </c>
      <c r="Q66" s="844">
        <v>35319</v>
      </c>
      <c r="R66" s="843">
        <v>94.460999999999999</v>
      </c>
      <c r="S66" s="844">
        <v>13661</v>
      </c>
      <c r="T66" s="846">
        <v>5.1159999999999997</v>
      </c>
      <c r="U66" s="900">
        <v>100.837</v>
      </c>
    </row>
    <row r="67" spans="1:21">
      <c r="A67" s="113"/>
      <c r="B67" s="121" t="s">
        <v>14</v>
      </c>
      <c r="C67" s="852">
        <v>93.3</v>
      </c>
      <c r="D67" s="848">
        <v>1780</v>
      </c>
      <c r="E67" s="848">
        <v>120.4</v>
      </c>
      <c r="F67" s="848">
        <v>98.3</v>
      </c>
      <c r="G67" s="849">
        <v>35528</v>
      </c>
      <c r="H67" s="848">
        <v>100.694</v>
      </c>
      <c r="I67" s="849">
        <v>3771895</v>
      </c>
      <c r="J67" s="851">
        <v>4.891</v>
      </c>
      <c r="K67" s="901">
        <v>101.04600000000001</v>
      </c>
      <c r="M67" s="852">
        <v>93.3</v>
      </c>
      <c r="N67" s="848">
        <v>1833.3</v>
      </c>
      <c r="O67" s="848">
        <v>120.4</v>
      </c>
      <c r="P67" s="848">
        <v>98.5</v>
      </c>
      <c r="Q67" s="849">
        <v>35791</v>
      </c>
      <c r="R67" s="848">
        <v>100.694</v>
      </c>
      <c r="S67" s="849">
        <v>12991</v>
      </c>
      <c r="T67" s="851">
        <v>4.891</v>
      </c>
      <c r="U67" s="901">
        <v>101.04600000000001</v>
      </c>
    </row>
    <row r="68" spans="1:21">
      <c r="A68" s="112" t="s">
        <v>23</v>
      </c>
      <c r="B68" s="120" t="s">
        <v>3</v>
      </c>
      <c r="C68" s="847">
        <v>99.4</v>
      </c>
      <c r="D68" s="843">
        <v>1850</v>
      </c>
      <c r="E68" s="843">
        <v>114.1</v>
      </c>
      <c r="F68" s="843">
        <v>97.7</v>
      </c>
      <c r="G68" s="844">
        <v>35210</v>
      </c>
      <c r="H68" s="843">
        <v>99.35</v>
      </c>
      <c r="I68" s="844">
        <v>4280160</v>
      </c>
      <c r="J68" s="846">
        <v>4.76</v>
      </c>
      <c r="K68" s="900">
        <v>101.258</v>
      </c>
      <c r="M68" s="847">
        <v>99.4</v>
      </c>
      <c r="N68" s="843">
        <v>1861.6</v>
      </c>
      <c r="O68" s="843">
        <v>114.1</v>
      </c>
      <c r="P68" s="843">
        <v>98.3</v>
      </c>
      <c r="Q68" s="844">
        <v>37167</v>
      </c>
      <c r="R68" s="843">
        <v>99.35</v>
      </c>
      <c r="S68" s="844">
        <v>14587</v>
      </c>
      <c r="T68" s="846">
        <v>4.76</v>
      </c>
      <c r="U68" s="900">
        <v>101.258</v>
      </c>
    </row>
    <row r="69" spans="1:21">
      <c r="A69" s="112">
        <v>1994</v>
      </c>
      <c r="B69" s="120" t="s">
        <v>4</v>
      </c>
      <c r="C69" s="847">
        <v>98.2</v>
      </c>
      <c r="D69" s="843">
        <v>1862</v>
      </c>
      <c r="E69" s="843">
        <v>121.5</v>
      </c>
      <c r="F69" s="843">
        <v>97.1</v>
      </c>
      <c r="G69" s="844">
        <v>35637</v>
      </c>
      <c r="H69" s="843">
        <v>105.03700000000001</v>
      </c>
      <c r="I69" s="844">
        <v>8433038</v>
      </c>
      <c r="J69" s="846">
        <v>4.6909999999999998</v>
      </c>
      <c r="K69" s="900">
        <v>100.93899999999999</v>
      </c>
      <c r="M69" s="847">
        <v>98.2</v>
      </c>
      <c r="N69" s="843">
        <v>1850.4</v>
      </c>
      <c r="O69" s="843">
        <v>121.5</v>
      </c>
      <c r="P69" s="843">
        <v>98</v>
      </c>
      <c r="Q69" s="844">
        <v>37495</v>
      </c>
      <c r="R69" s="843">
        <v>105.03700000000001</v>
      </c>
      <c r="S69" s="844">
        <v>12626</v>
      </c>
      <c r="T69" s="846">
        <v>4.6909999999999998</v>
      </c>
      <c r="U69" s="900">
        <v>100.93899999999999</v>
      </c>
    </row>
    <row r="70" spans="1:21">
      <c r="A70" s="112"/>
      <c r="B70" s="120" t="s">
        <v>5</v>
      </c>
      <c r="C70" s="847">
        <v>95.8</v>
      </c>
      <c r="D70" s="843">
        <v>1868</v>
      </c>
      <c r="E70" s="843">
        <v>122.2</v>
      </c>
      <c r="F70" s="843">
        <v>96.9</v>
      </c>
      <c r="G70" s="844">
        <v>35753</v>
      </c>
      <c r="H70" s="843">
        <v>109.605</v>
      </c>
      <c r="I70" s="844">
        <v>3456982</v>
      </c>
      <c r="J70" s="846">
        <v>4.6260000000000003</v>
      </c>
      <c r="K70" s="900">
        <v>101.04300000000001</v>
      </c>
      <c r="M70" s="847">
        <v>95.8</v>
      </c>
      <c r="N70" s="843">
        <v>1870.6</v>
      </c>
      <c r="O70" s="843">
        <v>122.2</v>
      </c>
      <c r="P70" s="843">
        <v>98</v>
      </c>
      <c r="Q70" s="844">
        <v>37776</v>
      </c>
      <c r="R70" s="843">
        <v>109.605</v>
      </c>
      <c r="S70" s="844">
        <v>13523</v>
      </c>
      <c r="T70" s="846">
        <v>4.6260000000000003</v>
      </c>
      <c r="U70" s="900">
        <v>101.04300000000001</v>
      </c>
    </row>
    <row r="71" spans="1:21">
      <c r="A71" s="112"/>
      <c r="B71" s="120" t="s">
        <v>6</v>
      </c>
      <c r="C71" s="847">
        <v>93.5</v>
      </c>
      <c r="D71" s="843">
        <v>1789</v>
      </c>
      <c r="E71" s="843">
        <v>122.5</v>
      </c>
      <c r="F71" s="843">
        <v>98.6</v>
      </c>
      <c r="G71" s="844">
        <v>35543</v>
      </c>
      <c r="H71" s="843">
        <v>84.338999999999999</v>
      </c>
      <c r="I71" s="844">
        <v>7921984</v>
      </c>
      <c r="J71" s="846">
        <v>4.5439999999999996</v>
      </c>
      <c r="K71" s="900">
        <v>100.518</v>
      </c>
      <c r="M71" s="847">
        <v>93.5</v>
      </c>
      <c r="N71" s="843">
        <v>1814.4</v>
      </c>
      <c r="O71" s="843">
        <v>122.5</v>
      </c>
      <c r="P71" s="843">
        <v>97.6</v>
      </c>
      <c r="Q71" s="844">
        <v>39276</v>
      </c>
      <c r="R71" s="843">
        <v>84.338999999999999</v>
      </c>
      <c r="S71" s="844">
        <v>17758</v>
      </c>
      <c r="T71" s="846">
        <v>4.5439999999999996</v>
      </c>
      <c r="U71" s="900">
        <v>100.518</v>
      </c>
    </row>
    <row r="72" spans="1:21">
      <c r="A72" s="112"/>
      <c r="B72" s="120" t="s">
        <v>7</v>
      </c>
      <c r="C72" s="847">
        <v>92.1</v>
      </c>
      <c r="D72" s="843">
        <v>1844</v>
      </c>
      <c r="E72" s="843">
        <v>120.6</v>
      </c>
      <c r="F72" s="843">
        <v>98.4</v>
      </c>
      <c r="G72" s="844">
        <v>36971</v>
      </c>
      <c r="H72" s="843">
        <v>93.046000000000006</v>
      </c>
      <c r="I72" s="844">
        <v>57298287</v>
      </c>
      <c r="J72" s="846">
        <v>4.532</v>
      </c>
      <c r="K72" s="900">
        <v>100.62</v>
      </c>
      <c r="M72" s="847">
        <v>92.1</v>
      </c>
      <c r="N72" s="843">
        <v>1845.6</v>
      </c>
      <c r="O72" s="843">
        <v>120.6</v>
      </c>
      <c r="P72" s="843">
        <v>97.6</v>
      </c>
      <c r="Q72" s="844">
        <v>37106</v>
      </c>
      <c r="R72" s="843">
        <v>93.046000000000006</v>
      </c>
      <c r="S72" s="844">
        <v>13021</v>
      </c>
      <c r="T72" s="846">
        <v>4.532</v>
      </c>
      <c r="U72" s="900">
        <v>100.62</v>
      </c>
    </row>
    <row r="73" spans="1:21">
      <c r="A73" s="112"/>
      <c r="B73" s="120" t="s">
        <v>8</v>
      </c>
      <c r="C73" s="847">
        <v>90.4</v>
      </c>
      <c r="D73" s="843">
        <v>1875</v>
      </c>
      <c r="E73" s="843">
        <v>131.80000000000001</v>
      </c>
      <c r="F73" s="843">
        <v>98.3</v>
      </c>
      <c r="G73" s="844">
        <v>39574</v>
      </c>
      <c r="H73" s="843">
        <v>104.20099999999999</v>
      </c>
      <c r="I73" s="844">
        <v>9243762</v>
      </c>
      <c r="J73" s="846">
        <v>4.4930000000000003</v>
      </c>
      <c r="K73" s="900">
        <v>100.518</v>
      </c>
      <c r="M73" s="847">
        <v>90.4</v>
      </c>
      <c r="N73" s="843">
        <v>1855.9</v>
      </c>
      <c r="O73" s="843">
        <v>131.80000000000001</v>
      </c>
      <c r="P73" s="843">
        <v>97.5</v>
      </c>
      <c r="Q73" s="844">
        <v>38186</v>
      </c>
      <c r="R73" s="843">
        <v>104.20099999999999</v>
      </c>
      <c r="S73" s="844">
        <v>14327</v>
      </c>
      <c r="T73" s="846">
        <v>4.4930000000000003</v>
      </c>
      <c r="U73" s="900">
        <v>100.518</v>
      </c>
    </row>
    <row r="74" spans="1:21">
      <c r="A74" s="112"/>
      <c r="B74" s="120" t="s">
        <v>9</v>
      </c>
      <c r="C74" s="847">
        <v>89</v>
      </c>
      <c r="D74" s="843">
        <v>1872</v>
      </c>
      <c r="E74" s="843">
        <v>121</v>
      </c>
      <c r="F74" s="843">
        <v>97.7</v>
      </c>
      <c r="G74" s="844">
        <v>39426</v>
      </c>
      <c r="H74" s="843">
        <v>95.43</v>
      </c>
      <c r="I74" s="844">
        <v>5135927</v>
      </c>
      <c r="J74" s="846">
        <v>4.4740000000000002</v>
      </c>
      <c r="K74" s="900">
        <v>100</v>
      </c>
      <c r="M74" s="847">
        <v>89</v>
      </c>
      <c r="N74" s="843">
        <v>1855.8</v>
      </c>
      <c r="O74" s="843">
        <v>121</v>
      </c>
      <c r="P74" s="843">
        <v>97.2</v>
      </c>
      <c r="Q74" s="844">
        <v>37997</v>
      </c>
      <c r="R74" s="843">
        <v>95.43</v>
      </c>
      <c r="S74" s="844">
        <v>13982</v>
      </c>
      <c r="T74" s="846">
        <v>4.4740000000000002</v>
      </c>
      <c r="U74" s="900">
        <v>100</v>
      </c>
    </row>
    <row r="75" spans="1:21">
      <c r="A75" s="112"/>
      <c r="B75" s="120" t="s">
        <v>10</v>
      </c>
      <c r="C75" s="847">
        <v>88.5</v>
      </c>
      <c r="D75" s="843">
        <v>1915</v>
      </c>
      <c r="E75" s="843">
        <v>127.5</v>
      </c>
      <c r="F75" s="843">
        <v>97.3</v>
      </c>
      <c r="G75" s="844">
        <v>42009</v>
      </c>
      <c r="H75" s="843">
        <v>106.6</v>
      </c>
      <c r="I75" s="844">
        <v>10384859</v>
      </c>
      <c r="J75" s="846">
        <v>4.4649999999999999</v>
      </c>
      <c r="K75" s="900">
        <v>100.10299999999999</v>
      </c>
      <c r="M75" s="847">
        <v>88.5</v>
      </c>
      <c r="N75" s="843">
        <v>1865.6</v>
      </c>
      <c r="O75" s="843">
        <v>127.5</v>
      </c>
      <c r="P75" s="843">
        <v>97.3</v>
      </c>
      <c r="Q75" s="844">
        <v>38310</v>
      </c>
      <c r="R75" s="843">
        <v>106.6</v>
      </c>
      <c r="S75" s="844">
        <v>13345</v>
      </c>
      <c r="T75" s="846">
        <v>4.4649999999999999</v>
      </c>
      <c r="U75" s="900">
        <v>100.10299999999999</v>
      </c>
    </row>
    <row r="76" spans="1:21">
      <c r="A76" s="112"/>
      <c r="B76" s="120" t="s">
        <v>11</v>
      </c>
      <c r="C76" s="847">
        <v>90.4</v>
      </c>
      <c r="D76" s="843">
        <v>1903</v>
      </c>
      <c r="E76" s="843">
        <v>122.9</v>
      </c>
      <c r="F76" s="843">
        <v>97</v>
      </c>
      <c r="G76" s="844">
        <v>39999</v>
      </c>
      <c r="H76" s="843">
        <v>92.772999999999996</v>
      </c>
      <c r="I76" s="844">
        <v>3993734</v>
      </c>
      <c r="J76" s="846">
        <v>4.4470000000000001</v>
      </c>
      <c r="K76" s="900">
        <v>100.309</v>
      </c>
      <c r="M76" s="847">
        <v>90.4</v>
      </c>
      <c r="N76" s="843">
        <v>1871.6</v>
      </c>
      <c r="O76" s="843">
        <v>122.9</v>
      </c>
      <c r="P76" s="843">
        <v>97</v>
      </c>
      <c r="Q76" s="844">
        <v>37863</v>
      </c>
      <c r="R76" s="843">
        <v>92.772999999999996</v>
      </c>
      <c r="S76" s="844">
        <v>14543</v>
      </c>
      <c r="T76" s="846">
        <v>4.4470000000000001</v>
      </c>
      <c r="U76" s="900">
        <v>100.309</v>
      </c>
    </row>
    <row r="77" spans="1:21">
      <c r="A77" s="112"/>
      <c r="B77" s="120" t="s">
        <v>12</v>
      </c>
      <c r="C77" s="847">
        <v>89.6</v>
      </c>
      <c r="D77" s="843">
        <v>1835</v>
      </c>
      <c r="E77" s="843">
        <v>130.80000000000001</v>
      </c>
      <c r="F77" s="843">
        <v>96.9</v>
      </c>
      <c r="G77" s="844">
        <v>39354</v>
      </c>
      <c r="H77" s="843">
        <v>94.52</v>
      </c>
      <c r="I77" s="844">
        <v>6300841</v>
      </c>
      <c r="J77" s="846">
        <v>4.4329999999999998</v>
      </c>
      <c r="K77" s="900">
        <v>100.82299999999999</v>
      </c>
      <c r="M77" s="847">
        <v>89.6</v>
      </c>
      <c r="N77" s="843">
        <v>1815.1</v>
      </c>
      <c r="O77" s="843">
        <v>130.80000000000001</v>
      </c>
      <c r="P77" s="843">
        <v>97</v>
      </c>
      <c r="Q77" s="844">
        <v>38294</v>
      </c>
      <c r="R77" s="843">
        <v>94.52</v>
      </c>
      <c r="S77" s="844">
        <v>14143</v>
      </c>
      <c r="T77" s="846">
        <v>4.4329999999999998</v>
      </c>
      <c r="U77" s="900">
        <v>100.82299999999999</v>
      </c>
    </row>
    <row r="78" spans="1:21">
      <c r="A78" s="112"/>
      <c r="B78" s="120" t="s">
        <v>13</v>
      </c>
      <c r="C78" s="847">
        <v>88.4</v>
      </c>
      <c r="D78" s="843">
        <v>1829</v>
      </c>
      <c r="E78" s="843">
        <v>132.5</v>
      </c>
      <c r="F78" s="843">
        <v>96.8</v>
      </c>
      <c r="G78" s="844">
        <v>38861</v>
      </c>
      <c r="H78" s="843">
        <v>127.124</v>
      </c>
      <c r="I78" s="844">
        <v>41190963</v>
      </c>
      <c r="J78" s="846">
        <v>4.4260000000000002</v>
      </c>
      <c r="K78" s="900">
        <v>101.452</v>
      </c>
      <c r="M78" s="847">
        <v>88.4</v>
      </c>
      <c r="N78" s="843">
        <v>1873</v>
      </c>
      <c r="O78" s="843">
        <v>132.5</v>
      </c>
      <c r="P78" s="843">
        <v>96.9</v>
      </c>
      <c r="Q78" s="844">
        <v>38284</v>
      </c>
      <c r="R78" s="843">
        <v>127.124</v>
      </c>
      <c r="S78" s="844">
        <v>13182</v>
      </c>
      <c r="T78" s="846">
        <v>4.4260000000000002</v>
      </c>
      <c r="U78" s="900">
        <v>101.452</v>
      </c>
    </row>
    <row r="79" spans="1:21">
      <c r="A79" s="112"/>
      <c r="B79" s="120" t="s">
        <v>14</v>
      </c>
      <c r="C79" s="847">
        <v>90.6</v>
      </c>
      <c r="D79" s="843">
        <v>1794</v>
      </c>
      <c r="E79" s="843">
        <v>125.9</v>
      </c>
      <c r="F79" s="843">
        <v>96.8</v>
      </c>
      <c r="G79" s="844">
        <v>37337</v>
      </c>
      <c r="H79" s="843">
        <v>115.57299999999999</v>
      </c>
      <c r="I79" s="844">
        <v>4135628</v>
      </c>
      <c r="J79" s="846">
        <v>4.4370000000000003</v>
      </c>
      <c r="K79" s="900">
        <v>100.932</v>
      </c>
      <c r="M79" s="847">
        <v>90.6</v>
      </c>
      <c r="N79" s="843">
        <v>1854.3</v>
      </c>
      <c r="O79" s="843">
        <v>125.9</v>
      </c>
      <c r="P79" s="843">
        <v>96.9</v>
      </c>
      <c r="Q79" s="844">
        <v>38161</v>
      </c>
      <c r="R79" s="843">
        <v>115.57299999999999</v>
      </c>
      <c r="S79" s="844">
        <v>13787</v>
      </c>
      <c r="T79" s="846">
        <v>4.4370000000000003</v>
      </c>
      <c r="U79" s="900">
        <v>100.932</v>
      </c>
    </row>
    <row r="80" spans="1:21">
      <c r="A80" s="111" t="s">
        <v>2</v>
      </c>
      <c r="B80" s="119" t="s">
        <v>3</v>
      </c>
      <c r="C80" s="857">
        <v>89.7</v>
      </c>
      <c r="D80" s="853">
        <v>1784</v>
      </c>
      <c r="E80" s="853">
        <v>149.5</v>
      </c>
      <c r="F80" s="853">
        <v>96.5</v>
      </c>
      <c r="G80" s="854">
        <v>35179</v>
      </c>
      <c r="H80" s="853">
        <v>87.314999999999998</v>
      </c>
      <c r="I80" s="854">
        <v>3381856</v>
      </c>
      <c r="J80" s="856">
        <v>4.43</v>
      </c>
      <c r="K80" s="902">
        <v>100.621</v>
      </c>
      <c r="M80" s="857">
        <v>89.7</v>
      </c>
      <c r="N80" s="853">
        <v>1797.8</v>
      </c>
      <c r="O80" s="853">
        <v>149.5</v>
      </c>
      <c r="P80" s="853">
        <v>97</v>
      </c>
      <c r="Q80" s="854">
        <v>36769</v>
      </c>
      <c r="R80" s="853">
        <v>87.314999999999998</v>
      </c>
      <c r="S80" s="854">
        <v>12303</v>
      </c>
      <c r="T80" s="856">
        <v>4.43</v>
      </c>
      <c r="U80" s="902">
        <v>100.621</v>
      </c>
    </row>
    <row r="81" spans="1:21">
      <c r="A81" s="112">
        <v>1995</v>
      </c>
      <c r="B81" s="120" t="s">
        <v>4</v>
      </c>
      <c r="C81" s="847">
        <v>88</v>
      </c>
      <c r="D81" s="843">
        <v>1630</v>
      </c>
      <c r="E81" s="843">
        <v>119.1</v>
      </c>
      <c r="F81" s="843">
        <v>94.7</v>
      </c>
      <c r="G81" s="844">
        <v>43865</v>
      </c>
      <c r="H81" s="843">
        <v>97.158000000000001</v>
      </c>
      <c r="I81" s="844">
        <v>7200070</v>
      </c>
      <c r="J81" s="846">
        <v>4.423</v>
      </c>
      <c r="K81" s="900">
        <v>99.173000000000002</v>
      </c>
      <c r="M81" s="847">
        <v>88</v>
      </c>
      <c r="N81" s="843">
        <v>1624.3</v>
      </c>
      <c r="O81" s="843">
        <v>119.1</v>
      </c>
      <c r="P81" s="843">
        <v>95.5</v>
      </c>
      <c r="Q81" s="844">
        <v>46247</v>
      </c>
      <c r="R81" s="843">
        <v>97.158000000000001</v>
      </c>
      <c r="S81" s="844">
        <v>10908</v>
      </c>
      <c r="T81" s="846">
        <v>4.423</v>
      </c>
      <c r="U81" s="900">
        <v>99.173000000000002</v>
      </c>
    </row>
    <row r="82" spans="1:21">
      <c r="A82" s="112"/>
      <c r="B82" s="120" t="s">
        <v>5</v>
      </c>
      <c r="C82" s="847">
        <v>87.8</v>
      </c>
      <c r="D82" s="843">
        <v>1508</v>
      </c>
      <c r="E82" s="843">
        <v>118.5</v>
      </c>
      <c r="F82" s="843">
        <v>94.4</v>
      </c>
      <c r="G82" s="844">
        <v>56316</v>
      </c>
      <c r="H82" s="843">
        <v>126.553</v>
      </c>
      <c r="I82" s="844">
        <v>1117983</v>
      </c>
      <c r="J82" s="846">
        <v>4.375</v>
      </c>
      <c r="K82" s="900">
        <v>98.555000000000007</v>
      </c>
      <c r="M82" s="847">
        <v>87.8</v>
      </c>
      <c r="N82" s="843">
        <v>1510.6</v>
      </c>
      <c r="O82" s="843">
        <v>118.5</v>
      </c>
      <c r="P82" s="843">
        <v>95.5</v>
      </c>
      <c r="Q82" s="844">
        <v>60042</v>
      </c>
      <c r="R82" s="843">
        <v>126.553</v>
      </c>
      <c r="S82" s="844">
        <v>4404</v>
      </c>
      <c r="T82" s="846">
        <v>4.375</v>
      </c>
      <c r="U82" s="900">
        <v>98.555000000000007</v>
      </c>
    </row>
    <row r="83" spans="1:21">
      <c r="A83" s="112"/>
      <c r="B83" s="120" t="s">
        <v>6</v>
      </c>
      <c r="C83" s="847">
        <v>89.6</v>
      </c>
      <c r="D83" s="843">
        <v>1475</v>
      </c>
      <c r="E83" s="843">
        <v>131.80000000000001</v>
      </c>
      <c r="F83" s="843">
        <v>96.3</v>
      </c>
      <c r="G83" s="844">
        <v>61473</v>
      </c>
      <c r="H83" s="843">
        <v>142.209</v>
      </c>
      <c r="I83" s="844">
        <v>4773405</v>
      </c>
      <c r="J83" s="846">
        <v>4.2939999999999996</v>
      </c>
      <c r="K83" s="900">
        <v>98.66</v>
      </c>
      <c r="M83" s="847">
        <v>89.6</v>
      </c>
      <c r="N83" s="843">
        <v>1498.9</v>
      </c>
      <c r="O83" s="843">
        <v>131.80000000000001</v>
      </c>
      <c r="P83" s="843">
        <v>95.4</v>
      </c>
      <c r="Q83" s="844">
        <v>68617</v>
      </c>
      <c r="R83" s="843">
        <v>142.209</v>
      </c>
      <c r="S83" s="844">
        <v>11161</v>
      </c>
      <c r="T83" s="846">
        <v>4.2939999999999996</v>
      </c>
      <c r="U83" s="900">
        <v>98.66</v>
      </c>
    </row>
    <row r="84" spans="1:21">
      <c r="A84" s="112"/>
      <c r="B84" s="120" t="s">
        <v>7</v>
      </c>
      <c r="C84" s="847">
        <v>90.2</v>
      </c>
      <c r="D84" s="843">
        <v>1539</v>
      </c>
      <c r="E84" s="843">
        <v>133.6</v>
      </c>
      <c r="F84" s="843">
        <v>95.9</v>
      </c>
      <c r="G84" s="844">
        <v>62470</v>
      </c>
      <c r="H84" s="843">
        <v>112.886</v>
      </c>
      <c r="I84" s="844">
        <v>55476509</v>
      </c>
      <c r="J84" s="846">
        <v>4.1020000000000003</v>
      </c>
      <c r="K84" s="900">
        <v>99.177999999999997</v>
      </c>
      <c r="M84" s="847">
        <v>90.2</v>
      </c>
      <c r="N84" s="843">
        <v>1531.5</v>
      </c>
      <c r="O84" s="843">
        <v>133.6</v>
      </c>
      <c r="P84" s="843">
        <v>95.2</v>
      </c>
      <c r="Q84" s="844">
        <v>61341</v>
      </c>
      <c r="R84" s="843">
        <v>112.886</v>
      </c>
      <c r="S84" s="844">
        <v>12419</v>
      </c>
      <c r="T84" s="846">
        <v>4.1020000000000003</v>
      </c>
      <c r="U84" s="900">
        <v>99.177999999999997</v>
      </c>
    </row>
    <row r="85" spans="1:21">
      <c r="A85" s="112"/>
      <c r="B85" s="120" t="s">
        <v>8</v>
      </c>
      <c r="C85" s="847">
        <v>90.8</v>
      </c>
      <c r="D85" s="843">
        <v>1586</v>
      </c>
      <c r="E85" s="843">
        <v>129.69999999999999</v>
      </c>
      <c r="F85" s="843">
        <v>95.1</v>
      </c>
      <c r="G85" s="844">
        <v>59591</v>
      </c>
      <c r="H85" s="843">
        <v>124.83</v>
      </c>
      <c r="I85" s="844">
        <v>8543841</v>
      </c>
      <c r="J85" s="846">
        <v>3.9740000000000002</v>
      </c>
      <c r="K85" s="900">
        <v>100.206</v>
      </c>
      <c r="M85" s="847">
        <v>90.8</v>
      </c>
      <c r="N85" s="843">
        <v>1559.1</v>
      </c>
      <c r="O85" s="843">
        <v>129.69999999999999</v>
      </c>
      <c r="P85" s="843">
        <v>94.4</v>
      </c>
      <c r="Q85" s="844">
        <v>57670</v>
      </c>
      <c r="R85" s="843">
        <v>124.83</v>
      </c>
      <c r="S85" s="844">
        <v>12851</v>
      </c>
      <c r="T85" s="846">
        <v>3.9740000000000002</v>
      </c>
      <c r="U85" s="900">
        <v>100.206</v>
      </c>
    </row>
    <row r="86" spans="1:21">
      <c r="A86" s="112"/>
      <c r="B86" s="120" t="s">
        <v>9</v>
      </c>
      <c r="C86" s="847">
        <v>89.8</v>
      </c>
      <c r="D86" s="843">
        <v>1610.8</v>
      </c>
      <c r="E86" s="843">
        <v>133.1</v>
      </c>
      <c r="F86" s="843">
        <v>95.2</v>
      </c>
      <c r="G86" s="844">
        <v>55818</v>
      </c>
      <c r="H86" s="843">
        <v>119.38</v>
      </c>
      <c r="I86" s="844">
        <v>4621204</v>
      </c>
      <c r="J86" s="846">
        <v>3.82</v>
      </c>
      <c r="K86" s="900">
        <v>99.69</v>
      </c>
      <c r="M86" s="847">
        <v>89.8</v>
      </c>
      <c r="N86" s="843">
        <v>1591.2</v>
      </c>
      <c r="O86" s="843">
        <v>133.1</v>
      </c>
      <c r="P86" s="843">
        <v>94.7</v>
      </c>
      <c r="Q86" s="844">
        <v>53384</v>
      </c>
      <c r="R86" s="843">
        <v>119.38</v>
      </c>
      <c r="S86" s="844">
        <v>13398</v>
      </c>
      <c r="T86" s="846">
        <v>3.82</v>
      </c>
      <c r="U86" s="900">
        <v>99.69</v>
      </c>
    </row>
    <row r="87" spans="1:21">
      <c r="A87" s="112"/>
      <c r="B87" s="120" t="s">
        <v>10</v>
      </c>
      <c r="C87" s="847">
        <v>89.7</v>
      </c>
      <c r="D87" s="843">
        <v>1628.5</v>
      </c>
      <c r="E87" s="843">
        <v>129.69999999999999</v>
      </c>
      <c r="F87" s="843">
        <v>94.5</v>
      </c>
      <c r="G87" s="844">
        <v>53877</v>
      </c>
      <c r="H87" s="843">
        <v>109.913</v>
      </c>
      <c r="I87" s="844">
        <v>10505382</v>
      </c>
      <c r="J87" s="846">
        <v>3.677</v>
      </c>
      <c r="K87" s="900">
        <v>99.691999999999993</v>
      </c>
      <c r="M87" s="847">
        <v>89.7</v>
      </c>
      <c r="N87" s="843">
        <v>1587</v>
      </c>
      <c r="O87" s="843">
        <v>129.69999999999999</v>
      </c>
      <c r="P87" s="843">
        <v>94.5</v>
      </c>
      <c r="Q87" s="844">
        <v>48936</v>
      </c>
      <c r="R87" s="843">
        <v>109.913</v>
      </c>
      <c r="S87" s="844">
        <v>13312</v>
      </c>
      <c r="T87" s="846">
        <v>3.677</v>
      </c>
      <c r="U87" s="900">
        <v>99.691999999999993</v>
      </c>
    </row>
    <row r="88" spans="1:21">
      <c r="A88" s="112"/>
      <c r="B88" s="120" t="s">
        <v>11</v>
      </c>
      <c r="C88" s="847">
        <v>87</v>
      </c>
      <c r="D88" s="843">
        <v>1602</v>
      </c>
      <c r="E88" s="843">
        <v>115.1</v>
      </c>
      <c r="F88" s="843">
        <v>94.4</v>
      </c>
      <c r="G88" s="844">
        <v>49811</v>
      </c>
      <c r="H88" s="843">
        <v>117.184</v>
      </c>
      <c r="I88" s="844">
        <v>2977479</v>
      </c>
      <c r="J88" s="846">
        <v>3.5550000000000002</v>
      </c>
      <c r="K88" s="900">
        <v>100.30800000000001</v>
      </c>
      <c r="M88" s="847">
        <v>87</v>
      </c>
      <c r="N88" s="843">
        <v>1578.6</v>
      </c>
      <c r="O88" s="843">
        <v>115.1</v>
      </c>
      <c r="P88" s="843">
        <v>94.4</v>
      </c>
      <c r="Q88" s="844">
        <v>47944</v>
      </c>
      <c r="R88" s="843">
        <v>117.184</v>
      </c>
      <c r="S88" s="844">
        <v>11081</v>
      </c>
      <c r="T88" s="846">
        <v>3.5550000000000002</v>
      </c>
      <c r="U88" s="900">
        <v>100.30800000000001</v>
      </c>
    </row>
    <row r="89" spans="1:21">
      <c r="A89" s="112"/>
      <c r="B89" s="120" t="s">
        <v>12</v>
      </c>
      <c r="C89" s="847">
        <v>85.7</v>
      </c>
      <c r="D89" s="843">
        <v>1611.9</v>
      </c>
      <c r="E89" s="843">
        <v>121.9</v>
      </c>
      <c r="F89" s="843">
        <v>94.1</v>
      </c>
      <c r="G89" s="844">
        <v>47886</v>
      </c>
      <c r="H89" s="843">
        <v>93.253</v>
      </c>
      <c r="I89" s="844">
        <v>4932938</v>
      </c>
      <c r="J89" s="846">
        <v>3.4580000000000002</v>
      </c>
      <c r="K89" s="900">
        <v>99.796000000000006</v>
      </c>
      <c r="M89" s="847">
        <v>85.7</v>
      </c>
      <c r="N89" s="843">
        <v>1600.6</v>
      </c>
      <c r="O89" s="843">
        <v>121.9</v>
      </c>
      <c r="P89" s="843">
        <v>94.2</v>
      </c>
      <c r="Q89" s="844">
        <v>46040</v>
      </c>
      <c r="R89" s="843">
        <v>93.253</v>
      </c>
      <c r="S89" s="844">
        <v>11482</v>
      </c>
      <c r="T89" s="846">
        <v>3.4580000000000002</v>
      </c>
      <c r="U89" s="900">
        <v>99.796000000000006</v>
      </c>
    </row>
    <row r="90" spans="1:21">
      <c r="A90" s="112"/>
      <c r="B90" s="120" t="s">
        <v>13</v>
      </c>
      <c r="C90" s="847">
        <v>88</v>
      </c>
      <c r="D90" s="843">
        <v>1546.6</v>
      </c>
      <c r="E90" s="843">
        <v>137.6</v>
      </c>
      <c r="F90" s="843">
        <v>94</v>
      </c>
      <c r="G90" s="844">
        <v>44204</v>
      </c>
      <c r="H90" s="843">
        <v>93.603999999999999</v>
      </c>
      <c r="I90" s="844">
        <v>37845209</v>
      </c>
      <c r="J90" s="846">
        <v>3.3849999999999998</v>
      </c>
      <c r="K90" s="900">
        <v>99.692999999999998</v>
      </c>
      <c r="M90" s="847">
        <v>88</v>
      </c>
      <c r="N90" s="843">
        <v>1586.3</v>
      </c>
      <c r="O90" s="843">
        <v>137.6</v>
      </c>
      <c r="P90" s="843">
        <v>94.1</v>
      </c>
      <c r="Q90" s="844">
        <v>43489</v>
      </c>
      <c r="R90" s="843">
        <v>93.603999999999999</v>
      </c>
      <c r="S90" s="844">
        <v>12153</v>
      </c>
      <c r="T90" s="846">
        <v>3.3849999999999998</v>
      </c>
      <c r="U90" s="900">
        <v>99.692999999999998</v>
      </c>
    </row>
    <row r="91" spans="1:21">
      <c r="A91" s="113"/>
      <c r="B91" s="121" t="s">
        <v>14</v>
      </c>
      <c r="C91" s="852">
        <v>82.9</v>
      </c>
      <c r="D91" s="848">
        <v>1550</v>
      </c>
      <c r="E91" s="848">
        <v>134.5</v>
      </c>
      <c r="F91" s="848">
        <v>94.2</v>
      </c>
      <c r="G91" s="849">
        <v>40680</v>
      </c>
      <c r="H91" s="848">
        <v>87.471000000000004</v>
      </c>
      <c r="I91" s="849">
        <v>3454054</v>
      </c>
      <c r="J91" s="851">
        <v>3.194</v>
      </c>
      <c r="K91" s="901">
        <v>99.897000000000006</v>
      </c>
      <c r="M91" s="852">
        <v>82.9</v>
      </c>
      <c r="N91" s="848">
        <v>1609.8</v>
      </c>
      <c r="O91" s="848">
        <v>134.5</v>
      </c>
      <c r="P91" s="848">
        <v>94.3</v>
      </c>
      <c r="Q91" s="849">
        <v>42425</v>
      </c>
      <c r="R91" s="848">
        <v>87.471000000000004</v>
      </c>
      <c r="S91" s="849">
        <v>11543</v>
      </c>
      <c r="T91" s="851">
        <v>3.194</v>
      </c>
      <c r="U91" s="901">
        <v>99.897000000000006</v>
      </c>
    </row>
    <row r="92" spans="1:21">
      <c r="A92" s="112" t="s">
        <v>15</v>
      </c>
      <c r="B92" s="120" t="s">
        <v>3</v>
      </c>
      <c r="C92" s="847">
        <v>77.5</v>
      </c>
      <c r="D92" s="843">
        <v>1627</v>
      </c>
      <c r="E92" s="843">
        <v>123.1</v>
      </c>
      <c r="F92" s="843">
        <v>93.3</v>
      </c>
      <c r="G92" s="844">
        <v>39497</v>
      </c>
      <c r="H92" s="843">
        <v>119.44199999999999</v>
      </c>
      <c r="I92" s="844">
        <v>4004813</v>
      </c>
      <c r="J92" s="846">
        <v>3.093</v>
      </c>
      <c r="K92" s="900">
        <v>101.13200000000001</v>
      </c>
      <c r="M92" s="847">
        <v>77.5</v>
      </c>
      <c r="N92" s="843">
        <v>1643.7</v>
      </c>
      <c r="O92" s="843">
        <v>123.1</v>
      </c>
      <c r="P92" s="843">
        <v>93.7</v>
      </c>
      <c r="Q92" s="844">
        <v>40812</v>
      </c>
      <c r="R92" s="843">
        <v>119.44199999999999</v>
      </c>
      <c r="S92" s="844">
        <v>15149</v>
      </c>
      <c r="T92" s="846">
        <v>3.093</v>
      </c>
      <c r="U92" s="900">
        <v>101.13200000000001</v>
      </c>
    </row>
    <row r="93" spans="1:21">
      <c r="A93" s="112">
        <v>1996</v>
      </c>
      <c r="B93" s="120" t="s">
        <v>4</v>
      </c>
      <c r="C93" s="847">
        <v>82.7</v>
      </c>
      <c r="D93" s="843">
        <v>1634</v>
      </c>
      <c r="E93" s="843">
        <v>135.30000000000001</v>
      </c>
      <c r="F93" s="843">
        <v>92.5</v>
      </c>
      <c r="G93" s="844">
        <v>38173</v>
      </c>
      <c r="H93" s="843">
        <v>127.355</v>
      </c>
      <c r="I93" s="844">
        <v>11026611</v>
      </c>
      <c r="J93" s="846">
        <v>3.0859999999999999</v>
      </c>
      <c r="K93" s="900">
        <v>102.398</v>
      </c>
      <c r="M93" s="847">
        <v>82.7</v>
      </c>
      <c r="N93" s="843">
        <v>1647.4</v>
      </c>
      <c r="O93" s="843">
        <v>135.30000000000001</v>
      </c>
      <c r="P93" s="843">
        <v>93.3</v>
      </c>
      <c r="Q93" s="844">
        <v>39995</v>
      </c>
      <c r="R93" s="843">
        <v>127.355</v>
      </c>
      <c r="S93" s="844">
        <v>16261</v>
      </c>
      <c r="T93" s="846">
        <v>3.0859999999999999</v>
      </c>
      <c r="U93" s="900">
        <v>102.398</v>
      </c>
    </row>
    <row r="94" spans="1:21">
      <c r="A94" s="112"/>
      <c r="B94" s="120" t="s">
        <v>5</v>
      </c>
      <c r="C94" s="847">
        <v>82.8</v>
      </c>
      <c r="D94" s="843">
        <v>1659</v>
      </c>
      <c r="E94" s="843">
        <v>143.5</v>
      </c>
      <c r="F94" s="843">
        <v>91.8</v>
      </c>
      <c r="G94" s="844">
        <v>35514</v>
      </c>
      <c r="H94" s="843">
        <v>79.072000000000003</v>
      </c>
      <c r="I94" s="844">
        <v>282734</v>
      </c>
      <c r="J94" s="846">
        <v>3.016</v>
      </c>
      <c r="K94" s="900">
        <v>103.03700000000001</v>
      </c>
      <c r="M94" s="847">
        <v>82.8</v>
      </c>
      <c r="N94" s="843">
        <v>1661.5</v>
      </c>
      <c r="O94" s="843">
        <v>143.5</v>
      </c>
      <c r="P94" s="843">
        <v>92.8</v>
      </c>
      <c r="Q94" s="844">
        <v>39075</v>
      </c>
      <c r="R94" s="843">
        <v>79.072000000000003</v>
      </c>
      <c r="S94" s="844">
        <v>1112</v>
      </c>
      <c r="T94" s="846">
        <v>3.016</v>
      </c>
      <c r="U94" s="900">
        <v>103.03700000000001</v>
      </c>
    </row>
    <row r="95" spans="1:21">
      <c r="A95" s="112"/>
      <c r="B95" s="120" t="s">
        <v>6</v>
      </c>
      <c r="C95" s="847">
        <v>84.9</v>
      </c>
      <c r="D95" s="843">
        <v>1651</v>
      </c>
      <c r="E95" s="843">
        <v>137.80000000000001</v>
      </c>
      <c r="F95" s="843">
        <v>92.9</v>
      </c>
      <c r="G95" s="844">
        <v>36047</v>
      </c>
      <c r="H95" s="843">
        <v>84.692999999999998</v>
      </c>
      <c r="I95" s="844">
        <v>6656382</v>
      </c>
      <c r="J95" s="846">
        <v>2.9969999999999999</v>
      </c>
      <c r="K95" s="900">
        <v>103.657</v>
      </c>
      <c r="M95" s="847">
        <v>84.9</v>
      </c>
      <c r="N95" s="843">
        <v>1674.7</v>
      </c>
      <c r="O95" s="843">
        <v>137.80000000000001</v>
      </c>
      <c r="P95" s="843">
        <v>92.2</v>
      </c>
      <c r="Q95" s="844">
        <v>39000</v>
      </c>
      <c r="R95" s="843">
        <v>84.692999999999998</v>
      </c>
      <c r="S95" s="844">
        <v>15425</v>
      </c>
      <c r="T95" s="846">
        <v>2.9969999999999999</v>
      </c>
      <c r="U95" s="900">
        <v>103.657</v>
      </c>
    </row>
    <row r="96" spans="1:21">
      <c r="A96" s="112"/>
      <c r="B96" s="120" t="s">
        <v>7</v>
      </c>
      <c r="C96" s="847">
        <v>83.1</v>
      </c>
      <c r="D96" s="843">
        <v>1741</v>
      </c>
      <c r="E96" s="843">
        <v>130.9</v>
      </c>
      <c r="F96" s="843">
        <v>92.8</v>
      </c>
      <c r="G96" s="844">
        <v>39869</v>
      </c>
      <c r="H96" s="843">
        <v>95.248999999999995</v>
      </c>
      <c r="I96" s="844">
        <v>80709907</v>
      </c>
      <c r="J96" s="846">
        <v>3.0089999999999999</v>
      </c>
      <c r="K96" s="900">
        <v>103.005</v>
      </c>
      <c r="M96" s="847">
        <v>83.1</v>
      </c>
      <c r="N96" s="843">
        <v>1720.5</v>
      </c>
      <c r="O96" s="843">
        <v>130.9</v>
      </c>
      <c r="P96" s="843">
        <v>92.2</v>
      </c>
      <c r="Q96" s="844">
        <v>39163</v>
      </c>
      <c r="R96" s="843">
        <v>95.248999999999995</v>
      </c>
      <c r="S96" s="844">
        <v>18012</v>
      </c>
      <c r="T96" s="846">
        <v>3.0089999999999999</v>
      </c>
      <c r="U96" s="900">
        <v>103.005</v>
      </c>
    </row>
    <row r="97" spans="1:21">
      <c r="A97" s="112"/>
      <c r="B97" s="120" t="s">
        <v>8</v>
      </c>
      <c r="C97" s="847">
        <v>83.2</v>
      </c>
      <c r="D97" s="843">
        <v>1767</v>
      </c>
      <c r="E97" s="843">
        <v>127.8</v>
      </c>
      <c r="F97" s="843">
        <v>93.1</v>
      </c>
      <c r="G97" s="844">
        <v>39391</v>
      </c>
      <c r="H97" s="843">
        <v>88.561999999999998</v>
      </c>
      <c r="I97" s="844">
        <v>9957750</v>
      </c>
      <c r="J97" s="846">
        <v>3.0230000000000001</v>
      </c>
      <c r="K97" s="900">
        <v>101.85</v>
      </c>
      <c r="M97" s="847">
        <v>83.2</v>
      </c>
      <c r="N97" s="843">
        <v>1725.2</v>
      </c>
      <c r="O97" s="843">
        <v>127.8</v>
      </c>
      <c r="P97" s="843">
        <v>92.5</v>
      </c>
      <c r="Q97" s="844">
        <v>39028</v>
      </c>
      <c r="R97" s="843">
        <v>88.561999999999998</v>
      </c>
      <c r="S97" s="844">
        <v>14610</v>
      </c>
      <c r="T97" s="846">
        <v>3.0230000000000001</v>
      </c>
      <c r="U97" s="900">
        <v>101.85</v>
      </c>
    </row>
    <row r="98" spans="1:21">
      <c r="A98" s="112"/>
      <c r="B98" s="120" t="s">
        <v>9</v>
      </c>
      <c r="C98" s="847">
        <v>82.8</v>
      </c>
      <c r="D98" s="843">
        <v>1736.6</v>
      </c>
      <c r="E98" s="843">
        <v>131.5</v>
      </c>
      <c r="F98" s="843">
        <v>93.2</v>
      </c>
      <c r="G98" s="844">
        <v>42417</v>
      </c>
      <c r="H98" s="843">
        <v>91.183999999999997</v>
      </c>
      <c r="I98" s="844">
        <v>4720517</v>
      </c>
      <c r="J98" s="846">
        <v>3.1080000000000001</v>
      </c>
      <c r="K98" s="900">
        <v>102.58799999999999</v>
      </c>
      <c r="M98" s="847">
        <v>82.8</v>
      </c>
      <c r="N98" s="843">
        <v>1709.3</v>
      </c>
      <c r="O98" s="843">
        <v>131.5</v>
      </c>
      <c r="P98" s="843">
        <v>92.8</v>
      </c>
      <c r="Q98" s="844">
        <v>39284</v>
      </c>
      <c r="R98" s="843">
        <v>91.183999999999997</v>
      </c>
      <c r="S98" s="844">
        <v>14973</v>
      </c>
      <c r="T98" s="846">
        <v>3.1080000000000001</v>
      </c>
      <c r="U98" s="900">
        <v>102.58799999999999</v>
      </c>
    </row>
    <row r="99" spans="1:21">
      <c r="A99" s="112"/>
      <c r="B99" s="120" t="s">
        <v>10</v>
      </c>
      <c r="C99" s="847">
        <v>82.3</v>
      </c>
      <c r="D99" s="843">
        <v>1750.8</v>
      </c>
      <c r="E99" s="843">
        <v>135.5</v>
      </c>
      <c r="F99" s="843">
        <v>92.4</v>
      </c>
      <c r="G99" s="844">
        <v>41603</v>
      </c>
      <c r="H99" s="843">
        <v>109.35299999999999</v>
      </c>
      <c r="I99" s="844">
        <v>13928128</v>
      </c>
      <c r="J99" s="846">
        <v>3.089</v>
      </c>
      <c r="K99" s="900">
        <v>102.268</v>
      </c>
      <c r="M99" s="847">
        <v>82.3</v>
      </c>
      <c r="N99" s="843">
        <v>1705.6</v>
      </c>
      <c r="O99" s="843">
        <v>135.5</v>
      </c>
      <c r="P99" s="843">
        <v>92.4</v>
      </c>
      <c r="Q99" s="844">
        <v>38619</v>
      </c>
      <c r="R99" s="843">
        <v>109.35299999999999</v>
      </c>
      <c r="S99" s="844">
        <v>17936</v>
      </c>
      <c r="T99" s="846">
        <v>3.089</v>
      </c>
      <c r="U99" s="900">
        <v>102.268</v>
      </c>
    </row>
    <row r="100" spans="1:21">
      <c r="A100" s="112"/>
      <c r="B100" s="120" t="s">
        <v>11</v>
      </c>
      <c r="C100" s="847">
        <v>83.6</v>
      </c>
      <c r="D100" s="843">
        <v>1730.6</v>
      </c>
      <c r="E100" s="843">
        <v>145.1</v>
      </c>
      <c r="F100" s="843">
        <v>92.2</v>
      </c>
      <c r="G100" s="844">
        <v>41051</v>
      </c>
      <c r="H100" s="843">
        <v>91.224000000000004</v>
      </c>
      <c r="I100" s="844">
        <v>4393266</v>
      </c>
      <c r="J100" s="846">
        <v>3.07</v>
      </c>
      <c r="K100" s="900">
        <v>101.32899999999999</v>
      </c>
      <c r="M100" s="847">
        <v>83.6</v>
      </c>
      <c r="N100" s="843">
        <v>1710.9</v>
      </c>
      <c r="O100" s="843">
        <v>145.1</v>
      </c>
      <c r="P100" s="843">
        <v>92.2</v>
      </c>
      <c r="Q100" s="844">
        <v>39456</v>
      </c>
      <c r="R100" s="843">
        <v>91.224000000000004</v>
      </c>
      <c r="S100" s="844">
        <v>16194</v>
      </c>
      <c r="T100" s="846">
        <v>3.07</v>
      </c>
      <c r="U100" s="900">
        <v>101.32899999999999</v>
      </c>
    </row>
    <row r="101" spans="1:21">
      <c r="A101" s="112"/>
      <c r="B101" s="120" t="s">
        <v>12</v>
      </c>
      <c r="C101" s="847">
        <v>83.9</v>
      </c>
      <c r="D101" s="843">
        <v>1751.7</v>
      </c>
      <c r="E101" s="843">
        <v>141.69999999999999</v>
      </c>
      <c r="F101" s="843">
        <v>92.6</v>
      </c>
      <c r="G101" s="844">
        <v>41641</v>
      </c>
      <c r="H101" s="843">
        <v>121.919</v>
      </c>
      <c r="I101" s="844">
        <v>7015363</v>
      </c>
      <c r="J101" s="846">
        <v>3.032</v>
      </c>
      <c r="K101" s="900">
        <v>101.53400000000001</v>
      </c>
      <c r="M101" s="847">
        <v>83.9</v>
      </c>
      <c r="N101" s="843">
        <v>1749.9</v>
      </c>
      <c r="O101" s="843">
        <v>141.69999999999999</v>
      </c>
      <c r="P101" s="843">
        <v>92.7</v>
      </c>
      <c r="Q101" s="844">
        <v>39369</v>
      </c>
      <c r="R101" s="843">
        <v>121.919</v>
      </c>
      <c r="S101" s="844">
        <v>16916</v>
      </c>
      <c r="T101" s="846">
        <v>3.032</v>
      </c>
      <c r="U101" s="900">
        <v>101.53400000000001</v>
      </c>
    </row>
    <row r="102" spans="1:21">
      <c r="A102" s="112"/>
      <c r="B102" s="120" t="s">
        <v>13</v>
      </c>
      <c r="C102" s="847">
        <v>84.3</v>
      </c>
      <c r="D102" s="843">
        <v>1685.1</v>
      </c>
      <c r="E102" s="843">
        <v>133.6</v>
      </c>
      <c r="F102" s="843">
        <v>92.6</v>
      </c>
      <c r="G102" s="844">
        <v>39664</v>
      </c>
      <c r="H102" s="843">
        <v>100.09699999999999</v>
      </c>
      <c r="I102" s="844">
        <v>47977490</v>
      </c>
      <c r="J102" s="846">
        <v>2.988</v>
      </c>
      <c r="K102" s="900">
        <v>101.744</v>
      </c>
      <c r="M102" s="847">
        <v>84.3</v>
      </c>
      <c r="N102" s="843">
        <v>1736.8</v>
      </c>
      <c r="O102" s="843">
        <v>133.6</v>
      </c>
      <c r="P102" s="843">
        <v>92.6</v>
      </c>
      <c r="Q102" s="844">
        <v>39834</v>
      </c>
      <c r="R102" s="843">
        <v>100.09699999999999</v>
      </c>
      <c r="S102" s="844">
        <v>15319</v>
      </c>
      <c r="T102" s="846">
        <v>2.988</v>
      </c>
      <c r="U102" s="900">
        <v>101.744</v>
      </c>
    </row>
    <row r="103" spans="1:21">
      <c r="A103" s="112"/>
      <c r="B103" s="120" t="s">
        <v>14</v>
      </c>
      <c r="C103" s="847">
        <v>84.4</v>
      </c>
      <c r="D103" s="843">
        <v>1620.1</v>
      </c>
      <c r="E103" s="843">
        <v>145.4</v>
      </c>
      <c r="F103" s="843">
        <v>92.4</v>
      </c>
      <c r="G103" s="844">
        <v>39687</v>
      </c>
      <c r="H103" s="843">
        <v>117.57899999999999</v>
      </c>
      <c r="I103" s="844">
        <v>5605921</v>
      </c>
      <c r="J103" s="846">
        <v>2.944</v>
      </c>
      <c r="K103" s="900">
        <v>102.053</v>
      </c>
      <c r="M103" s="847">
        <v>84.4</v>
      </c>
      <c r="N103" s="843">
        <v>1691.7</v>
      </c>
      <c r="O103" s="843">
        <v>145.4</v>
      </c>
      <c r="P103" s="843">
        <v>92.4</v>
      </c>
      <c r="Q103" s="844">
        <v>40674</v>
      </c>
      <c r="R103" s="843">
        <v>117.57899999999999</v>
      </c>
      <c r="S103" s="844">
        <v>19097</v>
      </c>
      <c r="T103" s="846">
        <v>2.944</v>
      </c>
      <c r="U103" s="900">
        <v>102.053</v>
      </c>
    </row>
    <row r="104" spans="1:21">
      <c r="A104" s="111" t="s">
        <v>16</v>
      </c>
      <c r="B104" s="119" t="s">
        <v>3</v>
      </c>
      <c r="C104" s="857">
        <v>85.3</v>
      </c>
      <c r="D104" s="853">
        <v>1662</v>
      </c>
      <c r="E104" s="853">
        <v>194.1</v>
      </c>
      <c r="F104" s="853">
        <v>92</v>
      </c>
      <c r="G104" s="854">
        <v>38827</v>
      </c>
      <c r="H104" s="853">
        <v>110.98099999999999</v>
      </c>
      <c r="I104" s="854">
        <v>4621843</v>
      </c>
      <c r="J104" s="856">
        <v>2.93</v>
      </c>
      <c r="K104" s="902">
        <v>101.119</v>
      </c>
      <c r="M104" s="857">
        <v>85.3</v>
      </c>
      <c r="N104" s="853">
        <v>1680</v>
      </c>
      <c r="O104" s="853">
        <v>194.1</v>
      </c>
      <c r="P104" s="853">
        <v>92.4</v>
      </c>
      <c r="Q104" s="854">
        <v>40336</v>
      </c>
      <c r="R104" s="853">
        <v>110.98099999999999</v>
      </c>
      <c r="S104" s="854">
        <v>17682</v>
      </c>
      <c r="T104" s="856">
        <v>2.93</v>
      </c>
      <c r="U104" s="902">
        <v>101.119</v>
      </c>
    </row>
    <row r="105" spans="1:21">
      <c r="A105" s="112">
        <v>1997</v>
      </c>
      <c r="B105" s="120" t="s">
        <v>4</v>
      </c>
      <c r="C105" s="847">
        <v>85</v>
      </c>
      <c r="D105" s="843">
        <v>1717</v>
      </c>
      <c r="E105" s="843">
        <v>150.1</v>
      </c>
      <c r="F105" s="843">
        <v>91.7</v>
      </c>
      <c r="G105" s="844">
        <v>38768</v>
      </c>
      <c r="H105" s="843">
        <v>102.166</v>
      </c>
      <c r="I105" s="844">
        <v>11853613</v>
      </c>
      <c r="J105" s="846">
        <v>2.9140000000000001</v>
      </c>
      <c r="K105" s="900">
        <v>100.71299999999999</v>
      </c>
      <c r="M105" s="847">
        <v>85</v>
      </c>
      <c r="N105" s="843">
        <v>1717.1</v>
      </c>
      <c r="O105" s="843">
        <v>150.1</v>
      </c>
      <c r="P105" s="843">
        <v>92.4</v>
      </c>
      <c r="Q105" s="844">
        <v>40876</v>
      </c>
      <c r="R105" s="843">
        <v>102.166</v>
      </c>
      <c r="S105" s="844">
        <v>16886</v>
      </c>
      <c r="T105" s="846">
        <v>2.9140000000000001</v>
      </c>
      <c r="U105" s="900">
        <v>100.71299999999999</v>
      </c>
    </row>
    <row r="106" spans="1:21">
      <c r="A106" s="112"/>
      <c r="B106" s="120" t="s">
        <v>5</v>
      </c>
      <c r="C106" s="847">
        <v>79.5</v>
      </c>
      <c r="D106" s="843">
        <v>1727.1</v>
      </c>
      <c r="E106" s="843">
        <v>140.4</v>
      </c>
      <c r="F106" s="843">
        <v>91.3</v>
      </c>
      <c r="G106" s="844">
        <v>37457</v>
      </c>
      <c r="H106" s="843">
        <v>116.133</v>
      </c>
      <c r="I106" s="844">
        <v>4070031</v>
      </c>
      <c r="J106" s="846">
        <v>2.9009999999999998</v>
      </c>
      <c r="K106" s="900">
        <v>100.91500000000001</v>
      </c>
      <c r="M106" s="847">
        <v>79.5</v>
      </c>
      <c r="N106" s="843">
        <v>1728.1</v>
      </c>
      <c r="O106" s="843">
        <v>140.4</v>
      </c>
      <c r="P106" s="843">
        <v>92.3</v>
      </c>
      <c r="Q106" s="844">
        <v>41035</v>
      </c>
      <c r="R106" s="843">
        <v>116.133</v>
      </c>
      <c r="S106" s="844">
        <v>16041</v>
      </c>
      <c r="T106" s="846">
        <v>2.9009999999999998</v>
      </c>
      <c r="U106" s="900">
        <v>100.91500000000001</v>
      </c>
    </row>
    <row r="107" spans="1:21">
      <c r="A107" s="95"/>
      <c r="B107" s="120" t="s">
        <v>6</v>
      </c>
      <c r="C107" s="847">
        <v>84.5</v>
      </c>
      <c r="D107" s="843">
        <v>1731.6</v>
      </c>
      <c r="E107" s="843">
        <v>130.80000000000001</v>
      </c>
      <c r="F107" s="843">
        <v>92.7</v>
      </c>
      <c r="G107" s="844">
        <v>37562</v>
      </c>
      <c r="H107" s="843">
        <v>100.193</v>
      </c>
      <c r="I107" s="844">
        <v>7092571</v>
      </c>
      <c r="J107" s="846">
        <v>2.8820000000000001</v>
      </c>
      <c r="K107" s="900">
        <v>101.714</v>
      </c>
      <c r="M107" s="847">
        <v>84.5</v>
      </c>
      <c r="N107" s="843">
        <v>1747.9</v>
      </c>
      <c r="O107" s="843">
        <v>130.80000000000001</v>
      </c>
      <c r="P107" s="843">
        <v>92.1</v>
      </c>
      <c r="Q107" s="844">
        <v>40517</v>
      </c>
      <c r="R107" s="843">
        <v>100.193</v>
      </c>
      <c r="S107" s="844">
        <v>15894</v>
      </c>
      <c r="T107" s="846">
        <v>2.8820000000000001</v>
      </c>
      <c r="U107" s="900">
        <v>101.714</v>
      </c>
    </row>
    <row r="108" spans="1:21">
      <c r="A108" s="112"/>
      <c r="B108" s="120" t="s">
        <v>7</v>
      </c>
      <c r="C108" s="847">
        <v>85.6</v>
      </c>
      <c r="D108" s="843">
        <v>1803.3</v>
      </c>
      <c r="E108" s="843">
        <v>152.30000000000001</v>
      </c>
      <c r="F108" s="843">
        <v>92.2</v>
      </c>
      <c r="G108" s="844">
        <v>41809</v>
      </c>
      <c r="H108" s="843">
        <v>93.617999999999995</v>
      </c>
      <c r="I108" s="844">
        <v>69496297</v>
      </c>
      <c r="J108" s="846">
        <v>2.879</v>
      </c>
      <c r="K108" s="900">
        <v>101.71</v>
      </c>
      <c r="M108" s="847">
        <v>85.6</v>
      </c>
      <c r="N108" s="843">
        <v>1767.3</v>
      </c>
      <c r="O108" s="843">
        <v>152.30000000000001</v>
      </c>
      <c r="P108" s="843">
        <v>91.7</v>
      </c>
      <c r="Q108" s="844">
        <v>41490</v>
      </c>
      <c r="R108" s="843">
        <v>93.617999999999995</v>
      </c>
      <c r="S108" s="844">
        <v>15642</v>
      </c>
      <c r="T108" s="846">
        <v>2.879</v>
      </c>
      <c r="U108" s="900">
        <v>101.71</v>
      </c>
    </row>
    <row r="109" spans="1:21">
      <c r="A109" s="112"/>
      <c r="B109" s="120" t="s">
        <v>8</v>
      </c>
      <c r="C109" s="847">
        <v>86.5</v>
      </c>
      <c r="D109" s="843">
        <v>1864.8</v>
      </c>
      <c r="E109" s="843">
        <v>143.6</v>
      </c>
      <c r="F109" s="843">
        <v>92</v>
      </c>
      <c r="G109" s="844">
        <v>42178</v>
      </c>
      <c r="H109" s="843">
        <v>124.43899999999999</v>
      </c>
      <c r="I109" s="844">
        <v>8226807</v>
      </c>
      <c r="J109" s="846">
        <v>2.8879999999999999</v>
      </c>
      <c r="K109" s="900">
        <v>101.917</v>
      </c>
      <c r="M109" s="847">
        <v>86.5</v>
      </c>
      <c r="N109" s="843">
        <v>1812.6</v>
      </c>
      <c r="O109" s="843">
        <v>143.6</v>
      </c>
      <c r="P109" s="843">
        <v>91.4</v>
      </c>
      <c r="Q109" s="844">
        <v>41274</v>
      </c>
      <c r="R109" s="843">
        <v>124.43899999999999</v>
      </c>
      <c r="S109" s="844">
        <v>11536</v>
      </c>
      <c r="T109" s="846">
        <v>2.8879999999999999</v>
      </c>
      <c r="U109" s="900">
        <v>101.917</v>
      </c>
    </row>
    <row r="110" spans="1:21">
      <c r="A110" s="112"/>
      <c r="B110" s="120" t="s">
        <v>9</v>
      </c>
      <c r="C110" s="847">
        <v>88.3</v>
      </c>
      <c r="D110" s="843">
        <v>1831.8</v>
      </c>
      <c r="E110" s="843">
        <v>143.19999999999999</v>
      </c>
      <c r="F110" s="843">
        <v>93.4</v>
      </c>
      <c r="G110" s="844">
        <v>44721</v>
      </c>
      <c r="H110" s="843">
        <v>89.406999999999996</v>
      </c>
      <c r="I110" s="844">
        <v>4215305</v>
      </c>
      <c r="J110" s="846">
        <v>2.8650000000000002</v>
      </c>
      <c r="K110" s="900">
        <v>101.917</v>
      </c>
      <c r="M110" s="847">
        <v>88.3</v>
      </c>
      <c r="N110" s="843">
        <v>1800.7</v>
      </c>
      <c r="O110" s="843">
        <v>143.19999999999999</v>
      </c>
      <c r="P110" s="843">
        <v>92.9</v>
      </c>
      <c r="Q110" s="844">
        <v>41254</v>
      </c>
      <c r="R110" s="843">
        <v>89.406999999999996</v>
      </c>
      <c r="S110" s="844">
        <v>14326</v>
      </c>
      <c r="T110" s="846">
        <v>2.8650000000000002</v>
      </c>
      <c r="U110" s="900">
        <v>101.917</v>
      </c>
    </row>
    <row r="111" spans="1:21">
      <c r="A111" s="112"/>
      <c r="B111" s="120" t="s">
        <v>10</v>
      </c>
      <c r="C111" s="847">
        <v>88.3</v>
      </c>
      <c r="D111" s="843">
        <v>1850.3</v>
      </c>
      <c r="E111" s="843">
        <v>156.6</v>
      </c>
      <c r="F111" s="843">
        <v>93</v>
      </c>
      <c r="G111" s="844">
        <v>44291</v>
      </c>
      <c r="H111" s="843">
        <v>82.209000000000003</v>
      </c>
      <c r="I111" s="844">
        <v>10184909</v>
      </c>
      <c r="J111" s="846">
        <v>2.839</v>
      </c>
      <c r="K111" s="900">
        <v>101.815</v>
      </c>
      <c r="M111" s="847">
        <v>88.3</v>
      </c>
      <c r="N111" s="843">
        <v>1804.5</v>
      </c>
      <c r="O111" s="843">
        <v>156.6</v>
      </c>
      <c r="P111" s="843">
        <v>93</v>
      </c>
      <c r="Q111" s="844">
        <v>41943</v>
      </c>
      <c r="R111" s="843">
        <v>82.209000000000003</v>
      </c>
      <c r="S111" s="844">
        <v>13791</v>
      </c>
      <c r="T111" s="846">
        <v>2.839</v>
      </c>
      <c r="U111" s="900">
        <v>101.815</v>
      </c>
    </row>
    <row r="112" spans="1:21">
      <c r="A112" s="112"/>
      <c r="B112" s="120" t="s">
        <v>11</v>
      </c>
      <c r="C112" s="847">
        <v>87.6</v>
      </c>
      <c r="D112" s="843">
        <v>1780.7</v>
      </c>
      <c r="E112" s="843">
        <v>198.5</v>
      </c>
      <c r="F112" s="843">
        <v>92.5</v>
      </c>
      <c r="G112" s="844">
        <v>44798</v>
      </c>
      <c r="H112" s="843">
        <v>101.045</v>
      </c>
      <c r="I112" s="844">
        <v>4200709</v>
      </c>
      <c r="J112" s="846">
        <v>2.82</v>
      </c>
      <c r="K112" s="900">
        <v>102.422</v>
      </c>
      <c r="M112" s="847">
        <v>87.6</v>
      </c>
      <c r="N112" s="843">
        <v>1765.3</v>
      </c>
      <c r="O112" s="843">
        <v>198.5</v>
      </c>
      <c r="P112" s="843">
        <v>92.5</v>
      </c>
      <c r="Q112" s="844">
        <v>42348</v>
      </c>
      <c r="R112" s="843">
        <v>101.045</v>
      </c>
      <c r="S112" s="844">
        <v>15459</v>
      </c>
      <c r="T112" s="846">
        <v>2.82</v>
      </c>
      <c r="U112" s="900">
        <v>102.422</v>
      </c>
    </row>
    <row r="113" spans="1:21">
      <c r="A113" s="112"/>
      <c r="B113" s="120" t="s">
        <v>12</v>
      </c>
      <c r="C113" s="847">
        <v>90.2</v>
      </c>
      <c r="D113" s="843">
        <v>1828.1</v>
      </c>
      <c r="E113" s="843">
        <v>165.3</v>
      </c>
      <c r="F113" s="843">
        <v>92.1</v>
      </c>
      <c r="G113" s="844">
        <v>44133</v>
      </c>
      <c r="H113" s="843">
        <v>92.822000000000003</v>
      </c>
      <c r="I113" s="844">
        <v>5789713</v>
      </c>
      <c r="J113" s="846">
        <v>2.8050000000000002</v>
      </c>
      <c r="K113" s="900">
        <v>102.417</v>
      </c>
      <c r="M113" s="847">
        <v>90.2</v>
      </c>
      <c r="N113" s="843">
        <v>1837.2</v>
      </c>
      <c r="O113" s="843">
        <v>165.3</v>
      </c>
      <c r="P113" s="843">
        <v>92.2</v>
      </c>
      <c r="Q113" s="844">
        <v>42125</v>
      </c>
      <c r="R113" s="843">
        <v>92.822000000000003</v>
      </c>
      <c r="S113" s="844">
        <v>14487</v>
      </c>
      <c r="T113" s="846">
        <v>2.8050000000000002</v>
      </c>
      <c r="U113" s="900">
        <v>102.417</v>
      </c>
    </row>
    <row r="114" spans="1:21">
      <c r="A114" s="112"/>
      <c r="B114" s="120" t="s">
        <v>13</v>
      </c>
      <c r="C114" s="847">
        <v>91.1</v>
      </c>
      <c r="D114" s="843">
        <v>1789.3</v>
      </c>
      <c r="E114" s="843">
        <v>162.80000000000001</v>
      </c>
      <c r="F114" s="843">
        <v>92</v>
      </c>
      <c r="G114" s="844">
        <v>42908</v>
      </c>
      <c r="H114" s="843">
        <v>113.60599999999999</v>
      </c>
      <c r="I114" s="844">
        <v>45952268</v>
      </c>
      <c r="J114" s="846">
        <v>2.7709999999999999</v>
      </c>
      <c r="K114" s="900">
        <v>102.01600000000001</v>
      </c>
      <c r="M114" s="847">
        <v>91.1</v>
      </c>
      <c r="N114" s="843">
        <v>1851</v>
      </c>
      <c r="O114" s="843">
        <v>162.80000000000001</v>
      </c>
      <c r="P114" s="843">
        <v>92</v>
      </c>
      <c r="Q114" s="844">
        <v>43443</v>
      </c>
      <c r="R114" s="843">
        <v>113.60599999999999</v>
      </c>
      <c r="S114" s="844">
        <v>14275</v>
      </c>
      <c r="T114" s="846">
        <v>2.7709999999999999</v>
      </c>
      <c r="U114" s="900">
        <v>102.01600000000001</v>
      </c>
    </row>
    <row r="115" spans="1:21">
      <c r="A115" s="113"/>
      <c r="B115" s="121" t="s">
        <v>14</v>
      </c>
      <c r="C115" s="852">
        <v>92</v>
      </c>
      <c r="D115" s="848">
        <v>1813.4</v>
      </c>
      <c r="E115" s="848">
        <v>146.69999999999999</v>
      </c>
      <c r="F115" s="848">
        <v>92</v>
      </c>
      <c r="G115" s="849">
        <v>43233</v>
      </c>
      <c r="H115" s="848">
        <v>97.91</v>
      </c>
      <c r="I115" s="849">
        <v>3506412</v>
      </c>
      <c r="J115" s="851">
        <v>2.7429999999999999</v>
      </c>
      <c r="K115" s="901">
        <v>101.509</v>
      </c>
      <c r="M115" s="852">
        <v>92</v>
      </c>
      <c r="N115" s="848">
        <v>1901.5</v>
      </c>
      <c r="O115" s="848">
        <v>146.69999999999999</v>
      </c>
      <c r="P115" s="848">
        <v>92</v>
      </c>
      <c r="Q115" s="849">
        <v>43753</v>
      </c>
      <c r="R115" s="848">
        <v>97.91</v>
      </c>
      <c r="S115" s="849">
        <v>12513</v>
      </c>
      <c r="T115" s="851">
        <v>2.7429999999999999</v>
      </c>
      <c r="U115" s="901">
        <v>101.509</v>
      </c>
    </row>
    <row r="116" spans="1:21">
      <c r="A116" s="112" t="s">
        <v>17</v>
      </c>
      <c r="B116" s="120" t="s">
        <v>3</v>
      </c>
      <c r="C116" s="847">
        <v>92</v>
      </c>
      <c r="D116" s="843">
        <v>1872.2</v>
      </c>
      <c r="E116" s="843">
        <v>159.19999999999999</v>
      </c>
      <c r="F116" s="843">
        <v>91.5</v>
      </c>
      <c r="G116" s="844">
        <v>42542</v>
      </c>
      <c r="H116" s="843">
        <v>102.548</v>
      </c>
      <c r="I116" s="844">
        <v>3550706</v>
      </c>
      <c r="J116" s="846">
        <v>2.7389999999999999</v>
      </c>
      <c r="K116" s="900">
        <v>101.509</v>
      </c>
      <c r="M116" s="847">
        <v>92</v>
      </c>
      <c r="N116" s="843">
        <v>1894.4</v>
      </c>
      <c r="O116" s="843">
        <v>159.19999999999999</v>
      </c>
      <c r="P116" s="843">
        <v>91.9</v>
      </c>
      <c r="Q116" s="844">
        <v>44691</v>
      </c>
      <c r="R116" s="843">
        <v>102.548</v>
      </c>
      <c r="S116" s="844">
        <v>13542</v>
      </c>
      <c r="T116" s="846">
        <v>2.7389999999999999</v>
      </c>
      <c r="U116" s="900">
        <v>101.509</v>
      </c>
    </row>
    <row r="117" spans="1:21">
      <c r="A117" s="112">
        <v>1998</v>
      </c>
      <c r="B117" s="120" t="s">
        <v>4</v>
      </c>
      <c r="C117" s="847">
        <v>91.3</v>
      </c>
      <c r="D117" s="843">
        <v>1903.6</v>
      </c>
      <c r="E117" s="843">
        <v>151.6</v>
      </c>
      <c r="F117" s="843">
        <v>91.3</v>
      </c>
      <c r="G117" s="844">
        <v>43691</v>
      </c>
      <c r="H117" s="843">
        <v>86.268000000000001</v>
      </c>
      <c r="I117" s="844">
        <v>10291870</v>
      </c>
      <c r="J117" s="846">
        <v>2.75</v>
      </c>
      <c r="K117" s="900">
        <v>102.123</v>
      </c>
      <c r="M117" s="847">
        <v>91.3</v>
      </c>
      <c r="N117" s="843">
        <v>1905</v>
      </c>
      <c r="O117" s="843">
        <v>151.6</v>
      </c>
      <c r="P117" s="843">
        <v>91.9</v>
      </c>
      <c r="Q117" s="844">
        <v>46027</v>
      </c>
      <c r="R117" s="843">
        <v>86.268000000000001</v>
      </c>
      <c r="S117" s="844">
        <v>14385</v>
      </c>
      <c r="T117" s="846">
        <v>2.75</v>
      </c>
      <c r="U117" s="900">
        <v>102.123</v>
      </c>
    </row>
    <row r="118" spans="1:21">
      <c r="A118" s="112"/>
      <c r="B118" s="120" t="s">
        <v>5</v>
      </c>
      <c r="C118" s="847">
        <v>92.1</v>
      </c>
      <c r="D118" s="843">
        <v>1900.7</v>
      </c>
      <c r="E118" s="843">
        <v>158.4</v>
      </c>
      <c r="F118" s="843">
        <v>91.1</v>
      </c>
      <c r="G118" s="844">
        <v>43901</v>
      </c>
      <c r="H118" s="843">
        <v>104.419</v>
      </c>
      <c r="I118" s="844">
        <v>3383772</v>
      </c>
      <c r="J118" s="846">
        <v>2.7389999999999999</v>
      </c>
      <c r="K118" s="900">
        <v>101.813</v>
      </c>
      <c r="M118" s="847">
        <v>92.1</v>
      </c>
      <c r="N118" s="843">
        <v>1899.4</v>
      </c>
      <c r="O118" s="843">
        <v>158.4</v>
      </c>
      <c r="P118" s="843">
        <v>92.1</v>
      </c>
      <c r="Q118" s="844">
        <v>47414</v>
      </c>
      <c r="R118" s="843">
        <v>104.419</v>
      </c>
      <c r="S118" s="844">
        <v>13298</v>
      </c>
      <c r="T118" s="846">
        <v>2.7389999999999999</v>
      </c>
      <c r="U118" s="900">
        <v>101.813</v>
      </c>
    </row>
    <row r="119" spans="1:21">
      <c r="A119" s="112"/>
      <c r="B119" s="120" t="s">
        <v>6</v>
      </c>
      <c r="C119" s="847">
        <v>92.2</v>
      </c>
      <c r="D119" s="843">
        <v>1886.8</v>
      </c>
      <c r="E119" s="843">
        <v>180.2</v>
      </c>
      <c r="F119" s="843">
        <v>92.5</v>
      </c>
      <c r="G119" s="844">
        <v>44238</v>
      </c>
      <c r="H119" s="843">
        <v>107.886</v>
      </c>
      <c r="I119" s="844">
        <v>6473533</v>
      </c>
      <c r="J119" s="846">
        <v>2.74</v>
      </c>
      <c r="K119" s="900">
        <v>100</v>
      </c>
      <c r="M119" s="847">
        <v>92.2</v>
      </c>
      <c r="N119" s="843">
        <v>1891</v>
      </c>
      <c r="O119" s="843">
        <v>180.2</v>
      </c>
      <c r="P119" s="843">
        <v>92</v>
      </c>
      <c r="Q119" s="844">
        <v>47521</v>
      </c>
      <c r="R119" s="843">
        <v>107.886</v>
      </c>
      <c r="S119" s="844">
        <v>13966</v>
      </c>
      <c r="T119" s="846">
        <v>2.74</v>
      </c>
      <c r="U119" s="900">
        <v>100</v>
      </c>
    </row>
    <row r="120" spans="1:21">
      <c r="A120" s="112"/>
      <c r="B120" s="120" t="s">
        <v>7</v>
      </c>
      <c r="C120" s="847">
        <v>91.3</v>
      </c>
      <c r="D120" s="843">
        <v>1895.5</v>
      </c>
      <c r="E120" s="843">
        <v>140.9</v>
      </c>
      <c r="F120" s="843">
        <v>92.4</v>
      </c>
      <c r="G120" s="844">
        <v>48273</v>
      </c>
      <c r="H120" s="843">
        <v>108.938</v>
      </c>
      <c r="I120" s="844">
        <v>54932822</v>
      </c>
      <c r="J120" s="846">
        <v>2.7389999999999999</v>
      </c>
      <c r="K120" s="900">
        <v>100.396</v>
      </c>
      <c r="M120" s="847">
        <v>91.3</v>
      </c>
      <c r="N120" s="843">
        <v>1845.5</v>
      </c>
      <c r="O120" s="843">
        <v>140.9</v>
      </c>
      <c r="P120" s="843">
        <v>92</v>
      </c>
      <c r="Q120" s="844">
        <v>48779</v>
      </c>
      <c r="R120" s="843">
        <v>108.938</v>
      </c>
      <c r="S120" s="844">
        <v>12648</v>
      </c>
      <c r="T120" s="846">
        <v>2.7389999999999999</v>
      </c>
      <c r="U120" s="900">
        <v>100.396</v>
      </c>
    </row>
    <row r="121" spans="1:21">
      <c r="A121" s="112"/>
      <c r="B121" s="120" t="s">
        <v>8</v>
      </c>
      <c r="C121" s="847">
        <v>91.1</v>
      </c>
      <c r="D121" s="843">
        <v>1856.8</v>
      </c>
      <c r="E121" s="843">
        <v>164.4</v>
      </c>
      <c r="F121" s="843">
        <v>92.4</v>
      </c>
      <c r="G121" s="844">
        <v>51191</v>
      </c>
      <c r="H121" s="843">
        <v>73.033000000000001</v>
      </c>
      <c r="I121" s="844">
        <v>10256502</v>
      </c>
      <c r="J121" s="846">
        <v>2.7240000000000002</v>
      </c>
      <c r="K121" s="900">
        <v>100.099</v>
      </c>
      <c r="M121" s="847">
        <v>91.1</v>
      </c>
      <c r="N121" s="843">
        <v>1800.8</v>
      </c>
      <c r="O121" s="843">
        <v>164.4</v>
      </c>
      <c r="P121" s="843">
        <v>91.9</v>
      </c>
      <c r="Q121" s="844">
        <v>49224</v>
      </c>
      <c r="R121" s="843">
        <v>73.033000000000001</v>
      </c>
      <c r="S121" s="844">
        <v>13549</v>
      </c>
      <c r="T121" s="846">
        <v>2.7240000000000002</v>
      </c>
      <c r="U121" s="900">
        <v>100.099</v>
      </c>
    </row>
    <row r="122" spans="1:21">
      <c r="A122" s="112"/>
      <c r="B122" s="120" t="s">
        <v>9</v>
      </c>
      <c r="C122" s="847">
        <v>90.2</v>
      </c>
      <c r="D122" s="843">
        <v>1811.9</v>
      </c>
      <c r="E122" s="843">
        <v>153.19999999999999</v>
      </c>
      <c r="F122" s="843">
        <v>92.2</v>
      </c>
      <c r="G122" s="844">
        <v>53432</v>
      </c>
      <c r="H122" s="843">
        <v>99.203000000000003</v>
      </c>
      <c r="I122" s="844">
        <v>3602969</v>
      </c>
      <c r="J122" s="846">
        <v>2.71</v>
      </c>
      <c r="K122" s="900">
        <v>99.703000000000003</v>
      </c>
      <c r="M122" s="847">
        <v>90.2</v>
      </c>
      <c r="N122" s="843">
        <v>1782.6</v>
      </c>
      <c r="O122" s="843">
        <v>153.19999999999999</v>
      </c>
      <c r="P122" s="843">
        <v>91.7</v>
      </c>
      <c r="Q122" s="844">
        <v>49734</v>
      </c>
      <c r="R122" s="843">
        <v>99.203000000000003</v>
      </c>
      <c r="S122" s="844">
        <v>12465</v>
      </c>
      <c r="T122" s="846">
        <v>2.71</v>
      </c>
      <c r="U122" s="900">
        <v>99.703000000000003</v>
      </c>
    </row>
    <row r="123" spans="1:21">
      <c r="A123" s="112"/>
      <c r="B123" s="120" t="s">
        <v>10</v>
      </c>
      <c r="C123" s="847">
        <v>90.2</v>
      </c>
      <c r="D123" s="843">
        <v>1802.8</v>
      </c>
      <c r="E123" s="843">
        <v>152.9</v>
      </c>
      <c r="F123" s="843">
        <v>91.5</v>
      </c>
      <c r="G123" s="844">
        <v>53977</v>
      </c>
      <c r="H123" s="843">
        <v>104.18899999999999</v>
      </c>
      <c r="I123" s="844">
        <v>8938480</v>
      </c>
      <c r="J123" s="846">
        <v>2.7130000000000001</v>
      </c>
      <c r="K123" s="900">
        <v>100.099</v>
      </c>
      <c r="M123" s="847">
        <v>90.2</v>
      </c>
      <c r="N123" s="843">
        <v>1762.4</v>
      </c>
      <c r="O123" s="843">
        <v>152.9</v>
      </c>
      <c r="P123" s="843">
        <v>91.5</v>
      </c>
      <c r="Q123" s="844">
        <v>50913</v>
      </c>
      <c r="R123" s="843">
        <v>104.18899999999999</v>
      </c>
      <c r="S123" s="844">
        <v>12536</v>
      </c>
      <c r="T123" s="846">
        <v>2.7130000000000001</v>
      </c>
      <c r="U123" s="900">
        <v>100.099</v>
      </c>
    </row>
    <row r="124" spans="1:21">
      <c r="A124" s="112"/>
      <c r="B124" s="120" t="s">
        <v>11</v>
      </c>
      <c r="C124" s="847">
        <v>90.8</v>
      </c>
      <c r="D124" s="843">
        <v>1753.2</v>
      </c>
      <c r="E124" s="843">
        <v>143.6</v>
      </c>
      <c r="F124" s="843">
        <v>91.6</v>
      </c>
      <c r="G124" s="844">
        <v>53659</v>
      </c>
      <c r="H124" s="843">
        <v>91.168999999999997</v>
      </c>
      <c r="I124" s="844">
        <v>3405914</v>
      </c>
      <c r="J124" s="846">
        <v>2.7040000000000002</v>
      </c>
      <c r="K124" s="900">
        <v>100.197</v>
      </c>
      <c r="M124" s="847">
        <v>90.8</v>
      </c>
      <c r="N124" s="843">
        <v>1742.2</v>
      </c>
      <c r="O124" s="843">
        <v>143.6</v>
      </c>
      <c r="P124" s="843">
        <v>91.6</v>
      </c>
      <c r="Q124" s="844">
        <v>50787</v>
      </c>
      <c r="R124" s="843">
        <v>91.168999999999997</v>
      </c>
      <c r="S124" s="844">
        <v>12572</v>
      </c>
      <c r="T124" s="846">
        <v>2.7040000000000002</v>
      </c>
      <c r="U124" s="900">
        <v>100.197</v>
      </c>
    </row>
    <row r="125" spans="1:21">
      <c r="A125" s="112"/>
      <c r="B125" s="120" t="s">
        <v>12</v>
      </c>
      <c r="C125" s="847">
        <v>88.7</v>
      </c>
      <c r="D125" s="843">
        <v>1660</v>
      </c>
      <c r="E125" s="843">
        <v>155.9</v>
      </c>
      <c r="F125" s="843">
        <v>91.3</v>
      </c>
      <c r="G125" s="844">
        <v>52721</v>
      </c>
      <c r="H125" s="843">
        <v>106.45</v>
      </c>
      <c r="I125" s="844">
        <v>4294817</v>
      </c>
      <c r="J125" s="846">
        <v>2.6920000000000002</v>
      </c>
      <c r="K125" s="900">
        <v>101.08199999999999</v>
      </c>
      <c r="M125" s="847">
        <v>88.7</v>
      </c>
      <c r="N125" s="843">
        <v>1675.7</v>
      </c>
      <c r="O125" s="843">
        <v>155.9</v>
      </c>
      <c r="P125" s="843">
        <v>91.3</v>
      </c>
      <c r="Q125" s="844">
        <v>50932</v>
      </c>
      <c r="R125" s="843">
        <v>106.45</v>
      </c>
      <c r="S125" s="844">
        <v>10853</v>
      </c>
      <c r="T125" s="846">
        <v>2.6920000000000002</v>
      </c>
      <c r="U125" s="900">
        <v>101.08199999999999</v>
      </c>
    </row>
    <row r="126" spans="1:21">
      <c r="A126" s="112"/>
      <c r="B126" s="120" t="s">
        <v>13</v>
      </c>
      <c r="C126" s="847">
        <v>87.7</v>
      </c>
      <c r="D126" s="843">
        <v>1595</v>
      </c>
      <c r="E126" s="843">
        <v>152.9</v>
      </c>
      <c r="F126" s="843">
        <v>91.3</v>
      </c>
      <c r="G126" s="844">
        <v>51447</v>
      </c>
      <c r="H126" s="843">
        <v>88.058999999999997</v>
      </c>
      <c r="I126" s="844">
        <v>40681761</v>
      </c>
      <c r="J126" s="846">
        <v>2.6549999999999998</v>
      </c>
      <c r="K126" s="900">
        <v>101.482</v>
      </c>
      <c r="M126" s="847">
        <v>87.7</v>
      </c>
      <c r="N126" s="843">
        <v>1653.1</v>
      </c>
      <c r="O126" s="843">
        <v>152.9</v>
      </c>
      <c r="P126" s="843">
        <v>91.2</v>
      </c>
      <c r="Q126" s="844">
        <v>51369</v>
      </c>
      <c r="R126" s="843">
        <v>88.058999999999997</v>
      </c>
      <c r="S126" s="844">
        <v>12413</v>
      </c>
      <c r="T126" s="846">
        <v>2.6549999999999998</v>
      </c>
      <c r="U126" s="900">
        <v>101.482</v>
      </c>
    </row>
    <row r="127" spans="1:21">
      <c r="A127" s="112"/>
      <c r="B127" s="120" t="s">
        <v>14</v>
      </c>
      <c r="C127" s="847">
        <v>86.8</v>
      </c>
      <c r="D127" s="843">
        <v>1574</v>
      </c>
      <c r="E127" s="843">
        <v>151.1</v>
      </c>
      <c r="F127" s="843">
        <v>90.9</v>
      </c>
      <c r="G127" s="844">
        <v>50523</v>
      </c>
      <c r="H127" s="843">
        <v>91.72</v>
      </c>
      <c r="I127" s="844">
        <v>2999486</v>
      </c>
      <c r="J127" s="846">
        <v>2.6179999999999999</v>
      </c>
      <c r="K127" s="900">
        <v>100.991</v>
      </c>
      <c r="M127" s="847">
        <v>86.8</v>
      </c>
      <c r="N127" s="843">
        <v>1652.5</v>
      </c>
      <c r="O127" s="843">
        <v>151.1</v>
      </c>
      <c r="P127" s="843">
        <v>90.8</v>
      </c>
      <c r="Q127" s="844">
        <v>51084</v>
      </c>
      <c r="R127" s="843">
        <v>91.72</v>
      </c>
      <c r="S127" s="844">
        <v>11046</v>
      </c>
      <c r="T127" s="846">
        <v>2.6179999999999999</v>
      </c>
      <c r="U127" s="900">
        <v>100.991</v>
      </c>
    </row>
    <row r="128" spans="1:21">
      <c r="A128" s="111" t="s">
        <v>18</v>
      </c>
      <c r="B128" s="119" t="s">
        <v>3</v>
      </c>
      <c r="C128" s="857">
        <v>85.5</v>
      </c>
      <c r="D128" s="853">
        <v>1649.3</v>
      </c>
      <c r="E128" s="853">
        <v>154.1</v>
      </c>
      <c r="F128" s="853">
        <v>89.7</v>
      </c>
      <c r="G128" s="854">
        <v>48933</v>
      </c>
      <c r="H128" s="853">
        <v>96.363</v>
      </c>
      <c r="I128" s="854">
        <v>2918277</v>
      </c>
      <c r="J128" s="856">
        <v>2.625</v>
      </c>
      <c r="K128" s="902">
        <v>100.79300000000001</v>
      </c>
      <c r="M128" s="857">
        <v>85.5</v>
      </c>
      <c r="N128" s="853">
        <v>1670</v>
      </c>
      <c r="O128" s="853">
        <v>154.1</v>
      </c>
      <c r="P128" s="853">
        <v>90.1</v>
      </c>
      <c r="Q128" s="854">
        <v>52224</v>
      </c>
      <c r="R128" s="853">
        <v>96.363</v>
      </c>
      <c r="S128" s="854">
        <v>11016</v>
      </c>
      <c r="T128" s="856">
        <v>2.625</v>
      </c>
      <c r="U128" s="902">
        <v>100.79300000000001</v>
      </c>
    </row>
    <row r="129" spans="1:21">
      <c r="A129" s="112">
        <v>1999</v>
      </c>
      <c r="B129" s="120" t="s">
        <v>4</v>
      </c>
      <c r="C129" s="847">
        <v>85.6</v>
      </c>
      <c r="D129" s="843">
        <v>1698.8</v>
      </c>
      <c r="E129" s="843">
        <v>138.9</v>
      </c>
      <c r="F129" s="843">
        <v>89.2</v>
      </c>
      <c r="G129" s="844">
        <v>49000</v>
      </c>
      <c r="H129" s="843">
        <v>99.244</v>
      </c>
      <c r="I129" s="844">
        <v>6810250</v>
      </c>
      <c r="J129" s="846">
        <v>2.65</v>
      </c>
      <c r="K129" s="900">
        <v>99.802000000000007</v>
      </c>
      <c r="M129" s="847">
        <v>85.6</v>
      </c>
      <c r="N129" s="843">
        <v>1700.2</v>
      </c>
      <c r="O129" s="843">
        <v>138.9</v>
      </c>
      <c r="P129" s="843">
        <v>89.7</v>
      </c>
      <c r="Q129" s="844">
        <v>51590</v>
      </c>
      <c r="R129" s="843">
        <v>99.244</v>
      </c>
      <c r="S129" s="844">
        <v>9697</v>
      </c>
      <c r="T129" s="846">
        <v>2.65</v>
      </c>
      <c r="U129" s="900">
        <v>99.802000000000007</v>
      </c>
    </row>
    <row r="130" spans="1:21">
      <c r="A130" s="112"/>
      <c r="B130" s="120" t="s">
        <v>5</v>
      </c>
      <c r="C130" s="847">
        <v>86.8</v>
      </c>
      <c r="D130" s="843">
        <v>1667.2</v>
      </c>
      <c r="E130" s="843">
        <v>139.5</v>
      </c>
      <c r="F130" s="843">
        <v>89.7</v>
      </c>
      <c r="G130" s="844">
        <v>48354</v>
      </c>
      <c r="H130" s="843">
        <v>100.02200000000001</v>
      </c>
      <c r="I130" s="844">
        <v>1723898</v>
      </c>
      <c r="J130" s="846">
        <v>2.6509999999999998</v>
      </c>
      <c r="K130" s="900">
        <v>99.603999999999999</v>
      </c>
      <c r="M130" s="847">
        <v>86.8</v>
      </c>
      <c r="N130" s="843">
        <v>1665</v>
      </c>
      <c r="O130" s="843">
        <v>139.5</v>
      </c>
      <c r="P130" s="843">
        <v>90.6</v>
      </c>
      <c r="Q130" s="844">
        <v>51535</v>
      </c>
      <c r="R130" s="843">
        <v>100.02200000000001</v>
      </c>
      <c r="S130" s="844">
        <v>6835</v>
      </c>
      <c r="T130" s="846">
        <v>2.6509999999999998</v>
      </c>
      <c r="U130" s="900">
        <v>99.603999999999999</v>
      </c>
    </row>
    <row r="131" spans="1:21">
      <c r="A131" s="112"/>
      <c r="B131" s="120" t="s">
        <v>6</v>
      </c>
      <c r="C131" s="847">
        <v>85.7</v>
      </c>
      <c r="D131" s="843">
        <v>1658.1</v>
      </c>
      <c r="E131" s="843">
        <v>138.69999999999999</v>
      </c>
      <c r="F131" s="843">
        <v>91.4</v>
      </c>
      <c r="G131" s="844">
        <v>48496</v>
      </c>
      <c r="H131" s="843">
        <v>106.94199999999999</v>
      </c>
      <c r="I131" s="844">
        <v>5124887</v>
      </c>
      <c r="J131" s="846">
        <v>2.63</v>
      </c>
      <c r="K131" s="900">
        <v>99.802000000000007</v>
      </c>
      <c r="M131" s="847">
        <v>85.7</v>
      </c>
      <c r="N131" s="843">
        <v>1650.6</v>
      </c>
      <c r="O131" s="843">
        <v>138.69999999999999</v>
      </c>
      <c r="P131" s="843">
        <v>91</v>
      </c>
      <c r="Q131" s="844">
        <v>52294</v>
      </c>
      <c r="R131" s="843">
        <v>106.94199999999999</v>
      </c>
      <c r="S131" s="844">
        <v>10813</v>
      </c>
      <c r="T131" s="846">
        <v>2.63</v>
      </c>
      <c r="U131" s="900">
        <v>99.802000000000007</v>
      </c>
    </row>
    <row r="132" spans="1:21">
      <c r="A132" s="95"/>
      <c r="B132" s="120" t="s">
        <v>7</v>
      </c>
      <c r="C132" s="847">
        <v>85.5</v>
      </c>
      <c r="D132" s="843">
        <v>1721</v>
      </c>
      <c r="E132" s="843">
        <v>142.1</v>
      </c>
      <c r="F132" s="843">
        <v>92.1</v>
      </c>
      <c r="G132" s="844">
        <v>49240</v>
      </c>
      <c r="H132" s="843">
        <v>106.063</v>
      </c>
      <c r="I132" s="844">
        <v>48322271</v>
      </c>
      <c r="J132" s="846">
        <v>2.61</v>
      </c>
      <c r="K132" s="900">
        <v>99.212000000000003</v>
      </c>
      <c r="M132" s="847">
        <v>85.5</v>
      </c>
      <c r="N132" s="843">
        <v>1669.9</v>
      </c>
      <c r="O132" s="843">
        <v>142.1</v>
      </c>
      <c r="P132" s="843">
        <v>91.8</v>
      </c>
      <c r="Q132" s="844">
        <v>49511</v>
      </c>
      <c r="R132" s="843">
        <v>106.063</v>
      </c>
      <c r="S132" s="844">
        <v>11200</v>
      </c>
      <c r="T132" s="846">
        <v>2.61</v>
      </c>
      <c r="U132" s="900">
        <v>99.212000000000003</v>
      </c>
    </row>
    <row r="133" spans="1:21">
      <c r="A133" s="112"/>
      <c r="B133" s="120" t="s">
        <v>8</v>
      </c>
      <c r="C133" s="847">
        <v>84.7</v>
      </c>
      <c r="D133" s="843">
        <v>1580.8</v>
      </c>
      <c r="E133" s="843">
        <v>138.4</v>
      </c>
      <c r="F133" s="843">
        <v>92.5</v>
      </c>
      <c r="G133" s="844">
        <v>53756</v>
      </c>
      <c r="H133" s="843">
        <v>101.158</v>
      </c>
      <c r="I133" s="844">
        <v>11326272</v>
      </c>
      <c r="J133" s="846">
        <v>2.5760000000000001</v>
      </c>
      <c r="K133" s="900">
        <v>99.209000000000003</v>
      </c>
      <c r="M133" s="847">
        <v>84.7</v>
      </c>
      <c r="N133" s="843">
        <v>1533</v>
      </c>
      <c r="O133" s="843">
        <v>138.4</v>
      </c>
      <c r="P133" s="843">
        <v>92.1</v>
      </c>
      <c r="Q133" s="844">
        <v>51705</v>
      </c>
      <c r="R133" s="843">
        <v>101.158</v>
      </c>
      <c r="S133" s="844">
        <v>14332</v>
      </c>
      <c r="T133" s="846">
        <v>2.5760000000000001</v>
      </c>
      <c r="U133" s="900">
        <v>99.209000000000003</v>
      </c>
    </row>
    <row r="134" spans="1:21">
      <c r="A134" s="112"/>
      <c r="B134" s="120" t="s">
        <v>9</v>
      </c>
      <c r="C134" s="847">
        <v>84.9</v>
      </c>
      <c r="D134" s="843">
        <v>1701.4</v>
      </c>
      <c r="E134" s="843">
        <v>151.6</v>
      </c>
      <c r="F134" s="843">
        <v>92.2</v>
      </c>
      <c r="G134" s="844">
        <v>54567</v>
      </c>
      <c r="H134" s="843">
        <v>108.42</v>
      </c>
      <c r="I134" s="844">
        <v>3153166</v>
      </c>
      <c r="J134" s="846">
        <v>2.5640000000000001</v>
      </c>
      <c r="K134" s="900">
        <v>99.503</v>
      </c>
      <c r="M134" s="847">
        <v>84.9</v>
      </c>
      <c r="N134" s="843">
        <v>1677.6</v>
      </c>
      <c r="O134" s="843">
        <v>151.6</v>
      </c>
      <c r="P134" s="843">
        <v>91.7</v>
      </c>
      <c r="Q134" s="844">
        <v>51431</v>
      </c>
      <c r="R134" s="843">
        <v>108.42</v>
      </c>
      <c r="S134" s="844">
        <v>10667</v>
      </c>
      <c r="T134" s="846">
        <v>2.5640000000000001</v>
      </c>
      <c r="U134" s="900">
        <v>99.503</v>
      </c>
    </row>
    <row r="135" spans="1:21">
      <c r="A135" s="112"/>
      <c r="B135" s="120" t="s">
        <v>10</v>
      </c>
      <c r="C135" s="847">
        <v>83.9</v>
      </c>
      <c r="D135" s="843">
        <v>1724</v>
      </c>
      <c r="E135" s="843">
        <v>152.80000000000001</v>
      </c>
      <c r="F135" s="843">
        <v>91.9</v>
      </c>
      <c r="G135" s="844">
        <v>55411</v>
      </c>
      <c r="H135" s="843">
        <v>102.628</v>
      </c>
      <c r="I135" s="844">
        <v>7355489</v>
      </c>
      <c r="J135" s="846">
        <v>2.5720000000000001</v>
      </c>
      <c r="K135" s="900">
        <v>99.504999999999995</v>
      </c>
      <c r="M135" s="847">
        <v>83.9</v>
      </c>
      <c r="N135" s="843">
        <v>1692.8</v>
      </c>
      <c r="O135" s="843">
        <v>152.80000000000001</v>
      </c>
      <c r="P135" s="843">
        <v>91.8</v>
      </c>
      <c r="Q135" s="844">
        <v>51499</v>
      </c>
      <c r="R135" s="843">
        <v>102.628</v>
      </c>
      <c r="S135" s="844">
        <v>10682</v>
      </c>
      <c r="T135" s="846">
        <v>2.5720000000000001</v>
      </c>
      <c r="U135" s="900">
        <v>99.504999999999995</v>
      </c>
    </row>
    <row r="136" spans="1:21">
      <c r="A136" s="112"/>
      <c r="B136" s="120" t="s">
        <v>11</v>
      </c>
      <c r="C136" s="847">
        <v>83.6</v>
      </c>
      <c r="D136" s="843">
        <v>1672.1</v>
      </c>
      <c r="E136" s="843">
        <v>151.9</v>
      </c>
      <c r="F136" s="843">
        <v>92</v>
      </c>
      <c r="G136" s="844">
        <v>54091</v>
      </c>
      <c r="H136" s="843">
        <v>103.887</v>
      </c>
      <c r="I136" s="844">
        <v>2663915</v>
      </c>
      <c r="J136" s="846">
        <v>2.5720000000000001</v>
      </c>
      <c r="K136" s="900">
        <v>99.41</v>
      </c>
      <c r="M136" s="847">
        <v>83.6</v>
      </c>
      <c r="N136" s="843">
        <v>1661.5</v>
      </c>
      <c r="O136" s="843">
        <v>151.9</v>
      </c>
      <c r="P136" s="843">
        <v>92</v>
      </c>
      <c r="Q136" s="844">
        <v>51205</v>
      </c>
      <c r="R136" s="843">
        <v>103.887</v>
      </c>
      <c r="S136" s="844">
        <v>10156</v>
      </c>
      <c r="T136" s="846">
        <v>2.5720000000000001</v>
      </c>
      <c r="U136" s="900">
        <v>99.41</v>
      </c>
    </row>
    <row r="137" spans="1:21">
      <c r="A137" s="112"/>
      <c r="B137" s="120" t="s">
        <v>12</v>
      </c>
      <c r="C137" s="847">
        <v>84.6</v>
      </c>
      <c r="D137" s="843">
        <v>1636.2</v>
      </c>
      <c r="E137" s="843">
        <v>142.69999999999999</v>
      </c>
      <c r="F137" s="843">
        <v>92.1</v>
      </c>
      <c r="G137" s="844">
        <v>52949</v>
      </c>
      <c r="H137" s="843">
        <v>85.572000000000003</v>
      </c>
      <c r="I137" s="844">
        <v>4359758</v>
      </c>
      <c r="J137" s="846">
        <v>2.5659999999999998</v>
      </c>
      <c r="K137" s="900">
        <v>98.248999999999995</v>
      </c>
      <c r="M137" s="847">
        <v>84.6</v>
      </c>
      <c r="N137" s="843">
        <v>1655.2</v>
      </c>
      <c r="O137" s="843">
        <v>142.69999999999999</v>
      </c>
      <c r="P137" s="843">
        <v>92.1</v>
      </c>
      <c r="Q137" s="844">
        <v>51955</v>
      </c>
      <c r="R137" s="843">
        <v>85.572000000000003</v>
      </c>
      <c r="S137" s="844">
        <v>10715</v>
      </c>
      <c r="T137" s="846">
        <v>2.5659999999999998</v>
      </c>
      <c r="U137" s="900">
        <v>98.248999999999995</v>
      </c>
    </row>
    <row r="138" spans="1:21">
      <c r="A138" s="112"/>
      <c r="B138" s="120" t="s">
        <v>13</v>
      </c>
      <c r="C138" s="847">
        <v>83.7</v>
      </c>
      <c r="D138" s="843">
        <v>1607.7</v>
      </c>
      <c r="E138" s="843">
        <v>145.80000000000001</v>
      </c>
      <c r="F138" s="843">
        <v>91.6</v>
      </c>
      <c r="G138" s="844">
        <v>55327</v>
      </c>
      <c r="H138" s="843">
        <v>96.655000000000001</v>
      </c>
      <c r="I138" s="844">
        <v>34722578</v>
      </c>
      <c r="J138" s="846">
        <v>2.5590000000000002</v>
      </c>
      <c r="K138" s="900">
        <v>97.566000000000003</v>
      </c>
      <c r="M138" s="847">
        <v>83.7</v>
      </c>
      <c r="N138" s="843">
        <v>1661.5</v>
      </c>
      <c r="O138" s="843">
        <v>145.80000000000001</v>
      </c>
      <c r="P138" s="843">
        <v>91.5</v>
      </c>
      <c r="Q138" s="844">
        <v>54218</v>
      </c>
      <c r="R138" s="843">
        <v>96.655000000000001</v>
      </c>
      <c r="S138" s="844">
        <v>10563</v>
      </c>
      <c r="T138" s="846">
        <v>2.5590000000000002</v>
      </c>
      <c r="U138" s="900">
        <v>97.566000000000003</v>
      </c>
    </row>
    <row r="139" spans="1:21">
      <c r="A139" s="113"/>
      <c r="B139" s="121" t="s">
        <v>14</v>
      </c>
      <c r="C139" s="852">
        <v>83.1</v>
      </c>
      <c r="D139" s="848">
        <v>1600.6</v>
      </c>
      <c r="E139" s="848">
        <v>147.4</v>
      </c>
      <c r="F139" s="848">
        <v>92.6</v>
      </c>
      <c r="G139" s="849">
        <v>50659</v>
      </c>
      <c r="H139" s="848">
        <v>90.524000000000001</v>
      </c>
      <c r="I139" s="849">
        <v>3043257</v>
      </c>
      <c r="J139" s="851">
        <v>2.528</v>
      </c>
      <c r="K139" s="901">
        <v>98.135000000000005</v>
      </c>
      <c r="M139" s="852">
        <v>83.1</v>
      </c>
      <c r="N139" s="848">
        <v>1677.5</v>
      </c>
      <c r="O139" s="848">
        <v>147.4</v>
      </c>
      <c r="P139" s="848">
        <v>92.5</v>
      </c>
      <c r="Q139" s="849">
        <v>51724</v>
      </c>
      <c r="R139" s="848">
        <v>90.524000000000001</v>
      </c>
      <c r="S139" s="849">
        <v>11348</v>
      </c>
      <c r="T139" s="851">
        <v>2.528</v>
      </c>
      <c r="U139" s="901">
        <v>98.135000000000005</v>
      </c>
    </row>
    <row r="140" spans="1:21">
      <c r="A140" s="112" t="s">
        <v>48</v>
      </c>
      <c r="B140" s="120" t="s">
        <v>3</v>
      </c>
      <c r="C140" s="847">
        <v>82.8</v>
      </c>
      <c r="D140" s="843">
        <v>1661.3</v>
      </c>
      <c r="E140" s="843">
        <v>138.4</v>
      </c>
      <c r="F140" s="843">
        <v>89.3</v>
      </c>
      <c r="G140" s="844">
        <v>49540</v>
      </c>
      <c r="H140" s="843">
        <v>88.587999999999994</v>
      </c>
      <c r="I140" s="844">
        <v>2852789</v>
      </c>
      <c r="J140" s="846">
        <v>2.5259999999999998</v>
      </c>
      <c r="K140" s="900">
        <v>97.64</v>
      </c>
      <c r="M140" s="847">
        <v>82.8</v>
      </c>
      <c r="N140" s="843">
        <v>1682.5</v>
      </c>
      <c r="O140" s="843">
        <v>138.4</v>
      </c>
      <c r="P140" s="843">
        <v>89.7</v>
      </c>
      <c r="Q140" s="844">
        <v>52520</v>
      </c>
      <c r="R140" s="843">
        <v>88.587999999999994</v>
      </c>
      <c r="S140" s="844">
        <v>10579</v>
      </c>
      <c r="T140" s="846">
        <v>2.5259999999999998</v>
      </c>
      <c r="U140" s="900">
        <v>97.64</v>
      </c>
    </row>
    <row r="141" spans="1:21">
      <c r="A141" s="112">
        <v>2000</v>
      </c>
      <c r="B141" s="120" t="s">
        <v>4</v>
      </c>
      <c r="C141" s="847">
        <v>81.7</v>
      </c>
      <c r="D141" s="843">
        <v>1728</v>
      </c>
      <c r="E141" s="843">
        <v>168</v>
      </c>
      <c r="F141" s="843">
        <v>89.8</v>
      </c>
      <c r="G141" s="844">
        <v>49673</v>
      </c>
      <c r="H141" s="843">
        <v>113.59399999999999</v>
      </c>
      <c r="I141" s="844">
        <v>9649050</v>
      </c>
      <c r="J141" s="846">
        <v>2.5249999999999999</v>
      </c>
      <c r="K141" s="900">
        <v>98.213999999999999</v>
      </c>
      <c r="M141" s="847">
        <v>81.7</v>
      </c>
      <c r="N141" s="843">
        <v>1747.1</v>
      </c>
      <c r="O141" s="843">
        <v>168</v>
      </c>
      <c r="P141" s="843">
        <v>90.3</v>
      </c>
      <c r="Q141" s="844">
        <v>52073</v>
      </c>
      <c r="R141" s="843">
        <v>113.59399999999999</v>
      </c>
      <c r="S141" s="844">
        <v>13832</v>
      </c>
      <c r="T141" s="846">
        <v>2.5249999999999999</v>
      </c>
      <c r="U141" s="900">
        <v>98.213999999999999</v>
      </c>
    </row>
    <row r="142" spans="1:21">
      <c r="A142" s="112"/>
      <c r="B142" s="120" t="s">
        <v>5</v>
      </c>
      <c r="C142" s="847">
        <v>81.7</v>
      </c>
      <c r="D142" s="843">
        <v>1678.1</v>
      </c>
      <c r="E142" s="843">
        <v>155.6</v>
      </c>
      <c r="F142" s="843">
        <v>90.2</v>
      </c>
      <c r="G142" s="844">
        <v>47654</v>
      </c>
      <c r="H142" s="843">
        <v>101.621</v>
      </c>
      <c r="I142" s="844">
        <v>2706886</v>
      </c>
      <c r="J142" s="846">
        <v>2.4990000000000001</v>
      </c>
      <c r="K142" s="900">
        <v>98.61</v>
      </c>
      <c r="M142" s="847">
        <v>81.7</v>
      </c>
      <c r="N142" s="843">
        <v>1679.8</v>
      </c>
      <c r="O142" s="843">
        <v>155.6</v>
      </c>
      <c r="P142" s="843">
        <v>91.1</v>
      </c>
      <c r="Q142" s="844">
        <v>51176</v>
      </c>
      <c r="R142" s="843">
        <v>101.621</v>
      </c>
      <c r="S142" s="844">
        <v>11014</v>
      </c>
      <c r="T142" s="846">
        <v>2.4990000000000001</v>
      </c>
      <c r="U142" s="900">
        <v>98.61</v>
      </c>
    </row>
    <row r="143" spans="1:21">
      <c r="A143" s="112"/>
      <c r="B143" s="120" t="s">
        <v>6</v>
      </c>
      <c r="C143" s="847">
        <v>82.2</v>
      </c>
      <c r="D143" s="843">
        <v>1676.4</v>
      </c>
      <c r="E143" s="843">
        <v>177.7</v>
      </c>
      <c r="F143" s="843">
        <v>89.8</v>
      </c>
      <c r="G143" s="844">
        <v>47087</v>
      </c>
      <c r="H143" s="843">
        <v>83.843000000000004</v>
      </c>
      <c r="I143" s="844">
        <v>4772059</v>
      </c>
      <c r="J143" s="846">
        <v>2.496</v>
      </c>
      <c r="K143" s="900">
        <v>98.311999999999998</v>
      </c>
      <c r="M143" s="847">
        <v>82.2</v>
      </c>
      <c r="N143" s="843">
        <v>1662.5</v>
      </c>
      <c r="O143" s="843">
        <v>177.7</v>
      </c>
      <c r="P143" s="843">
        <v>89.5</v>
      </c>
      <c r="Q143" s="844">
        <v>52088</v>
      </c>
      <c r="R143" s="843">
        <v>83.843000000000004</v>
      </c>
      <c r="S143" s="844">
        <v>9776</v>
      </c>
      <c r="T143" s="846">
        <v>2.496</v>
      </c>
      <c r="U143" s="900">
        <v>98.311999999999998</v>
      </c>
    </row>
    <row r="144" spans="1:21">
      <c r="A144" s="112"/>
      <c r="B144" s="120" t="s">
        <v>7</v>
      </c>
      <c r="C144" s="847">
        <v>82</v>
      </c>
      <c r="D144" s="843">
        <v>1735.5</v>
      </c>
      <c r="E144" s="843">
        <v>145.4</v>
      </c>
      <c r="F144" s="843">
        <v>89.7</v>
      </c>
      <c r="G144" s="844">
        <v>51366</v>
      </c>
      <c r="H144" s="843">
        <v>93.754000000000005</v>
      </c>
      <c r="I144" s="844">
        <v>41743810</v>
      </c>
      <c r="J144" s="846">
        <v>2.5049999999999999</v>
      </c>
      <c r="K144" s="900">
        <v>98.113</v>
      </c>
      <c r="M144" s="847">
        <v>82</v>
      </c>
      <c r="N144" s="843">
        <v>1685.4</v>
      </c>
      <c r="O144" s="843">
        <v>145.4</v>
      </c>
      <c r="P144" s="843">
        <v>89.5</v>
      </c>
      <c r="Q144" s="844">
        <v>50113</v>
      </c>
      <c r="R144" s="843">
        <v>93.754000000000005</v>
      </c>
      <c r="S144" s="844">
        <v>9779</v>
      </c>
      <c r="T144" s="846">
        <v>2.5049999999999999</v>
      </c>
      <c r="U144" s="900">
        <v>98.113</v>
      </c>
    </row>
    <row r="145" spans="1:21">
      <c r="A145" s="112"/>
      <c r="B145" s="120" t="s">
        <v>8</v>
      </c>
      <c r="C145" s="847">
        <v>81.5</v>
      </c>
      <c r="D145" s="843">
        <v>1718.2</v>
      </c>
      <c r="E145" s="843">
        <v>144.6</v>
      </c>
      <c r="F145" s="843">
        <v>89.7</v>
      </c>
      <c r="G145" s="844">
        <v>52600</v>
      </c>
      <c r="H145" s="843">
        <v>95.77</v>
      </c>
      <c r="I145" s="844">
        <v>8553473</v>
      </c>
      <c r="J145" s="846">
        <v>2.4969999999999999</v>
      </c>
      <c r="K145" s="900">
        <v>98.703999999999994</v>
      </c>
      <c r="M145" s="847">
        <v>81.5</v>
      </c>
      <c r="N145" s="843">
        <v>1668.3</v>
      </c>
      <c r="O145" s="843">
        <v>144.6</v>
      </c>
      <c r="P145" s="843">
        <v>89.3</v>
      </c>
      <c r="Q145" s="844">
        <v>50872</v>
      </c>
      <c r="R145" s="843">
        <v>95.77</v>
      </c>
      <c r="S145" s="844">
        <v>10496</v>
      </c>
      <c r="T145" s="846">
        <v>2.4969999999999999</v>
      </c>
      <c r="U145" s="900">
        <v>98.703999999999994</v>
      </c>
    </row>
    <row r="146" spans="1:21">
      <c r="A146" s="95"/>
      <c r="B146" s="120" t="s">
        <v>9</v>
      </c>
      <c r="C146" s="847">
        <v>80.5</v>
      </c>
      <c r="D146" s="843">
        <v>1690.2</v>
      </c>
      <c r="E146" s="843">
        <v>131.9</v>
      </c>
      <c r="F146" s="843">
        <v>89.9</v>
      </c>
      <c r="G146" s="844">
        <v>53469</v>
      </c>
      <c r="H146" s="843">
        <v>83.146000000000001</v>
      </c>
      <c r="I146" s="844">
        <v>3263128</v>
      </c>
      <c r="J146" s="846">
        <v>2.476</v>
      </c>
      <c r="K146" s="900">
        <v>98.602999999999994</v>
      </c>
      <c r="M146" s="847">
        <v>80.5</v>
      </c>
      <c r="N146" s="843">
        <v>1667.3</v>
      </c>
      <c r="O146" s="843">
        <v>131.9</v>
      </c>
      <c r="P146" s="843">
        <v>89.4</v>
      </c>
      <c r="Q146" s="844">
        <v>50994</v>
      </c>
      <c r="R146" s="843">
        <v>83.146000000000001</v>
      </c>
      <c r="S146" s="844">
        <v>10658</v>
      </c>
      <c r="T146" s="846">
        <v>2.476</v>
      </c>
      <c r="U146" s="900">
        <v>98.602999999999994</v>
      </c>
    </row>
    <row r="147" spans="1:21">
      <c r="A147" s="112"/>
      <c r="B147" s="120" t="s">
        <v>10</v>
      </c>
      <c r="C147" s="847">
        <v>82</v>
      </c>
      <c r="D147" s="843">
        <v>1692.8</v>
      </c>
      <c r="E147" s="843">
        <v>140.5</v>
      </c>
      <c r="F147" s="843">
        <v>89.5</v>
      </c>
      <c r="G147" s="844">
        <v>55214</v>
      </c>
      <c r="H147" s="843">
        <v>94.399000000000001</v>
      </c>
      <c r="I147" s="844">
        <v>7198384</v>
      </c>
      <c r="J147" s="846">
        <v>2.48</v>
      </c>
      <c r="K147" s="900">
        <v>98.509</v>
      </c>
      <c r="M147" s="847">
        <v>82</v>
      </c>
      <c r="N147" s="843">
        <v>1668</v>
      </c>
      <c r="O147" s="843">
        <v>140.5</v>
      </c>
      <c r="P147" s="843">
        <v>89.4</v>
      </c>
      <c r="Q147" s="844">
        <v>50274</v>
      </c>
      <c r="R147" s="843">
        <v>94.399000000000001</v>
      </c>
      <c r="S147" s="844">
        <v>10365</v>
      </c>
      <c r="T147" s="846">
        <v>2.48</v>
      </c>
      <c r="U147" s="900">
        <v>98.509</v>
      </c>
    </row>
    <row r="148" spans="1:21">
      <c r="A148" s="112"/>
      <c r="B148" s="120" t="s">
        <v>11</v>
      </c>
      <c r="C148" s="847">
        <v>82.5</v>
      </c>
      <c r="D148" s="843">
        <v>1682</v>
      </c>
      <c r="E148" s="843">
        <v>145.1</v>
      </c>
      <c r="F148" s="843">
        <v>88.8</v>
      </c>
      <c r="G148" s="844">
        <v>51872</v>
      </c>
      <c r="H148" s="843">
        <v>94.978999999999999</v>
      </c>
      <c r="I148" s="844">
        <v>2681327</v>
      </c>
      <c r="J148" s="846">
        <v>2.4969999999999999</v>
      </c>
      <c r="K148" s="900">
        <v>98.022000000000006</v>
      </c>
      <c r="M148" s="847">
        <v>82.5</v>
      </c>
      <c r="N148" s="843">
        <v>1670.1</v>
      </c>
      <c r="O148" s="843">
        <v>145.1</v>
      </c>
      <c r="P148" s="843">
        <v>88.8</v>
      </c>
      <c r="Q148" s="844">
        <v>50048</v>
      </c>
      <c r="R148" s="843">
        <v>94.978999999999999</v>
      </c>
      <c r="S148" s="844">
        <v>10455</v>
      </c>
      <c r="T148" s="846">
        <v>2.4969999999999999</v>
      </c>
      <c r="U148" s="900">
        <v>98.022000000000006</v>
      </c>
    </row>
    <row r="149" spans="1:21">
      <c r="A149" s="112"/>
      <c r="B149" s="120" t="s">
        <v>12</v>
      </c>
      <c r="C149" s="847">
        <v>82.9</v>
      </c>
      <c r="D149" s="843">
        <v>1668.2</v>
      </c>
      <c r="E149" s="843">
        <v>134.9</v>
      </c>
      <c r="F149" s="843">
        <v>89</v>
      </c>
      <c r="G149" s="844">
        <v>52936</v>
      </c>
      <c r="H149" s="843">
        <v>108.185</v>
      </c>
      <c r="I149" s="844">
        <v>4352165</v>
      </c>
      <c r="J149" s="846">
        <v>2.5169999999999999</v>
      </c>
      <c r="K149" s="900">
        <v>97.921000000000006</v>
      </c>
      <c r="M149" s="847">
        <v>82.9</v>
      </c>
      <c r="N149" s="843">
        <v>1683.7</v>
      </c>
      <c r="O149" s="843">
        <v>134.9</v>
      </c>
      <c r="P149" s="843">
        <v>89</v>
      </c>
      <c r="Q149" s="844">
        <v>50675</v>
      </c>
      <c r="R149" s="843">
        <v>108.185</v>
      </c>
      <c r="S149" s="844">
        <v>10233</v>
      </c>
      <c r="T149" s="846">
        <v>2.5169999999999999</v>
      </c>
      <c r="U149" s="900">
        <v>97.921000000000006</v>
      </c>
    </row>
    <row r="150" spans="1:21">
      <c r="A150" s="112"/>
      <c r="B150" s="120" t="s">
        <v>13</v>
      </c>
      <c r="C150" s="847">
        <v>83.8</v>
      </c>
      <c r="D150" s="843">
        <v>1659.5</v>
      </c>
      <c r="E150" s="843">
        <v>142.9</v>
      </c>
      <c r="F150" s="843">
        <v>89.2</v>
      </c>
      <c r="G150" s="844">
        <v>51639</v>
      </c>
      <c r="H150" s="843">
        <v>97.885000000000005</v>
      </c>
      <c r="I150" s="844">
        <v>32783932</v>
      </c>
      <c r="J150" s="846">
        <v>2.5139999999999998</v>
      </c>
      <c r="K150" s="900">
        <v>98.602999999999994</v>
      </c>
      <c r="M150" s="847">
        <v>83.8</v>
      </c>
      <c r="N150" s="843">
        <v>1706.7</v>
      </c>
      <c r="O150" s="843">
        <v>142.9</v>
      </c>
      <c r="P150" s="843">
        <v>89.1</v>
      </c>
      <c r="Q150" s="844">
        <v>50628</v>
      </c>
      <c r="R150" s="843">
        <v>97.885000000000005</v>
      </c>
      <c r="S150" s="844">
        <v>10085</v>
      </c>
      <c r="T150" s="846">
        <v>2.5139999999999998</v>
      </c>
      <c r="U150" s="900">
        <v>98.602999999999994</v>
      </c>
    </row>
    <row r="151" spans="1:21">
      <c r="A151" s="112"/>
      <c r="B151" s="120" t="s">
        <v>14</v>
      </c>
      <c r="C151" s="847">
        <v>84.2</v>
      </c>
      <c r="D151" s="843">
        <v>1639.6</v>
      </c>
      <c r="E151" s="843">
        <v>132.4</v>
      </c>
      <c r="F151" s="843">
        <v>89</v>
      </c>
      <c r="G151" s="844">
        <v>49434</v>
      </c>
      <c r="H151" s="843">
        <v>110.146</v>
      </c>
      <c r="I151" s="844">
        <v>2671367</v>
      </c>
      <c r="J151" s="846">
        <v>2.5179999999999998</v>
      </c>
      <c r="K151" s="900">
        <v>98.9</v>
      </c>
      <c r="M151" s="847">
        <v>84.2</v>
      </c>
      <c r="N151" s="843">
        <v>1714.6</v>
      </c>
      <c r="O151" s="843">
        <v>132.4</v>
      </c>
      <c r="P151" s="843">
        <v>88.9</v>
      </c>
      <c r="Q151" s="844">
        <v>52133</v>
      </c>
      <c r="R151" s="843">
        <v>110.146</v>
      </c>
      <c r="S151" s="844">
        <v>10101</v>
      </c>
      <c r="T151" s="846">
        <v>2.5179999999999998</v>
      </c>
      <c r="U151" s="900">
        <v>98.9</v>
      </c>
    </row>
    <row r="152" spans="1:21">
      <c r="A152" s="114" t="s">
        <v>49</v>
      </c>
      <c r="B152" s="119" t="s">
        <v>3</v>
      </c>
      <c r="C152" s="857">
        <v>84.5</v>
      </c>
      <c r="D152" s="853">
        <v>1701.1</v>
      </c>
      <c r="E152" s="853">
        <v>130</v>
      </c>
      <c r="F152" s="853">
        <v>88.5</v>
      </c>
      <c r="G152" s="854">
        <v>49202</v>
      </c>
      <c r="H152" s="853">
        <v>109.414</v>
      </c>
      <c r="I152" s="854">
        <v>2954318</v>
      </c>
      <c r="J152" s="856">
        <v>2.5129999999999999</v>
      </c>
      <c r="K152" s="902">
        <v>99.697999999999993</v>
      </c>
      <c r="M152" s="857">
        <v>84.5</v>
      </c>
      <c r="N152" s="853">
        <v>1722.2</v>
      </c>
      <c r="O152" s="853">
        <v>130</v>
      </c>
      <c r="P152" s="853">
        <v>88.8</v>
      </c>
      <c r="Q152" s="854">
        <v>50615</v>
      </c>
      <c r="R152" s="853">
        <v>109.414</v>
      </c>
      <c r="S152" s="854">
        <v>10928</v>
      </c>
      <c r="T152" s="856">
        <v>2.5129999999999999</v>
      </c>
      <c r="U152" s="902">
        <v>99.697999999999993</v>
      </c>
    </row>
    <row r="153" spans="1:21">
      <c r="A153" s="112">
        <v>2001</v>
      </c>
      <c r="B153" s="120" t="s">
        <v>4</v>
      </c>
      <c r="C153" s="847">
        <v>84.3</v>
      </c>
      <c r="D153" s="843">
        <v>1725.7</v>
      </c>
      <c r="E153" s="843">
        <v>134.69999999999999</v>
      </c>
      <c r="F153" s="843">
        <v>88.1</v>
      </c>
      <c r="G153" s="844">
        <v>48604</v>
      </c>
      <c r="H153" s="843">
        <v>97.894000000000005</v>
      </c>
      <c r="I153" s="844">
        <v>7064018</v>
      </c>
      <c r="J153" s="846">
        <v>2.5030000000000001</v>
      </c>
      <c r="K153" s="900">
        <v>99.596000000000004</v>
      </c>
      <c r="M153" s="847">
        <v>84.3</v>
      </c>
      <c r="N153" s="843">
        <v>1732.9</v>
      </c>
      <c r="O153" s="843">
        <v>134.69999999999999</v>
      </c>
      <c r="P153" s="843">
        <v>88.5</v>
      </c>
      <c r="Q153" s="844">
        <v>51507</v>
      </c>
      <c r="R153" s="843">
        <v>97.894000000000005</v>
      </c>
      <c r="S153" s="844">
        <v>10252</v>
      </c>
      <c r="T153" s="846">
        <v>2.5030000000000001</v>
      </c>
      <c r="U153" s="900">
        <v>99.596000000000004</v>
      </c>
    </row>
    <row r="154" spans="1:21">
      <c r="A154" s="112"/>
      <c r="B154" s="120" t="s">
        <v>5</v>
      </c>
      <c r="C154" s="847">
        <v>84.7</v>
      </c>
      <c r="D154" s="843">
        <v>1781.7</v>
      </c>
      <c r="E154" s="843">
        <v>137</v>
      </c>
      <c r="F154" s="843">
        <v>87.4</v>
      </c>
      <c r="G154" s="844">
        <v>47907</v>
      </c>
      <c r="H154" s="843">
        <v>81.122</v>
      </c>
      <c r="I154" s="844">
        <v>1928097</v>
      </c>
      <c r="J154" s="846">
        <v>2.4710000000000001</v>
      </c>
      <c r="K154" s="900">
        <v>99.093999999999994</v>
      </c>
      <c r="M154" s="847">
        <v>84.7</v>
      </c>
      <c r="N154" s="843">
        <v>1794.3</v>
      </c>
      <c r="O154" s="843">
        <v>137</v>
      </c>
      <c r="P154" s="843">
        <v>88.3</v>
      </c>
      <c r="Q154" s="844">
        <v>52319</v>
      </c>
      <c r="R154" s="843">
        <v>81.122</v>
      </c>
      <c r="S154" s="844">
        <v>8137</v>
      </c>
      <c r="T154" s="846">
        <v>2.4710000000000001</v>
      </c>
      <c r="U154" s="900">
        <v>99.093999999999994</v>
      </c>
    </row>
    <row r="155" spans="1:21">
      <c r="A155" s="112"/>
      <c r="B155" s="120" t="s">
        <v>6</v>
      </c>
      <c r="C155" s="847">
        <v>86.1</v>
      </c>
      <c r="D155" s="843">
        <v>1777.7</v>
      </c>
      <c r="E155" s="843">
        <v>124.6</v>
      </c>
      <c r="F155" s="843">
        <v>87.9</v>
      </c>
      <c r="G155" s="844">
        <v>48620</v>
      </c>
      <c r="H155" s="843">
        <v>97.674000000000007</v>
      </c>
      <c r="I155" s="844">
        <v>5478505</v>
      </c>
      <c r="J155" s="846">
        <v>2.4550000000000001</v>
      </c>
      <c r="K155" s="900">
        <v>98.585999999999999</v>
      </c>
      <c r="M155" s="847">
        <v>86.1</v>
      </c>
      <c r="N155" s="843">
        <v>1759.1</v>
      </c>
      <c r="O155" s="843">
        <v>124.6</v>
      </c>
      <c r="P155" s="843">
        <v>87.7</v>
      </c>
      <c r="Q155" s="844">
        <v>53353</v>
      </c>
      <c r="R155" s="843">
        <v>97.674000000000007</v>
      </c>
      <c r="S155" s="844">
        <v>10702</v>
      </c>
      <c r="T155" s="846">
        <v>2.4550000000000001</v>
      </c>
      <c r="U155" s="900">
        <v>98.585999999999999</v>
      </c>
    </row>
    <row r="156" spans="1:21">
      <c r="A156" s="112"/>
      <c r="B156" s="120" t="s">
        <v>7</v>
      </c>
      <c r="C156" s="847">
        <v>86.1</v>
      </c>
      <c r="D156" s="843">
        <v>1785.1</v>
      </c>
      <c r="E156" s="843">
        <v>131.1</v>
      </c>
      <c r="F156" s="843">
        <v>87.5</v>
      </c>
      <c r="G156" s="844">
        <v>54405</v>
      </c>
      <c r="H156" s="843">
        <v>92.653000000000006</v>
      </c>
      <c r="I156" s="844">
        <v>48569464</v>
      </c>
      <c r="J156" s="846">
        <v>2.4369999999999998</v>
      </c>
      <c r="K156" s="900">
        <v>98.784999999999997</v>
      </c>
      <c r="M156" s="847">
        <v>86.1</v>
      </c>
      <c r="N156" s="843">
        <v>1735.9</v>
      </c>
      <c r="O156" s="843">
        <v>131.1</v>
      </c>
      <c r="P156" s="843">
        <v>87.3</v>
      </c>
      <c r="Q156" s="844">
        <v>52938</v>
      </c>
      <c r="R156" s="843">
        <v>92.653000000000006</v>
      </c>
      <c r="S156" s="844">
        <v>11321</v>
      </c>
      <c r="T156" s="846">
        <v>2.4369999999999998</v>
      </c>
      <c r="U156" s="900">
        <v>98.784999999999997</v>
      </c>
    </row>
    <row r="157" spans="1:21">
      <c r="A157" s="112"/>
      <c r="B157" s="120" t="s">
        <v>8</v>
      </c>
      <c r="C157" s="847">
        <v>87.5</v>
      </c>
      <c r="D157" s="843">
        <v>1792.4</v>
      </c>
      <c r="E157" s="843">
        <v>128</v>
      </c>
      <c r="F157" s="843">
        <v>87.6</v>
      </c>
      <c r="G157" s="844">
        <v>52722</v>
      </c>
      <c r="H157" s="843">
        <v>98.277000000000001</v>
      </c>
      <c r="I157" s="844">
        <v>8400803</v>
      </c>
      <c r="J157" s="846">
        <v>2.3460000000000001</v>
      </c>
      <c r="K157" s="900">
        <v>98.182000000000002</v>
      </c>
      <c r="M157" s="847">
        <v>87.5</v>
      </c>
      <c r="N157" s="843">
        <v>1742</v>
      </c>
      <c r="O157" s="843">
        <v>128</v>
      </c>
      <c r="P157" s="843">
        <v>87.3</v>
      </c>
      <c r="Q157" s="844">
        <v>51688</v>
      </c>
      <c r="R157" s="843">
        <v>98.277000000000001</v>
      </c>
      <c r="S157" s="844">
        <v>10344</v>
      </c>
      <c r="T157" s="846">
        <v>2.3460000000000001</v>
      </c>
      <c r="U157" s="900">
        <v>98.182000000000002</v>
      </c>
    </row>
    <row r="158" spans="1:21">
      <c r="A158" s="112"/>
      <c r="B158" s="120" t="s">
        <v>9</v>
      </c>
      <c r="C158" s="847">
        <v>86.8</v>
      </c>
      <c r="D158" s="843">
        <v>1734.5</v>
      </c>
      <c r="E158" s="843">
        <v>135.9</v>
      </c>
      <c r="F158" s="843">
        <v>87.5</v>
      </c>
      <c r="G158" s="844">
        <v>55197</v>
      </c>
      <c r="H158" s="843">
        <v>121.578</v>
      </c>
      <c r="I158" s="844">
        <v>3125933</v>
      </c>
      <c r="J158" s="846">
        <v>2.3250000000000002</v>
      </c>
      <c r="K158" s="900">
        <v>98.177999999999997</v>
      </c>
      <c r="M158" s="847">
        <v>86.8</v>
      </c>
      <c r="N158" s="843">
        <v>1712.3</v>
      </c>
      <c r="O158" s="843">
        <v>135.9</v>
      </c>
      <c r="P158" s="843">
        <v>87</v>
      </c>
      <c r="Q158" s="844">
        <v>51651</v>
      </c>
      <c r="R158" s="843">
        <v>121.578</v>
      </c>
      <c r="S158" s="844">
        <v>10130</v>
      </c>
      <c r="T158" s="846">
        <v>2.3250000000000002</v>
      </c>
      <c r="U158" s="900">
        <v>98.177999999999997</v>
      </c>
    </row>
    <row r="159" spans="1:21">
      <c r="A159" s="112"/>
      <c r="B159" s="120" t="s">
        <v>10</v>
      </c>
      <c r="C159" s="847">
        <v>86.1</v>
      </c>
      <c r="D159" s="843">
        <v>1730</v>
      </c>
      <c r="E159" s="843">
        <v>113.2</v>
      </c>
      <c r="F159" s="843">
        <v>87</v>
      </c>
      <c r="G159" s="844">
        <v>55923</v>
      </c>
      <c r="H159" s="843">
        <v>93.674999999999997</v>
      </c>
      <c r="I159" s="844">
        <v>6168593</v>
      </c>
      <c r="J159" s="846">
        <v>2.3180000000000001</v>
      </c>
      <c r="K159" s="900">
        <v>98.082999999999998</v>
      </c>
      <c r="M159" s="847">
        <v>86.1</v>
      </c>
      <c r="N159" s="843">
        <v>1710.4</v>
      </c>
      <c r="O159" s="843">
        <v>113.2</v>
      </c>
      <c r="P159" s="843">
        <v>86.9</v>
      </c>
      <c r="Q159" s="844">
        <v>51132</v>
      </c>
      <c r="R159" s="843">
        <v>93.674999999999997</v>
      </c>
      <c r="S159" s="844">
        <v>8831</v>
      </c>
      <c r="T159" s="846">
        <v>2.3180000000000001</v>
      </c>
      <c r="U159" s="900">
        <v>98.082999999999998</v>
      </c>
    </row>
    <row r="160" spans="1:21">
      <c r="A160" s="112"/>
      <c r="B160" s="120" t="s">
        <v>11</v>
      </c>
      <c r="C160" s="847">
        <v>85.3</v>
      </c>
      <c r="D160" s="843">
        <v>1722.9</v>
      </c>
      <c r="E160" s="843">
        <v>110.4</v>
      </c>
      <c r="F160" s="843">
        <v>86.8</v>
      </c>
      <c r="G160" s="844">
        <v>53647</v>
      </c>
      <c r="H160" s="843">
        <v>113.345</v>
      </c>
      <c r="I160" s="844">
        <v>2478831</v>
      </c>
      <c r="J160" s="846">
        <v>2.3010000000000002</v>
      </c>
      <c r="K160" s="900">
        <v>97.78</v>
      </c>
      <c r="M160" s="847">
        <v>85.3</v>
      </c>
      <c r="N160" s="843">
        <v>1709.9</v>
      </c>
      <c r="O160" s="843">
        <v>110.4</v>
      </c>
      <c r="P160" s="843">
        <v>86.8</v>
      </c>
      <c r="Q160" s="844">
        <v>51975</v>
      </c>
      <c r="R160" s="843">
        <v>113.345</v>
      </c>
      <c r="S160" s="844">
        <v>9958</v>
      </c>
      <c r="T160" s="846">
        <v>2.3010000000000002</v>
      </c>
      <c r="U160" s="900">
        <v>97.78</v>
      </c>
    </row>
    <row r="161" spans="1:21">
      <c r="A161" s="112"/>
      <c r="B161" s="120" t="s">
        <v>12</v>
      </c>
      <c r="C161" s="847">
        <v>84.3</v>
      </c>
      <c r="D161" s="843">
        <v>1689.9</v>
      </c>
      <c r="E161" s="843">
        <v>111.9</v>
      </c>
      <c r="F161" s="843">
        <v>86.8</v>
      </c>
      <c r="G161" s="844">
        <v>55601</v>
      </c>
      <c r="H161" s="843">
        <v>95.397000000000006</v>
      </c>
      <c r="I161" s="844">
        <v>4528578</v>
      </c>
      <c r="J161" s="846">
        <v>2.2949999999999999</v>
      </c>
      <c r="K161" s="900">
        <v>97.876999999999995</v>
      </c>
      <c r="M161" s="847">
        <v>84.3</v>
      </c>
      <c r="N161" s="843">
        <v>1695.1</v>
      </c>
      <c r="O161" s="843">
        <v>111.9</v>
      </c>
      <c r="P161" s="843">
        <v>86.9</v>
      </c>
      <c r="Q161" s="844">
        <v>52219</v>
      </c>
      <c r="R161" s="843">
        <v>95.397000000000006</v>
      </c>
      <c r="S161" s="844">
        <v>10190</v>
      </c>
      <c r="T161" s="846">
        <v>2.2949999999999999</v>
      </c>
      <c r="U161" s="900">
        <v>97.876999999999995</v>
      </c>
    </row>
    <row r="162" spans="1:21">
      <c r="A162" s="112"/>
      <c r="B162" s="120" t="s">
        <v>13</v>
      </c>
      <c r="C162" s="847">
        <v>84.2</v>
      </c>
      <c r="D162" s="843">
        <v>1630.3</v>
      </c>
      <c r="E162" s="843">
        <v>109.2</v>
      </c>
      <c r="F162" s="843">
        <v>86.5</v>
      </c>
      <c r="G162" s="844">
        <v>53569</v>
      </c>
      <c r="H162" s="843">
        <v>98.866</v>
      </c>
      <c r="I162" s="844">
        <v>31085815</v>
      </c>
      <c r="J162" s="846">
        <v>2.294</v>
      </c>
      <c r="K162" s="900">
        <v>97.47</v>
      </c>
      <c r="M162" s="847">
        <v>84.2</v>
      </c>
      <c r="N162" s="843">
        <v>1663.6</v>
      </c>
      <c r="O162" s="843">
        <v>109.2</v>
      </c>
      <c r="P162" s="843">
        <v>86.4</v>
      </c>
      <c r="Q162" s="844">
        <v>53012</v>
      </c>
      <c r="R162" s="843">
        <v>98.866</v>
      </c>
      <c r="S162" s="844">
        <v>9670</v>
      </c>
      <c r="T162" s="846">
        <v>2.294</v>
      </c>
      <c r="U162" s="900">
        <v>97.47</v>
      </c>
    </row>
    <row r="163" spans="1:21">
      <c r="A163" s="100"/>
      <c r="B163" s="121" t="s">
        <v>14</v>
      </c>
      <c r="C163" s="852">
        <v>83.1</v>
      </c>
      <c r="D163" s="848">
        <v>1572.4</v>
      </c>
      <c r="E163" s="848">
        <v>113.5</v>
      </c>
      <c r="F163" s="848">
        <v>86.5</v>
      </c>
      <c r="G163" s="849">
        <v>51065</v>
      </c>
      <c r="H163" s="848">
        <v>86.531999999999996</v>
      </c>
      <c r="I163" s="849">
        <v>2388426</v>
      </c>
      <c r="J163" s="851">
        <v>2.2810000000000001</v>
      </c>
      <c r="K163" s="901">
        <v>97.168999999999997</v>
      </c>
      <c r="M163" s="852">
        <v>83.1</v>
      </c>
      <c r="N163" s="848">
        <v>1640.7</v>
      </c>
      <c r="O163" s="848">
        <v>113.5</v>
      </c>
      <c r="P163" s="848">
        <v>86.4</v>
      </c>
      <c r="Q163" s="849">
        <v>53644</v>
      </c>
      <c r="R163" s="848">
        <v>86.531999999999996</v>
      </c>
      <c r="S163" s="849">
        <v>9190</v>
      </c>
      <c r="T163" s="851">
        <v>2.2810000000000001</v>
      </c>
      <c r="U163" s="901">
        <v>97.168999999999997</v>
      </c>
    </row>
    <row r="164" spans="1:21">
      <c r="A164" s="115" t="s">
        <v>50</v>
      </c>
      <c r="B164" s="120" t="s">
        <v>3</v>
      </c>
      <c r="C164" s="847">
        <v>80.3</v>
      </c>
      <c r="D164" s="843">
        <v>1588.7</v>
      </c>
      <c r="E164" s="843">
        <v>113.2</v>
      </c>
      <c r="F164" s="843">
        <v>86.3</v>
      </c>
      <c r="G164" s="844">
        <v>51264</v>
      </c>
      <c r="H164" s="843">
        <v>91.840999999999994</v>
      </c>
      <c r="I164" s="844">
        <v>2525923</v>
      </c>
      <c r="J164" s="846">
        <v>2.286</v>
      </c>
      <c r="K164" s="900">
        <v>96.869</v>
      </c>
      <c r="M164" s="847">
        <v>80.3</v>
      </c>
      <c r="N164" s="843">
        <v>1610.5</v>
      </c>
      <c r="O164" s="843">
        <v>113.2</v>
      </c>
      <c r="P164" s="843">
        <v>86.6</v>
      </c>
      <c r="Q164" s="844">
        <v>52743</v>
      </c>
      <c r="R164" s="843">
        <v>91.840999999999994</v>
      </c>
      <c r="S164" s="844">
        <v>9447</v>
      </c>
      <c r="T164" s="846">
        <v>2.286</v>
      </c>
      <c r="U164" s="900">
        <v>96.869</v>
      </c>
    </row>
    <row r="165" spans="1:21">
      <c r="A165" s="112">
        <v>2002</v>
      </c>
      <c r="B165" s="120" t="s">
        <v>4</v>
      </c>
      <c r="C165" s="847">
        <v>82.4</v>
      </c>
      <c r="D165" s="843">
        <v>1622.5</v>
      </c>
      <c r="E165" s="843">
        <v>107.3</v>
      </c>
      <c r="F165" s="843">
        <v>86.2</v>
      </c>
      <c r="G165" s="844">
        <v>49083</v>
      </c>
      <c r="H165" s="843">
        <v>90.424999999999997</v>
      </c>
      <c r="I165" s="844">
        <v>6195875</v>
      </c>
      <c r="J165" s="846">
        <v>2.2879999999999998</v>
      </c>
      <c r="K165" s="900">
        <v>96.247</v>
      </c>
      <c r="M165" s="847">
        <v>82.4</v>
      </c>
      <c r="N165" s="843">
        <v>1635.6</v>
      </c>
      <c r="O165" s="843">
        <v>107.3</v>
      </c>
      <c r="P165" s="843">
        <v>86.5</v>
      </c>
      <c r="Q165" s="844">
        <v>52350</v>
      </c>
      <c r="R165" s="843">
        <v>90.424999999999997</v>
      </c>
      <c r="S165" s="844">
        <v>8789</v>
      </c>
      <c r="T165" s="846">
        <v>2.2879999999999998</v>
      </c>
      <c r="U165" s="900">
        <v>96.247</v>
      </c>
    </row>
    <row r="166" spans="1:21">
      <c r="A166" s="112"/>
      <c r="B166" s="120" t="s">
        <v>5</v>
      </c>
      <c r="C166" s="847">
        <v>82</v>
      </c>
      <c r="D166" s="843">
        <v>1692</v>
      </c>
      <c r="E166" s="843">
        <v>127.7</v>
      </c>
      <c r="F166" s="843">
        <v>85.4</v>
      </c>
      <c r="G166" s="844">
        <v>45410</v>
      </c>
      <c r="H166" s="843">
        <v>84.691999999999993</v>
      </c>
      <c r="I166" s="844">
        <v>1805014</v>
      </c>
      <c r="J166" s="846">
        <v>2.2570000000000001</v>
      </c>
      <c r="K166" s="900">
        <v>96.748000000000005</v>
      </c>
      <c r="M166" s="847">
        <v>82</v>
      </c>
      <c r="N166" s="843">
        <v>1716.5</v>
      </c>
      <c r="O166" s="843">
        <v>127.7</v>
      </c>
      <c r="P166" s="843">
        <v>86.2</v>
      </c>
      <c r="Q166" s="844">
        <v>50668</v>
      </c>
      <c r="R166" s="843">
        <v>84.691999999999993</v>
      </c>
      <c r="S166" s="844">
        <v>7883</v>
      </c>
      <c r="T166" s="846">
        <v>2.2570000000000001</v>
      </c>
      <c r="U166" s="900">
        <v>96.748000000000005</v>
      </c>
    </row>
    <row r="167" spans="1:21">
      <c r="A167" s="112"/>
      <c r="B167" s="120" t="s">
        <v>6</v>
      </c>
      <c r="C167" s="847">
        <v>76.900000000000006</v>
      </c>
      <c r="D167" s="843">
        <v>1649.8</v>
      </c>
      <c r="E167" s="843">
        <v>111.1</v>
      </c>
      <c r="F167" s="843">
        <v>86.6</v>
      </c>
      <c r="G167" s="844">
        <v>46571</v>
      </c>
      <c r="H167" s="843">
        <v>90.62</v>
      </c>
      <c r="I167" s="844">
        <v>4742373</v>
      </c>
      <c r="J167" s="846">
        <v>2.2639999999999998</v>
      </c>
      <c r="K167" s="900">
        <v>98.156000000000006</v>
      </c>
      <c r="M167" s="847">
        <v>76.900000000000006</v>
      </c>
      <c r="N167" s="843">
        <v>1631.8</v>
      </c>
      <c r="O167" s="843">
        <v>111.1</v>
      </c>
      <c r="P167" s="843">
        <v>86.4</v>
      </c>
      <c r="Q167" s="844">
        <v>50496</v>
      </c>
      <c r="R167" s="843">
        <v>90.62</v>
      </c>
      <c r="S167" s="844">
        <v>8890</v>
      </c>
      <c r="T167" s="846">
        <v>2.2639999999999998</v>
      </c>
      <c r="U167" s="900">
        <v>98.156000000000006</v>
      </c>
    </row>
    <row r="168" spans="1:21">
      <c r="A168" s="112"/>
      <c r="B168" s="120" t="s">
        <v>7</v>
      </c>
      <c r="C168" s="847">
        <v>75.8</v>
      </c>
      <c r="D168" s="843">
        <v>1646.7</v>
      </c>
      <c r="E168" s="843">
        <v>107.3</v>
      </c>
      <c r="F168" s="843">
        <v>86.5</v>
      </c>
      <c r="G168" s="844">
        <v>52372</v>
      </c>
      <c r="H168" s="843">
        <v>92.325999999999993</v>
      </c>
      <c r="I168" s="844">
        <v>33143282</v>
      </c>
      <c r="J168" s="846">
        <v>2.2690000000000001</v>
      </c>
      <c r="K168" s="900">
        <v>97.745999999999995</v>
      </c>
      <c r="M168" s="847">
        <v>75.8</v>
      </c>
      <c r="N168" s="843">
        <v>1605.1</v>
      </c>
      <c r="O168" s="843">
        <v>107.3</v>
      </c>
      <c r="P168" s="843">
        <v>86.3</v>
      </c>
      <c r="Q168" s="844">
        <v>51420</v>
      </c>
      <c r="R168" s="843">
        <v>92.325999999999993</v>
      </c>
      <c r="S168" s="844">
        <v>7741</v>
      </c>
      <c r="T168" s="846">
        <v>2.2690000000000001</v>
      </c>
      <c r="U168" s="900">
        <v>97.745999999999995</v>
      </c>
    </row>
    <row r="169" spans="1:21">
      <c r="A169" s="112"/>
      <c r="B169" s="120" t="s">
        <v>8</v>
      </c>
      <c r="C169" s="847">
        <v>76</v>
      </c>
      <c r="D169" s="843">
        <v>1661.2</v>
      </c>
      <c r="E169" s="843">
        <v>112.2</v>
      </c>
      <c r="F169" s="843">
        <v>86.5</v>
      </c>
      <c r="G169" s="844">
        <v>51584</v>
      </c>
      <c r="H169" s="843">
        <v>93.498000000000005</v>
      </c>
      <c r="I169" s="844">
        <v>7285298</v>
      </c>
      <c r="J169" s="846">
        <v>2.2730000000000001</v>
      </c>
      <c r="K169" s="900">
        <v>98.045000000000002</v>
      </c>
      <c r="M169" s="847">
        <v>76</v>
      </c>
      <c r="N169" s="843">
        <v>1615.3</v>
      </c>
      <c r="O169" s="843">
        <v>112.2</v>
      </c>
      <c r="P169" s="843">
        <v>86.3</v>
      </c>
      <c r="Q169" s="844">
        <v>50897</v>
      </c>
      <c r="R169" s="843">
        <v>93.498000000000005</v>
      </c>
      <c r="S169" s="844">
        <v>9219</v>
      </c>
      <c r="T169" s="846">
        <v>2.2730000000000001</v>
      </c>
      <c r="U169" s="900">
        <v>98.045000000000002</v>
      </c>
    </row>
    <row r="170" spans="1:21">
      <c r="A170" s="112"/>
      <c r="B170" s="120" t="s">
        <v>9</v>
      </c>
      <c r="C170" s="847">
        <v>76</v>
      </c>
      <c r="D170" s="843">
        <v>1621.9</v>
      </c>
      <c r="E170" s="843">
        <v>113.6</v>
      </c>
      <c r="F170" s="843">
        <v>86.7</v>
      </c>
      <c r="G170" s="844">
        <v>55320</v>
      </c>
      <c r="H170" s="843">
        <v>94.944999999999993</v>
      </c>
      <c r="I170" s="844">
        <v>2735453</v>
      </c>
      <c r="J170" s="846">
        <v>2.2690000000000001</v>
      </c>
      <c r="K170" s="900">
        <v>97.629000000000005</v>
      </c>
      <c r="M170" s="847">
        <v>76</v>
      </c>
      <c r="N170" s="843">
        <v>1600.2</v>
      </c>
      <c r="O170" s="843">
        <v>113.6</v>
      </c>
      <c r="P170" s="843">
        <v>86.3</v>
      </c>
      <c r="Q170" s="844">
        <v>50747</v>
      </c>
      <c r="R170" s="843">
        <v>94.944999999999993</v>
      </c>
      <c r="S170" s="844">
        <v>8925</v>
      </c>
      <c r="T170" s="846">
        <v>2.2690000000000001</v>
      </c>
      <c r="U170" s="900">
        <v>97.629000000000005</v>
      </c>
    </row>
    <row r="171" spans="1:21">
      <c r="A171" s="112"/>
      <c r="B171" s="120" t="s">
        <v>10</v>
      </c>
      <c r="C171" s="847">
        <v>75.8</v>
      </c>
      <c r="D171" s="843">
        <v>1571.5</v>
      </c>
      <c r="E171" s="843">
        <v>117.5</v>
      </c>
      <c r="F171" s="843">
        <v>86.1</v>
      </c>
      <c r="G171" s="844">
        <v>54514</v>
      </c>
      <c r="H171" s="843">
        <v>93.17</v>
      </c>
      <c r="I171" s="844">
        <v>6766896</v>
      </c>
      <c r="J171" s="846">
        <v>2.2629999999999999</v>
      </c>
      <c r="K171" s="900">
        <v>98.045000000000002</v>
      </c>
      <c r="M171" s="847">
        <v>75.8</v>
      </c>
      <c r="N171" s="843">
        <v>1554.4</v>
      </c>
      <c r="O171" s="843">
        <v>117.5</v>
      </c>
      <c r="P171" s="843">
        <v>86</v>
      </c>
      <c r="Q171" s="844">
        <v>50100</v>
      </c>
      <c r="R171" s="843">
        <v>93.17</v>
      </c>
      <c r="S171" s="844">
        <v>9295</v>
      </c>
      <c r="T171" s="846">
        <v>2.2629999999999999</v>
      </c>
      <c r="U171" s="900">
        <v>98.045000000000002</v>
      </c>
    </row>
    <row r="172" spans="1:21">
      <c r="A172" s="112"/>
      <c r="B172" s="120" t="s">
        <v>11</v>
      </c>
      <c r="C172" s="847">
        <v>76</v>
      </c>
      <c r="D172" s="843">
        <v>1606</v>
      </c>
      <c r="E172" s="843">
        <v>107.4</v>
      </c>
      <c r="F172" s="843">
        <v>86.1</v>
      </c>
      <c r="G172" s="844">
        <v>52583</v>
      </c>
      <c r="H172" s="843">
        <v>82.254000000000005</v>
      </c>
      <c r="I172" s="844">
        <v>2093558</v>
      </c>
      <c r="J172" s="846">
        <v>2.2370000000000001</v>
      </c>
      <c r="K172" s="900">
        <v>98.141999999999996</v>
      </c>
      <c r="M172" s="847">
        <v>76</v>
      </c>
      <c r="N172" s="843">
        <v>1593.4</v>
      </c>
      <c r="O172" s="843">
        <v>107.4</v>
      </c>
      <c r="P172" s="843">
        <v>86.1</v>
      </c>
      <c r="Q172" s="844">
        <v>50001</v>
      </c>
      <c r="R172" s="843">
        <v>82.254000000000005</v>
      </c>
      <c r="S172" s="844">
        <v>8578</v>
      </c>
      <c r="T172" s="846">
        <v>2.2370000000000001</v>
      </c>
      <c r="U172" s="900">
        <v>98.141999999999996</v>
      </c>
    </row>
    <row r="173" spans="1:21">
      <c r="A173" s="112"/>
      <c r="B173" s="120" t="s">
        <v>12</v>
      </c>
      <c r="C173" s="847">
        <v>75.2</v>
      </c>
      <c r="D173" s="843">
        <v>1570.4</v>
      </c>
      <c r="E173" s="843">
        <v>135</v>
      </c>
      <c r="F173" s="843">
        <v>85.6</v>
      </c>
      <c r="G173" s="844">
        <v>53262</v>
      </c>
      <c r="H173" s="843">
        <v>90.7</v>
      </c>
      <c r="I173" s="844">
        <v>3798320</v>
      </c>
      <c r="J173" s="846">
        <v>2.2349999999999999</v>
      </c>
      <c r="K173" s="900">
        <v>98.14</v>
      </c>
      <c r="M173" s="847">
        <v>75.2</v>
      </c>
      <c r="N173" s="843">
        <v>1563.9</v>
      </c>
      <c r="O173" s="843">
        <v>135</v>
      </c>
      <c r="P173" s="843">
        <v>85.7</v>
      </c>
      <c r="Q173" s="844">
        <v>49781</v>
      </c>
      <c r="R173" s="843">
        <v>90.7</v>
      </c>
      <c r="S173" s="844">
        <v>8343</v>
      </c>
      <c r="T173" s="846">
        <v>2.2349999999999999</v>
      </c>
      <c r="U173" s="900">
        <v>98.14</v>
      </c>
    </row>
    <row r="174" spans="1:21">
      <c r="A174" s="112"/>
      <c r="B174" s="120" t="s">
        <v>13</v>
      </c>
      <c r="C174" s="847">
        <v>74</v>
      </c>
      <c r="D174" s="843">
        <v>1552.2</v>
      </c>
      <c r="E174" s="843">
        <v>129</v>
      </c>
      <c r="F174" s="843">
        <v>85.9</v>
      </c>
      <c r="G174" s="844">
        <v>48055</v>
      </c>
      <c r="H174" s="843">
        <v>107.952</v>
      </c>
      <c r="I174" s="844">
        <v>27824263</v>
      </c>
      <c r="J174" s="846">
        <v>2.2029999999999998</v>
      </c>
      <c r="K174" s="900">
        <v>98.754000000000005</v>
      </c>
      <c r="M174" s="847">
        <v>74</v>
      </c>
      <c r="N174" s="843">
        <v>1574.1</v>
      </c>
      <c r="O174" s="843">
        <v>129</v>
      </c>
      <c r="P174" s="843">
        <v>85.8</v>
      </c>
      <c r="Q174" s="844">
        <v>48499</v>
      </c>
      <c r="R174" s="843">
        <v>107.952</v>
      </c>
      <c r="S174" s="844">
        <v>8780</v>
      </c>
      <c r="T174" s="846">
        <v>2.2029999999999998</v>
      </c>
      <c r="U174" s="900">
        <v>98.754000000000005</v>
      </c>
    </row>
    <row r="175" spans="1:21">
      <c r="A175" s="112"/>
      <c r="B175" s="120" t="s">
        <v>14</v>
      </c>
      <c r="C175" s="847">
        <v>74.900000000000006</v>
      </c>
      <c r="D175" s="843">
        <v>1518.9</v>
      </c>
      <c r="E175" s="843">
        <v>140.80000000000001</v>
      </c>
      <c r="F175" s="843">
        <v>84.8</v>
      </c>
      <c r="G175" s="844">
        <v>46282</v>
      </c>
      <c r="H175" s="843">
        <v>109.94199999999999</v>
      </c>
      <c r="I175" s="844">
        <v>2459888</v>
      </c>
      <c r="J175" s="846">
        <v>2.2160000000000002</v>
      </c>
      <c r="K175" s="900">
        <v>98.855000000000004</v>
      </c>
      <c r="M175" s="847">
        <v>74.900000000000006</v>
      </c>
      <c r="N175" s="843">
        <v>1581.5</v>
      </c>
      <c r="O175" s="843">
        <v>140.80000000000001</v>
      </c>
      <c r="P175" s="843">
        <v>84.8</v>
      </c>
      <c r="Q175" s="844">
        <v>47982</v>
      </c>
      <c r="R175" s="843">
        <v>109.94199999999999</v>
      </c>
      <c r="S175" s="844">
        <v>9860</v>
      </c>
      <c r="T175" s="846">
        <v>2.2160000000000002</v>
      </c>
      <c r="U175" s="900">
        <v>98.855000000000004</v>
      </c>
    </row>
    <row r="176" spans="1:21">
      <c r="A176" s="114" t="s">
        <v>51</v>
      </c>
      <c r="B176" s="119" t="s">
        <v>3</v>
      </c>
      <c r="C176" s="857">
        <v>78.599999999999994</v>
      </c>
      <c r="D176" s="853">
        <v>1562.021</v>
      </c>
      <c r="E176" s="853">
        <v>136.1</v>
      </c>
      <c r="F176" s="853">
        <v>85.2</v>
      </c>
      <c r="G176" s="854">
        <v>45706</v>
      </c>
      <c r="H176" s="853">
        <v>102.92100000000001</v>
      </c>
      <c r="I176" s="854">
        <v>1958312</v>
      </c>
      <c r="J176" s="856">
        <v>2.4300000000000002</v>
      </c>
      <c r="K176" s="902">
        <v>98.436000000000007</v>
      </c>
      <c r="M176" s="857">
        <v>78.599999999999994</v>
      </c>
      <c r="N176" s="853">
        <v>1587.9</v>
      </c>
      <c r="O176" s="853">
        <v>136.1</v>
      </c>
      <c r="P176" s="853">
        <v>85.4</v>
      </c>
      <c r="Q176" s="854">
        <v>47607</v>
      </c>
      <c r="R176" s="853">
        <v>102.92100000000001</v>
      </c>
      <c r="S176" s="854">
        <v>7727</v>
      </c>
      <c r="T176" s="856">
        <v>2.4300000000000002</v>
      </c>
      <c r="U176" s="902">
        <v>98.436000000000007</v>
      </c>
    </row>
    <row r="177" spans="1:21">
      <c r="A177" s="112">
        <v>2003</v>
      </c>
      <c r="B177" s="120" t="s">
        <v>4</v>
      </c>
      <c r="C177" s="847">
        <v>78.7</v>
      </c>
      <c r="D177" s="843">
        <v>1509.752</v>
      </c>
      <c r="E177" s="843">
        <v>130</v>
      </c>
      <c r="F177" s="843">
        <v>85.1</v>
      </c>
      <c r="G177" s="844">
        <v>43467</v>
      </c>
      <c r="H177" s="843">
        <v>97</v>
      </c>
      <c r="I177" s="844">
        <v>6052791</v>
      </c>
      <c r="J177" s="846">
        <v>2.4380000000000002</v>
      </c>
      <c r="K177" s="900">
        <v>99.367999999999995</v>
      </c>
      <c r="M177" s="847">
        <v>78.7</v>
      </c>
      <c r="N177" s="843">
        <v>1528.3</v>
      </c>
      <c r="O177" s="843">
        <v>130</v>
      </c>
      <c r="P177" s="843">
        <v>85.4</v>
      </c>
      <c r="Q177" s="844">
        <v>46622</v>
      </c>
      <c r="R177" s="843">
        <v>97</v>
      </c>
      <c r="S177" s="844">
        <v>8434</v>
      </c>
      <c r="T177" s="846">
        <v>2.4380000000000002</v>
      </c>
      <c r="U177" s="900">
        <v>99.367999999999995</v>
      </c>
    </row>
    <row r="178" spans="1:21">
      <c r="A178" s="112"/>
      <c r="B178" s="120" t="s">
        <v>5</v>
      </c>
      <c r="C178" s="847">
        <v>78.8</v>
      </c>
      <c r="D178" s="843">
        <v>1476.029</v>
      </c>
      <c r="E178" s="843">
        <v>133.4</v>
      </c>
      <c r="F178" s="843">
        <v>84.3</v>
      </c>
      <c r="G178" s="844">
        <v>42189</v>
      </c>
      <c r="H178" s="843">
        <v>111.81399999999999</v>
      </c>
      <c r="I178" s="844">
        <v>2175017</v>
      </c>
      <c r="J178" s="846">
        <v>2.427</v>
      </c>
      <c r="K178" s="900">
        <v>99.265000000000001</v>
      </c>
      <c r="M178" s="847">
        <v>78.8</v>
      </c>
      <c r="N178" s="843">
        <v>1510.4</v>
      </c>
      <c r="O178" s="843">
        <v>133.4</v>
      </c>
      <c r="P178" s="843">
        <v>85.1</v>
      </c>
      <c r="Q178" s="844">
        <v>46974</v>
      </c>
      <c r="R178" s="843">
        <v>111.81399999999999</v>
      </c>
      <c r="S178" s="844">
        <v>9685</v>
      </c>
      <c r="T178" s="846">
        <v>2.427</v>
      </c>
      <c r="U178" s="900">
        <v>99.265000000000001</v>
      </c>
    </row>
    <row r="179" spans="1:21">
      <c r="A179" s="112"/>
      <c r="B179" s="120" t="s">
        <v>6</v>
      </c>
      <c r="C179" s="847">
        <v>78</v>
      </c>
      <c r="D179" s="843">
        <v>1496.6469999999999</v>
      </c>
      <c r="E179" s="843">
        <v>125.6</v>
      </c>
      <c r="F179" s="843">
        <v>85.3</v>
      </c>
      <c r="G179" s="844">
        <v>41526</v>
      </c>
      <c r="H179" s="843">
        <v>110.10899999999999</v>
      </c>
      <c r="I179" s="844">
        <v>4922158</v>
      </c>
      <c r="J179" s="846">
        <v>2.4159999999999999</v>
      </c>
      <c r="K179" s="900">
        <v>99.165000000000006</v>
      </c>
      <c r="M179" s="847">
        <v>78</v>
      </c>
      <c r="N179" s="843">
        <v>1479.5</v>
      </c>
      <c r="O179" s="843">
        <v>125.6</v>
      </c>
      <c r="P179" s="843">
        <v>85.1</v>
      </c>
      <c r="Q179" s="844">
        <v>45396</v>
      </c>
      <c r="R179" s="843">
        <v>110.10899999999999</v>
      </c>
      <c r="S179" s="844">
        <v>9198</v>
      </c>
      <c r="T179" s="846">
        <v>2.4159999999999999</v>
      </c>
      <c r="U179" s="900">
        <v>99.165000000000006</v>
      </c>
    </row>
    <row r="180" spans="1:21">
      <c r="A180" s="112"/>
      <c r="B180" s="120" t="s">
        <v>7</v>
      </c>
      <c r="C180" s="847">
        <v>77.099999999999994</v>
      </c>
      <c r="D180" s="843">
        <v>1485.6030000000001</v>
      </c>
      <c r="E180" s="843">
        <v>132.5</v>
      </c>
      <c r="F180" s="843">
        <v>85.2</v>
      </c>
      <c r="G180" s="844">
        <v>44763</v>
      </c>
      <c r="H180" s="843">
        <v>116.89400000000001</v>
      </c>
      <c r="I180" s="844">
        <v>37725492</v>
      </c>
      <c r="J180" s="846">
        <v>2.41</v>
      </c>
      <c r="K180" s="900">
        <v>99.686000000000007</v>
      </c>
      <c r="M180" s="847">
        <v>77.099999999999994</v>
      </c>
      <c r="N180" s="843">
        <v>1449.1</v>
      </c>
      <c r="O180" s="843">
        <v>132.5</v>
      </c>
      <c r="P180" s="843">
        <v>84.9</v>
      </c>
      <c r="Q180" s="844">
        <v>44516</v>
      </c>
      <c r="R180" s="843">
        <v>116.89400000000001</v>
      </c>
      <c r="S180" s="844">
        <v>8526</v>
      </c>
      <c r="T180" s="846">
        <v>2.41</v>
      </c>
      <c r="U180" s="900">
        <v>99.686000000000007</v>
      </c>
    </row>
    <row r="181" spans="1:21">
      <c r="A181" s="112"/>
      <c r="B181" s="120" t="s">
        <v>8</v>
      </c>
      <c r="C181" s="847">
        <v>77.5</v>
      </c>
      <c r="D181" s="843">
        <v>1530.91</v>
      </c>
      <c r="E181" s="843">
        <v>142.6</v>
      </c>
      <c r="F181" s="843">
        <v>84.3</v>
      </c>
      <c r="G181" s="844">
        <v>44800</v>
      </c>
      <c r="H181" s="843">
        <v>113.05200000000001</v>
      </c>
      <c r="I181" s="844">
        <v>3428135</v>
      </c>
      <c r="J181" s="846">
        <v>2.3980000000000001</v>
      </c>
      <c r="K181" s="900">
        <v>99.58</v>
      </c>
      <c r="M181" s="847">
        <v>77.5</v>
      </c>
      <c r="N181" s="843">
        <v>1488.3</v>
      </c>
      <c r="O181" s="843">
        <v>142.6</v>
      </c>
      <c r="P181" s="843">
        <v>84.1</v>
      </c>
      <c r="Q181" s="844">
        <v>43494</v>
      </c>
      <c r="R181" s="843">
        <v>113.05200000000001</v>
      </c>
      <c r="S181" s="844">
        <v>4729</v>
      </c>
      <c r="T181" s="846">
        <v>2.3980000000000001</v>
      </c>
      <c r="U181" s="900">
        <v>99.58</v>
      </c>
    </row>
    <row r="182" spans="1:21">
      <c r="A182" s="112"/>
      <c r="B182" s="120" t="s">
        <v>9</v>
      </c>
      <c r="C182" s="847">
        <v>77.099999999999994</v>
      </c>
      <c r="D182" s="843">
        <v>1556.4</v>
      </c>
      <c r="E182" s="843">
        <v>120.4</v>
      </c>
      <c r="F182" s="843">
        <v>84.9</v>
      </c>
      <c r="G182" s="844">
        <v>46567</v>
      </c>
      <c r="H182" s="843">
        <v>88.156999999999996</v>
      </c>
      <c r="I182" s="844">
        <v>3259261</v>
      </c>
      <c r="J182" s="846">
        <v>2.3919999999999999</v>
      </c>
      <c r="K182" s="900">
        <v>100.10599999999999</v>
      </c>
      <c r="M182" s="847">
        <v>77.099999999999994</v>
      </c>
      <c r="N182" s="843">
        <v>1536.5</v>
      </c>
      <c r="O182" s="843">
        <v>120.4</v>
      </c>
      <c r="P182" s="843">
        <v>84.5</v>
      </c>
      <c r="Q182" s="844">
        <v>42399</v>
      </c>
      <c r="R182" s="843">
        <v>88.156999999999996</v>
      </c>
      <c r="S182" s="844">
        <v>11151</v>
      </c>
      <c r="T182" s="846">
        <v>2.3919999999999999</v>
      </c>
      <c r="U182" s="900">
        <v>100.10599999999999</v>
      </c>
    </row>
    <row r="183" spans="1:21">
      <c r="A183" s="112"/>
      <c r="B183" s="120" t="s">
        <v>10</v>
      </c>
      <c r="C183" s="847">
        <v>77.2</v>
      </c>
      <c r="D183" s="843">
        <v>1548.8</v>
      </c>
      <c r="E183" s="843">
        <v>108</v>
      </c>
      <c r="F183" s="843">
        <v>83</v>
      </c>
      <c r="G183" s="844">
        <v>44732</v>
      </c>
      <c r="H183" s="843">
        <v>109.824</v>
      </c>
      <c r="I183" s="844">
        <v>5123426</v>
      </c>
      <c r="J183" s="846">
        <v>2.403</v>
      </c>
      <c r="K183" s="900">
        <v>99.474999999999994</v>
      </c>
      <c r="M183" s="847">
        <v>77.2</v>
      </c>
      <c r="N183" s="843">
        <v>1528.9</v>
      </c>
      <c r="O183" s="843">
        <v>108</v>
      </c>
      <c r="P183" s="843">
        <v>82.9</v>
      </c>
      <c r="Q183" s="844">
        <v>41452</v>
      </c>
      <c r="R183" s="843">
        <v>109.824</v>
      </c>
      <c r="S183" s="844">
        <v>6973</v>
      </c>
      <c r="T183" s="846">
        <v>2.403</v>
      </c>
      <c r="U183" s="900">
        <v>99.474999999999994</v>
      </c>
    </row>
    <row r="184" spans="1:21">
      <c r="A184" s="112"/>
      <c r="B184" s="120" t="s">
        <v>11</v>
      </c>
      <c r="C184" s="847">
        <v>78</v>
      </c>
      <c r="D184" s="843">
        <v>1550.4</v>
      </c>
      <c r="E184" s="843">
        <v>107</v>
      </c>
      <c r="F184" s="843">
        <v>82.8</v>
      </c>
      <c r="G184" s="844">
        <v>43975</v>
      </c>
      <c r="H184" s="843">
        <v>94.405000000000001</v>
      </c>
      <c r="I184" s="844">
        <v>2073952</v>
      </c>
      <c r="J184" s="846">
        <v>2.3919999999999999</v>
      </c>
      <c r="K184" s="900">
        <v>100.21</v>
      </c>
      <c r="M184" s="847">
        <v>78</v>
      </c>
      <c r="N184" s="843">
        <v>1536.3</v>
      </c>
      <c r="O184" s="843">
        <v>107</v>
      </c>
      <c r="P184" s="843">
        <v>82.8</v>
      </c>
      <c r="Q184" s="844">
        <v>40844</v>
      </c>
      <c r="R184" s="843">
        <v>94.405000000000001</v>
      </c>
      <c r="S184" s="844">
        <v>8847</v>
      </c>
      <c r="T184" s="846">
        <v>2.3919999999999999</v>
      </c>
      <c r="U184" s="900">
        <v>100.21</v>
      </c>
    </row>
    <row r="185" spans="1:21">
      <c r="A185" s="112"/>
      <c r="B185" s="120" t="s">
        <v>12</v>
      </c>
      <c r="C185" s="847">
        <v>76.099999999999994</v>
      </c>
      <c r="D185" s="843">
        <v>1568.8</v>
      </c>
      <c r="E185" s="843">
        <v>121.9</v>
      </c>
      <c r="F185" s="843">
        <v>82.8</v>
      </c>
      <c r="G185" s="844">
        <v>41942</v>
      </c>
      <c r="H185" s="843">
        <v>96.825999999999993</v>
      </c>
      <c r="I185" s="844">
        <v>4241003</v>
      </c>
      <c r="J185" s="846">
        <v>2.4089999999999998</v>
      </c>
      <c r="K185" s="900">
        <v>100</v>
      </c>
      <c r="M185" s="847">
        <v>76.099999999999994</v>
      </c>
      <c r="N185" s="843">
        <v>1553.3</v>
      </c>
      <c r="O185" s="843">
        <v>121.9</v>
      </c>
      <c r="P185" s="843">
        <v>82.9</v>
      </c>
      <c r="Q185" s="844">
        <v>39542</v>
      </c>
      <c r="R185" s="843">
        <v>96.825999999999993</v>
      </c>
      <c r="S185" s="844">
        <v>9357</v>
      </c>
      <c r="T185" s="846">
        <v>2.4089999999999998</v>
      </c>
      <c r="U185" s="900">
        <v>100</v>
      </c>
    </row>
    <row r="186" spans="1:21">
      <c r="A186" s="112"/>
      <c r="B186" s="120" t="s">
        <v>13</v>
      </c>
      <c r="C186" s="847">
        <v>75.8</v>
      </c>
      <c r="D186" s="843">
        <v>1541.9</v>
      </c>
      <c r="E186" s="843">
        <v>113.9</v>
      </c>
      <c r="F186" s="843">
        <v>81.099999999999994</v>
      </c>
      <c r="G186" s="844">
        <v>37455</v>
      </c>
      <c r="H186" s="843">
        <v>88.373000000000005</v>
      </c>
      <c r="I186" s="844">
        <v>28299213</v>
      </c>
      <c r="J186" s="846">
        <v>2.403</v>
      </c>
      <c r="K186" s="900">
        <v>99.578999999999994</v>
      </c>
      <c r="M186" s="847">
        <v>75.8</v>
      </c>
      <c r="N186" s="843">
        <v>1556.6</v>
      </c>
      <c r="O186" s="843">
        <v>113.9</v>
      </c>
      <c r="P186" s="843">
        <v>81</v>
      </c>
      <c r="Q186" s="844">
        <v>38316</v>
      </c>
      <c r="R186" s="843">
        <v>88.373000000000005</v>
      </c>
      <c r="S186" s="844">
        <v>9051</v>
      </c>
      <c r="T186" s="846">
        <v>2.403</v>
      </c>
      <c r="U186" s="900">
        <v>99.578999999999994</v>
      </c>
    </row>
    <row r="187" spans="1:21">
      <c r="A187" s="113"/>
      <c r="B187" s="121" t="s">
        <v>14</v>
      </c>
      <c r="C187" s="852">
        <v>75.2</v>
      </c>
      <c r="D187" s="848">
        <v>1481.5</v>
      </c>
      <c r="E187" s="848">
        <v>114.1</v>
      </c>
      <c r="F187" s="848">
        <v>80.5</v>
      </c>
      <c r="G187" s="849">
        <v>36461</v>
      </c>
      <c r="H187" s="848">
        <v>86.447999999999993</v>
      </c>
      <c r="I187" s="849">
        <v>2194477</v>
      </c>
      <c r="J187" s="851">
        <v>2.3980000000000001</v>
      </c>
      <c r="K187" s="901">
        <v>100</v>
      </c>
      <c r="M187" s="852">
        <v>75.2</v>
      </c>
      <c r="N187" s="848">
        <v>1537.8</v>
      </c>
      <c r="O187" s="848">
        <v>114.1</v>
      </c>
      <c r="P187" s="848">
        <v>80.599999999999994</v>
      </c>
      <c r="Q187" s="849">
        <v>37306</v>
      </c>
      <c r="R187" s="848">
        <v>86.447999999999993</v>
      </c>
      <c r="S187" s="849">
        <v>9333</v>
      </c>
      <c r="T187" s="851">
        <v>2.3980000000000001</v>
      </c>
      <c r="U187" s="901">
        <v>100</v>
      </c>
    </row>
    <row r="188" spans="1:21">
      <c r="A188" s="115" t="s">
        <v>52</v>
      </c>
      <c r="B188" s="120" t="s">
        <v>3</v>
      </c>
      <c r="C188" s="847">
        <v>75.099999999999994</v>
      </c>
      <c r="D188" s="843">
        <v>1563.4</v>
      </c>
      <c r="E188" s="843">
        <v>119.8</v>
      </c>
      <c r="F188" s="843">
        <v>84.4</v>
      </c>
      <c r="G188" s="844">
        <v>34486</v>
      </c>
      <c r="H188" s="843">
        <v>106.65900000000001</v>
      </c>
      <c r="I188" s="844">
        <v>2497260</v>
      </c>
      <c r="J188" s="846">
        <v>2.395</v>
      </c>
      <c r="K188" s="900">
        <v>100.10599999999999</v>
      </c>
      <c r="M188" s="847">
        <v>75.099999999999994</v>
      </c>
      <c r="N188" s="843">
        <v>1597.8</v>
      </c>
      <c r="O188" s="843">
        <v>119.8</v>
      </c>
      <c r="P188" s="843">
        <v>84.6</v>
      </c>
      <c r="Q188" s="844">
        <v>36525</v>
      </c>
      <c r="R188" s="843">
        <v>106.65900000000001</v>
      </c>
      <c r="S188" s="844">
        <v>10233</v>
      </c>
      <c r="T188" s="846">
        <v>2.395</v>
      </c>
      <c r="U188" s="900">
        <v>100.10599999999999</v>
      </c>
    </row>
    <row r="189" spans="1:21">
      <c r="A189" s="112">
        <v>2004</v>
      </c>
      <c r="B189" s="120" t="s">
        <v>4</v>
      </c>
      <c r="C189" s="847">
        <v>75.599999999999994</v>
      </c>
      <c r="D189" s="843">
        <v>1540.1</v>
      </c>
      <c r="E189" s="843">
        <v>146.6</v>
      </c>
      <c r="F189" s="843">
        <v>84.3</v>
      </c>
      <c r="G189" s="844">
        <v>33037</v>
      </c>
      <c r="H189" s="843">
        <v>115.84399999999999</v>
      </c>
      <c r="I189" s="844">
        <v>7638959</v>
      </c>
      <c r="J189" s="846">
        <v>2.38</v>
      </c>
      <c r="K189" s="900">
        <v>100.318</v>
      </c>
      <c r="M189" s="847">
        <v>75.599999999999994</v>
      </c>
      <c r="N189" s="843">
        <v>1580.6</v>
      </c>
      <c r="O189" s="843">
        <v>146.6</v>
      </c>
      <c r="P189" s="843">
        <v>84.6</v>
      </c>
      <c r="Q189" s="844">
        <v>36035</v>
      </c>
      <c r="R189" s="843">
        <v>115.84399999999999</v>
      </c>
      <c r="S189" s="844">
        <v>10293</v>
      </c>
      <c r="T189" s="846">
        <v>2.38</v>
      </c>
      <c r="U189" s="900">
        <v>100.318</v>
      </c>
    </row>
    <row r="190" spans="1:21">
      <c r="A190" s="112"/>
      <c r="B190" s="120" t="s">
        <v>5</v>
      </c>
      <c r="C190" s="847">
        <v>75.5</v>
      </c>
      <c r="D190" s="843">
        <v>1515.1</v>
      </c>
      <c r="E190" s="843">
        <v>117.8</v>
      </c>
      <c r="F190" s="843">
        <v>84.8</v>
      </c>
      <c r="G190" s="844">
        <v>32665</v>
      </c>
      <c r="H190" s="843">
        <v>106.41800000000001</v>
      </c>
      <c r="I190" s="844">
        <v>1218907</v>
      </c>
      <c r="J190" s="846">
        <v>2.363</v>
      </c>
      <c r="K190" s="900">
        <v>100.212</v>
      </c>
      <c r="M190" s="847">
        <v>75.5</v>
      </c>
      <c r="N190" s="843">
        <v>1563.6</v>
      </c>
      <c r="O190" s="843">
        <v>117.8</v>
      </c>
      <c r="P190" s="843">
        <v>85.6</v>
      </c>
      <c r="Q190" s="844">
        <v>35311</v>
      </c>
      <c r="R190" s="843">
        <v>106.41800000000001</v>
      </c>
      <c r="S190" s="844">
        <v>5570</v>
      </c>
      <c r="T190" s="846">
        <v>2.363</v>
      </c>
      <c r="U190" s="900">
        <v>100.212</v>
      </c>
    </row>
    <row r="191" spans="1:21">
      <c r="A191" s="112"/>
      <c r="B191" s="120" t="s">
        <v>6</v>
      </c>
      <c r="C191" s="847">
        <v>75.099999999999994</v>
      </c>
      <c r="D191" s="843">
        <v>1657</v>
      </c>
      <c r="E191" s="843">
        <v>125.9</v>
      </c>
      <c r="F191" s="843">
        <v>84.2</v>
      </c>
      <c r="G191" s="844">
        <v>32302</v>
      </c>
      <c r="H191" s="843">
        <v>98.933999999999997</v>
      </c>
      <c r="I191" s="844">
        <v>5252015</v>
      </c>
      <c r="J191" s="846">
        <v>2.37</v>
      </c>
      <c r="K191" s="900">
        <v>99.683999999999997</v>
      </c>
      <c r="M191" s="847">
        <v>75.099999999999994</v>
      </c>
      <c r="N191" s="843">
        <v>1640.9</v>
      </c>
      <c r="O191" s="843">
        <v>125.9</v>
      </c>
      <c r="P191" s="843">
        <v>83.9</v>
      </c>
      <c r="Q191" s="844">
        <v>35784</v>
      </c>
      <c r="R191" s="843">
        <v>98.933999999999997</v>
      </c>
      <c r="S191" s="844">
        <v>10155</v>
      </c>
      <c r="T191" s="846">
        <v>2.37</v>
      </c>
      <c r="U191" s="900">
        <v>99.683999999999997</v>
      </c>
    </row>
    <row r="192" spans="1:21">
      <c r="A192" s="112"/>
      <c r="B192" s="120" t="s">
        <v>7</v>
      </c>
      <c r="C192" s="847">
        <v>75.7</v>
      </c>
      <c r="D192" s="843">
        <v>1688</v>
      </c>
      <c r="E192" s="843">
        <v>121.3</v>
      </c>
      <c r="F192" s="843">
        <v>84.3</v>
      </c>
      <c r="G192" s="844">
        <v>32323</v>
      </c>
      <c r="H192" s="843">
        <v>79.822000000000003</v>
      </c>
      <c r="I192" s="844">
        <v>48136135</v>
      </c>
      <c r="J192" s="846">
        <v>2.38</v>
      </c>
      <c r="K192" s="900">
        <v>99.79</v>
      </c>
      <c r="M192" s="847">
        <v>75.7</v>
      </c>
      <c r="N192" s="843">
        <v>1643.2</v>
      </c>
      <c r="O192" s="843">
        <v>121.3</v>
      </c>
      <c r="P192" s="843">
        <v>84</v>
      </c>
      <c r="Q192" s="844">
        <v>32565</v>
      </c>
      <c r="R192" s="843">
        <v>79.822000000000003</v>
      </c>
      <c r="S192" s="844">
        <v>10518</v>
      </c>
      <c r="T192" s="846">
        <v>2.38</v>
      </c>
      <c r="U192" s="900">
        <v>99.79</v>
      </c>
    </row>
    <row r="193" spans="1:21">
      <c r="A193" s="112"/>
      <c r="B193" s="120" t="s">
        <v>8</v>
      </c>
      <c r="C193" s="847">
        <v>74.7</v>
      </c>
      <c r="D193" s="843">
        <v>1701</v>
      </c>
      <c r="E193" s="843">
        <v>120.7</v>
      </c>
      <c r="F193" s="843">
        <v>83.7</v>
      </c>
      <c r="G193" s="844">
        <v>36100</v>
      </c>
      <c r="H193" s="843">
        <v>74.338999999999999</v>
      </c>
      <c r="I193" s="844">
        <v>4138694</v>
      </c>
      <c r="J193" s="846">
        <v>2.375</v>
      </c>
      <c r="K193" s="900">
        <v>100.316</v>
      </c>
      <c r="M193" s="847">
        <v>74.7</v>
      </c>
      <c r="N193" s="843">
        <v>1650.9</v>
      </c>
      <c r="O193" s="843">
        <v>120.7</v>
      </c>
      <c r="P193" s="843">
        <v>83.5</v>
      </c>
      <c r="Q193" s="844">
        <v>34273</v>
      </c>
      <c r="R193" s="843">
        <v>74.338999999999999</v>
      </c>
      <c r="S193" s="844">
        <v>6398</v>
      </c>
      <c r="T193" s="846">
        <v>2.375</v>
      </c>
      <c r="U193" s="900">
        <v>100.316</v>
      </c>
    </row>
    <row r="194" spans="1:21">
      <c r="A194" s="112"/>
      <c r="B194" s="120" t="s">
        <v>9</v>
      </c>
      <c r="C194" s="847">
        <v>74.7</v>
      </c>
      <c r="D194" s="843">
        <v>1659</v>
      </c>
      <c r="E194" s="843">
        <v>139.9</v>
      </c>
      <c r="F194" s="843">
        <v>84.1</v>
      </c>
      <c r="G194" s="844">
        <v>36484</v>
      </c>
      <c r="H194" s="843">
        <v>92.867000000000004</v>
      </c>
      <c r="I194" s="844">
        <v>2903960</v>
      </c>
      <c r="J194" s="846">
        <v>2.379</v>
      </c>
      <c r="K194" s="900">
        <v>100.105</v>
      </c>
      <c r="M194" s="847">
        <v>74.7</v>
      </c>
      <c r="N194" s="843">
        <v>1636.1</v>
      </c>
      <c r="O194" s="843">
        <v>139.9</v>
      </c>
      <c r="P194" s="843">
        <v>83.8</v>
      </c>
      <c r="Q194" s="844">
        <v>33812</v>
      </c>
      <c r="R194" s="843">
        <v>92.867000000000004</v>
      </c>
      <c r="S194" s="844">
        <v>10546</v>
      </c>
      <c r="T194" s="846">
        <v>2.379</v>
      </c>
      <c r="U194" s="900">
        <v>100.105</v>
      </c>
    </row>
    <row r="195" spans="1:21">
      <c r="A195" s="112"/>
      <c r="B195" s="120" t="s">
        <v>10</v>
      </c>
      <c r="C195" s="847">
        <v>75</v>
      </c>
      <c r="D195" s="843">
        <v>1599</v>
      </c>
      <c r="E195" s="843">
        <v>127.5</v>
      </c>
      <c r="F195" s="843">
        <v>83.7</v>
      </c>
      <c r="G195" s="844">
        <v>37270</v>
      </c>
      <c r="H195" s="843">
        <v>80.134</v>
      </c>
      <c r="I195" s="844">
        <v>7972673</v>
      </c>
      <c r="J195" s="846">
        <v>2.3769999999999998</v>
      </c>
      <c r="K195" s="900">
        <v>100.316</v>
      </c>
      <c r="M195" s="847">
        <v>75</v>
      </c>
      <c r="N195" s="843">
        <v>1568.5</v>
      </c>
      <c r="O195" s="843">
        <v>127.5</v>
      </c>
      <c r="P195" s="843">
        <v>83.5</v>
      </c>
      <c r="Q195" s="844">
        <v>33514</v>
      </c>
      <c r="R195" s="843">
        <v>80.134</v>
      </c>
      <c r="S195" s="844">
        <v>10798</v>
      </c>
      <c r="T195" s="846">
        <v>2.3769999999999998</v>
      </c>
      <c r="U195" s="900">
        <v>100.316</v>
      </c>
    </row>
    <row r="196" spans="1:21">
      <c r="A196" s="112"/>
      <c r="B196" s="120" t="s">
        <v>11</v>
      </c>
      <c r="C196" s="847">
        <v>74.3</v>
      </c>
      <c r="D196" s="843">
        <v>1671</v>
      </c>
      <c r="E196" s="843">
        <v>132.4</v>
      </c>
      <c r="F196" s="843">
        <v>82.8</v>
      </c>
      <c r="G196" s="844">
        <v>35781</v>
      </c>
      <c r="H196" s="843">
        <v>99.534999999999997</v>
      </c>
      <c r="I196" s="844">
        <v>2553960</v>
      </c>
      <c r="J196" s="846">
        <v>2.3519999999999999</v>
      </c>
      <c r="K196" s="900">
        <v>100.52500000000001</v>
      </c>
      <c r="M196" s="847">
        <v>74.3</v>
      </c>
      <c r="N196" s="843">
        <v>1654.9</v>
      </c>
      <c r="O196" s="843">
        <v>132.4</v>
      </c>
      <c r="P196" s="843">
        <v>82.8</v>
      </c>
      <c r="Q196" s="844">
        <v>33110</v>
      </c>
      <c r="R196" s="843">
        <v>99.534999999999997</v>
      </c>
      <c r="S196" s="844">
        <v>11386</v>
      </c>
      <c r="T196" s="846">
        <v>2.3519999999999999</v>
      </c>
      <c r="U196" s="900">
        <v>100.52500000000001</v>
      </c>
    </row>
    <row r="197" spans="1:21">
      <c r="A197" s="112"/>
      <c r="B197" s="120" t="s">
        <v>12</v>
      </c>
      <c r="C197" s="847">
        <v>74.5</v>
      </c>
      <c r="D197" s="843">
        <v>1727</v>
      </c>
      <c r="E197" s="843">
        <v>131.19999999999999</v>
      </c>
      <c r="F197" s="843">
        <v>83.1</v>
      </c>
      <c r="G197" s="844">
        <v>32982</v>
      </c>
      <c r="H197" s="843">
        <v>86.899000000000001</v>
      </c>
      <c r="I197" s="844">
        <v>5246238</v>
      </c>
      <c r="J197" s="846">
        <v>2.3460000000000001</v>
      </c>
      <c r="K197" s="900">
        <v>101.684</v>
      </c>
      <c r="M197" s="847">
        <v>74.5</v>
      </c>
      <c r="N197" s="843">
        <v>1704.2</v>
      </c>
      <c r="O197" s="843">
        <v>131.19999999999999</v>
      </c>
      <c r="P197" s="843">
        <v>83.1</v>
      </c>
      <c r="Q197" s="844">
        <v>32145</v>
      </c>
      <c r="R197" s="843">
        <v>86.899000000000001</v>
      </c>
      <c r="S197" s="844">
        <v>11865</v>
      </c>
      <c r="T197" s="846">
        <v>2.3460000000000001</v>
      </c>
      <c r="U197" s="900">
        <v>101.684</v>
      </c>
    </row>
    <row r="198" spans="1:21">
      <c r="A198" s="112"/>
      <c r="B198" s="120" t="s">
        <v>13</v>
      </c>
      <c r="C198" s="847">
        <v>75.3</v>
      </c>
      <c r="D198" s="843">
        <v>1731</v>
      </c>
      <c r="E198" s="843">
        <v>140.1</v>
      </c>
      <c r="F198" s="843">
        <v>83.5</v>
      </c>
      <c r="G198" s="844">
        <v>31771</v>
      </c>
      <c r="H198" s="843">
        <v>88.694999999999993</v>
      </c>
      <c r="I198" s="844">
        <v>34978533</v>
      </c>
      <c r="J198" s="846">
        <v>2.3380000000000001</v>
      </c>
      <c r="K198" s="900">
        <v>101.795</v>
      </c>
      <c r="M198" s="847">
        <v>75.3</v>
      </c>
      <c r="N198" s="843">
        <v>1747.4</v>
      </c>
      <c r="O198" s="843">
        <v>140.1</v>
      </c>
      <c r="P198" s="843">
        <v>83.4</v>
      </c>
      <c r="Q198" s="844">
        <v>31618</v>
      </c>
      <c r="R198" s="843">
        <v>88.694999999999993</v>
      </c>
      <c r="S198" s="844">
        <v>11160</v>
      </c>
      <c r="T198" s="846">
        <v>2.3380000000000001</v>
      </c>
      <c r="U198" s="900">
        <v>101.795</v>
      </c>
    </row>
    <row r="199" spans="1:21">
      <c r="A199" s="112"/>
      <c r="B199" s="120" t="s">
        <v>14</v>
      </c>
      <c r="C199" s="847">
        <v>76</v>
      </c>
      <c r="D199" s="843">
        <v>1665</v>
      </c>
      <c r="E199" s="843">
        <v>137</v>
      </c>
      <c r="F199" s="843">
        <v>83.7</v>
      </c>
      <c r="G199" s="844">
        <v>30074</v>
      </c>
      <c r="H199" s="843">
        <v>86.295000000000002</v>
      </c>
      <c r="I199" s="844">
        <v>2651551</v>
      </c>
      <c r="J199" s="846">
        <v>2.3180000000000001</v>
      </c>
      <c r="K199" s="900">
        <v>100.73699999999999</v>
      </c>
      <c r="M199" s="847">
        <v>76</v>
      </c>
      <c r="N199" s="843">
        <v>1724.6</v>
      </c>
      <c r="O199" s="843">
        <v>137</v>
      </c>
      <c r="P199" s="843">
        <v>83.9</v>
      </c>
      <c r="Q199" s="844">
        <v>30986</v>
      </c>
      <c r="R199" s="843">
        <v>86.295000000000002</v>
      </c>
      <c r="S199" s="844">
        <v>12058</v>
      </c>
      <c r="T199" s="846">
        <v>2.3180000000000001</v>
      </c>
      <c r="U199" s="900">
        <v>100.73699999999999</v>
      </c>
    </row>
    <row r="200" spans="1:21">
      <c r="A200" s="114" t="s">
        <v>53</v>
      </c>
      <c r="B200" s="119" t="s">
        <v>3</v>
      </c>
      <c r="C200" s="857">
        <v>77.099999999999994</v>
      </c>
      <c r="D200" s="853">
        <v>1677</v>
      </c>
      <c r="E200" s="853">
        <v>127.1</v>
      </c>
      <c r="F200" s="853">
        <v>82.9</v>
      </c>
      <c r="G200" s="854">
        <v>28408</v>
      </c>
      <c r="H200" s="853">
        <v>77.281999999999996</v>
      </c>
      <c r="I200" s="854">
        <v>2641751</v>
      </c>
      <c r="J200" s="856">
        <v>2.3199999999999998</v>
      </c>
      <c r="K200" s="902">
        <v>100.63500000000001</v>
      </c>
      <c r="M200" s="857">
        <v>77.099999999999994</v>
      </c>
      <c r="N200" s="853">
        <v>1726</v>
      </c>
      <c r="O200" s="853">
        <v>127.1</v>
      </c>
      <c r="P200" s="853">
        <v>83.1</v>
      </c>
      <c r="Q200" s="854">
        <v>30562</v>
      </c>
      <c r="R200" s="853">
        <v>77.281999999999996</v>
      </c>
      <c r="S200" s="854">
        <v>11379</v>
      </c>
      <c r="T200" s="856">
        <v>2.3199999999999998</v>
      </c>
      <c r="U200" s="902">
        <v>100.63500000000001</v>
      </c>
    </row>
    <row r="201" spans="1:21">
      <c r="A201" s="112">
        <v>2005</v>
      </c>
      <c r="B201" s="120" t="s">
        <v>4</v>
      </c>
      <c r="C201" s="847">
        <v>77.099999999999994</v>
      </c>
      <c r="D201" s="843">
        <v>1725</v>
      </c>
      <c r="E201" s="843">
        <v>137.6</v>
      </c>
      <c r="F201" s="843">
        <v>83.2</v>
      </c>
      <c r="G201" s="844">
        <v>27725</v>
      </c>
      <c r="H201" s="843">
        <v>77.622</v>
      </c>
      <c r="I201" s="844">
        <v>8864267</v>
      </c>
      <c r="J201" s="846">
        <v>2.3079999999999998</v>
      </c>
      <c r="K201" s="900">
        <v>100.211</v>
      </c>
      <c r="M201" s="847">
        <v>77.099999999999994</v>
      </c>
      <c r="N201" s="843">
        <v>1762.3</v>
      </c>
      <c r="O201" s="843">
        <v>137.6</v>
      </c>
      <c r="P201" s="843">
        <v>83.6</v>
      </c>
      <c r="Q201" s="844">
        <v>29967</v>
      </c>
      <c r="R201" s="843">
        <v>77.622</v>
      </c>
      <c r="S201" s="844">
        <v>11839</v>
      </c>
      <c r="T201" s="846">
        <v>2.3079999999999998</v>
      </c>
      <c r="U201" s="900">
        <v>100.211</v>
      </c>
    </row>
    <row r="202" spans="1:21">
      <c r="A202" s="112"/>
      <c r="B202" s="120" t="s">
        <v>5</v>
      </c>
      <c r="C202" s="847">
        <v>77.900000000000006</v>
      </c>
      <c r="D202" s="843">
        <v>1745</v>
      </c>
      <c r="E202" s="843">
        <v>134.30000000000001</v>
      </c>
      <c r="F202" s="843">
        <v>83.3</v>
      </c>
      <c r="G202" s="844">
        <v>28090</v>
      </c>
      <c r="H202" s="843">
        <v>77.599000000000004</v>
      </c>
      <c r="I202" s="844">
        <v>2157507</v>
      </c>
      <c r="J202" s="846">
        <v>2.2730000000000001</v>
      </c>
      <c r="K202" s="900">
        <v>100.739</v>
      </c>
      <c r="M202" s="847">
        <v>77.900000000000006</v>
      </c>
      <c r="N202" s="843">
        <v>1814</v>
      </c>
      <c r="O202" s="843">
        <v>134.30000000000001</v>
      </c>
      <c r="P202" s="843">
        <v>84</v>
      </c>
      <c r="Q202" s="844">
        <v>30323</v>
      </c>
      <c r="R202" s="843">
        <v>77.599000000000004</v>
      </c>
      <c r="S202" s="844">
        <v>10117</v>
      </c>
      <c r="T202" s="846">
        <v>2.2730000000000001</v>
      </c>
      <c r="U202" s="900">
        <v>100.739</v>
      </c>
    </row>
    <row r="203" spans="1:21">
      <c r="A203" s="112"/>
      <c r="B203" s="120" t="s">
        <v>6</v>
      </c>
      <c r="C203" s="847">
        <v>79</v>
      </c>
      <c r="D203" s="843">
        <v>1793</v>
      </c>
      <c r="E203" s="843">
        <v>160.4</v>
      </c>
      <c r="F203" s="843">
        <v>84.2</v>
      </c>
      <c r="G203" s="844">
        <v>26725</v>
      </c>
      <c r="H203" s="843">
        <v>85.3</v>
      </c>
      <c r="I203" s="844">
        <v>5640298</v>
      </c>
      <c r="J203" s="846">
        <v>2.2719999999999998</v>
      </c>
      <c r="K203" s="900">
        <v>100.52800000000001</v>
      </c>
      <c r="M203" s="847">
        <v>79</v>
      </c>
      <c r="N203" s="843">
        <v>1775.3</v>
      </c>
      <c r="O203" s="843">
        <v>160.4</v>
      </c>
      <c r="P203" s="843">
        <v>83.9</v>
      </c>
      <c r="Q203" s="844">
        <v>30270</v>
      </c>
      <c r="R203" s="843">
        <v>85.3</v>
      </c>
      <c r="S203" s="844">
        <v>11488</v>
      </c>
      <c r="T203" s="846">
        <v>2.2719999999999998</v>
      </c>
      <c r="U203" s="900">
        <v>100.52800000000001</v>
      </c>
    </row>
    <row r="204" spans="1:21">
      <c r="A204" s="112"/>
      <c r="B204" s="120" t="s">
        <v>7</v>
      </c>
      <c r="C204" s="847">
        <v>79.400000000000006</v>
      </c>
      <c r="D204" s="843">
        <v>1787</v>
      </c>
      <c r="E204" s="843">
        <v>141.80000000000001</v>
      </c>
      <c r="F204" s="843">
        <v>86.7</v>
      </c>
      <c r="G204" s="844">
        <v>29787</v>
      </c>
      <c r="H204" s="843">
        <v>97.025000000000006</v>
      </c>
      <c r="I204" s="844">
        <v>59858833</v>
      </c>
      <c r="J204" s="846">
        <v>2.2730000000000001</v>
      </c>
      <c r="K204" s="900">
        <v>100.63200000000001</v>
      </c>
      <c r="M204" s="847">
        <v>79.400000000000006</v>
      </c>
      <c r="N204" s="843">
        <v>1733.8</v>
      </c>
      <c r="O204" s="843">
        <v>141.80000000000001</v>
      </c>
      <c r="P204" s="843">
        <v>86.3</v>
      </c>
      <c r="Q204" s="844">
        <v>29516</v>
      </c>
      <c r="R204" s="843">
        <v>97.025000000000006</v>
      </c>
      <c r="S204" s="844">
        <v>12657</v>
      </c>
      <c r="T204" s="846">
        <v>2.2730000000000001</v>
      </c>
      <c r="U204" s="900">
        <v>100.63200000000001</v>
      </c>
    </row>
    <row r="205" spans="1:21">
      <c r="A205" s="112"/>
      <c r="B205" s="120" t="s">
        <v>8</v>
      </c>
      <c r="C205" s="847">
        <v>78.599999999999994</v>
      </c>
      <c r="D205" s="843">
        <v>1830</v>
      </c>
      <c r="E205" s="843">
        <v>149.5</v>
      </c>
      <c r="F205" s="843">
        <v>83.9</v>
      </c>
      <c r="G205" s="844">
        <v>31601</v>
      </c>
      <c r="H205" s="843">
        <v>111.911</v>
      </c>
      <c r="I205" s="844">
        <v>6942509</v>
      </c>
      <c r="J205" s="846">
        <v>2.2629999999999999</v>
      </c>
      <c r="K205" s="900">
        <v>99.474999999999994</v>
      </c>
      <c r="M205" s="847">
        <v>78.599999999999994</v>
      </c>
      <c r="N205" s="843">
        <v>1768</v>
      </c>
      <c r="O205" s="843">
        <v>149.5</v>
      </c>
      <c r="P205" s="843">
        <v>83.6</v>
      </c>
      <c r="Q205" s="844">
        <v>29900</v>
      </c>
      <c r="R205" s="843">
        <v>111.911</v>
      </c>
      <c r="S205" s="844">
        <v>12329</v>
      </c>
      <c r="T205" s="846">
        <v>2.2629999999999999</v>
      </c>
      <c r="U205" s="900">
        <v>99.474999999999994</v>
      </c>
    </row>
    <row r="206" spans="1:21">
      <c r="A206" s="112"/>
      <c r="B206" s="120" t="s">
        <v>9</v>
      </c>
      <c r="C206" s="847">
        <v>78.599999999999994</v>
      </c>
      <c r="D206" s="843">
        <v>1818</v>
      </c>
      <c r="E206" s="843">
        <v>137.80000000000001</v>
      </c>
      <c r="F206" s="843">
        <v>83.8</v>
      </c>
      <c r="G206" s="844">
        <v>31595</v>
      </c>
      <c r="H206" s="843">
        <v>88.728999999999999</v>
      </c>
      <c r="I206" s="844">
        <v>3142423</v>
      </c>
      <c r="J206" s="846">
        <v>2.25</v>
      </c>
      <c r="K206" s="900">
        <v>99.789000000000001</v>
      </c>
      <c r="M206" s="847">
        <v>78.599999999999994</v>
      </c>
      <c r="N206" s="843">
        <v>1792.9</v>
      </c>
      <c r="O206" s="843">
        <v>137.80000000000001</v>
      </c>
      <c r="P206" s="843">
        <v>83.5</v>
      </c>
      <c r="Q206" s="844">
        <v>29723</v>
      </c>
      <c r="R206" s="843">
        <v>88.728999999999999</v>
      </c>
      <c r="S206" s="844">
        <v>11976</v>
      </c>
      <c r="T206" s="846">
        <v>2.25</v>
      </c>
      <c r="U206" s="900">
        <v>99.789000000000001</v>
      </c>
    </row>
    <row r="207" spans="1:21">
      <c r="A207" s="112"/>
      <c r="B207" s="120" t="s">
        <v>10</v>
      </c>
      <c r="C207" s="847">
        <v>79.2</v>
      </c>
      <c r="D207" s="843">
        <v>1814</v>
      </c>
      <c r="E207" s="843">
        <v>178.9</v>
      </c>
      <c r="F207" s="843">
        <v>84</v>
      </c>
      <c r="G207" s="844">
        <v>33584</v>
      </c>
      <c r="H207" s="843">
        <v>114.917</v>
      </c>
      <c r="I207" s="844">
        <v>9153338</v>
      </c>
      <c r="J207" s="846">
        <v>2.2490000000000001</v>
      </c>
      <c r="K207" s="900">
        <v>99.685000000000002</v>
      </c>
      <c r="M207" s="847">
        <v>79.2</v>
      </c>
      <c r="N207" s="843">
        <v>1766</v>
      </c>
      <c r="O207" s="843">
        <v>178.9</v>
      </c>
      <c r="P207" s="843">
        <v>83.7</v>
      </c>
      <c r="Q207" s="844">
        <v>29529</v>
      </c>
      <c r="R207" s="843">
        <v>114.917</v>
      </c>
      <c r="S207" s="844">
        <v>12704</v>
      </c>
      <c r="T207" s="846">
        <v>2.2490000000000001</v>
      </c>
      <c r="U207" s="900">
        <v>99.685000000000002</v>
      </c>
    </row>
    <row r="208" spans="1:21">
      <c r="A208" s="112"/>
      <c r="B208" s="120" t="s">
        <v>11</v>
      </c>
      <c r="C208" s="847">
        <v>79.2</v>
      </c>
      <c r="D208" s="843">
        <v>1765</v>
      </c>
      <c r="E208" s="843">
        <v>153</v>
      </c>
      <c r="F208" s="843">
        <v>84.4</v>
      </c>
      <c r="G208" s="844">
        <v>31115</v>
      </c>
      <c r="H208" s="843">
        <v>92.759</v>
      </c>
      <c r="I208" s="844">
        <v>2163294</v>
      </c>
      <c r="J208" s="846">
        <v>2.2360000000000002</v>
      </c>
      <c r="K208" s="900">
        <v>99.373999999999995</v>
      </c>
      <c r="M208" s="847">
        <v>79.2</v>
      </c>
      <c r="N208" s="843">
        <v>1748.2</v>
      </c>
      <c r="O208" s="843">
        <v>153</v>
      </c>
      <c r="P208" s="843">
        <v>84.4</v>
      </c>
      <c r="Q208" s="844">
        <v>28931</v>
      </c>
      <c r="R208" s="843">
        <v>92.759</v>
      </c>
      <c r="S208" s="844">
        <v>10036</v>
      </c>
      <c r="T208" s="846">
        <v>2.2360000000000002</v>
      </c>
      <c r="U208" s="900">
        <v>99.373999999999995</v>
      </c>
    </row>
    <row r="209" spans="1:21">
      <c r="A209" s="112"/>
      <c r="B209" s="120" t="s">
        <v>12</v>
      </c>
      <c r="C209" s="847">
        <v>80.5</v>
      </c>
      <c r="D209" s="843">
        <v>1758</v>
      </c>
      <c r="E209" s="843">
        <v>148.80000000000001</v>
      </c>
      <c r="F209" s="843">
        <v>83.9</v>
      </c>
      <c r="G209" s="844">
        <v>29731</v>
      </c>
      <c r="H209" s="843">
        <v>119.40900000000001</v>
      </c>
      <c r="I209" s="844">
        <v>5031134</v>
      </c>
      <c r="J209" s="846">
        <v>2.2360000000000002</v>
      </c>
      <c r="K209" s="900">
        <v>98.447000000000003</v>
      </c>
      <c r="M209" s="847">
        <v>80.5</v>
      </c>
      <c r="N209" s="843">
        <v>1733.6</v>
      </c>
      <c r="O209" s="843">
        <v>148.80000000000001</v>
      </c>
      <c r="P209" s="843">
        <v>84</v>
      </c>
      <c r="Q209" s="844">
        <v>28920</v>
      </c>
      <c r="R209" s="843">
        <v>119.40900000000001</v>
      </c>
      <c r="S209" s="844">
        <v>11870</v>
      </c>
      <c r="T209" s="846">
        <v>2.2360000000000002</v>
      </c>
      <c r="U209" s="900">
        <v>98.447000000000003</v>
      </c>
    </row>
    <row r="210" spans="1:21">
      <c r="A210" s="112"/>
      <c r="B210" s="120" t="s">
        <v>13</v>
      </c>
      <c r="C210" s="847">
        <v>80.400000000000006</v>
      </c>
      <c r="D210" s="843">
        <v>1701</v>
      </c>
      <c r="E210" s="843">
        <v>155.6</v>
      </c>
      <c r="F210" s="843">
        <v>83.9</v>
      </c>
      <c r="G210" s="844">
        <v>28568</v>
      </c>
      <c r="H210" s="843">
        <v>104.17700000000001</v>
      </c>
      <c r="I210" s="844">
        <v>42665041</v>
      </c>
      <c r="J210" s="846">
        <v>2.2410000000000001</v>
      </c>
      <c r="K210" s="900">
        <v>98.34</v>
      </c>
      <c r="M210" s="847">
        <v>80.400000000000006</v>
      </c>
      <c r="N210" s="843">
        <v>1720.4</v>
      </c>
      <c r="O210" s="843">
        <v>155.6</v>
      </c>
      <c r="P210" s="843">
        <v>83.9</v>
      </c>
      <c r="Q210" s="844">
        <v>28476</v>
      </c>
      <c r="R210" s="843">
        <v>104.17700000000001</v>
      </c>
      <c r="S210" s="844">
        <v>13244</v>
      </c>
      <c r="T210" s="846">
        <v>2.2410000000000001</v>
      </c>
      <c r="U210" s="900">
        <v>98.34</v>
      </c>
    </row>
    <row r="211" spans="1:21">
      <c r="A211" s="113"/>
      <c r="B211" s="121" t="s">
        <v>14</v>
      </c>
      <c r="C211" s="852">
        <v>79.400000000000006</v>
      </c>
      <c r="D211" s="848">
        <v>1663</v>
      </c>
      <c r="E211" s="848">
        <v>157</v>
      </c>
      <c r="F211" s="848">
        <v>83.7</v>
      </c>
      <c r="G211" s="849">
        <v>27305</v>
      </c>
      <c r="H211" s="848">
        <v>108.012</v>
      </c>
      <c r="I211" s="849">
        <v>2597652</v>
      </c>
      <c r="J211" s="851">
        <v>2.2280000000000002</v>
      </c>
      <c r="K211" s="901">
        <v>99.06</v>
      </c>
      <c r="M211" s="852">
        <v>79.400000000000006</v>
      </c>
      <c r="N211" s="848">
        <v>1716.1</v>
      </c>
      <c r="O211" s="848">
        <v>157</v>
      </c>
      <c r="P211" s="848">
        <v>83.9</v>
      </c>
      <c r="Q211" s="849">
        <v>28559</v>
      </c>
      <c r="R211" s="848">
        <v>108.012</v>
      </c>
      <c r="S211" s="849">
        <v>12789</v>
      </c>
      <c r="T211" s="851">
        <v>2.2280000000000002</v>
      </c>
      <c r="U211" s="901">
        <v>99.06</v>
      </c>
    </row>
    <row r="212" spans="1:21">
      <c r="A212" s="115" t="s">
        <v>54</v>
      </c>
      <c r="B212" s="120" t="s">
        <v>3</v>
      </c>
      <c r="C212" s="847">
        <v>78.8</v>
      </c>
      <c r="D212" s="843">
        <v>1465</v>
      </c>
      <c r="E212" s="843">
        <v>156.30000000000001</v>
      </c>
      <c r="F212" s="843">
        <v>83.6</v>
      </c>
      <c r="G212" s="844">
        <v>27057</v>
      </c>
      <c r="H212" s="843">
        <v>113.137</v>
      </c>
      <c r="I212" s="844">
        <v>2641912</v>
      </c>
      <c r="J212" s="846">
        <v>2.2210000000000001</v>
      </c>
      <c r="K212" s="900">
        <v>99.685000000000002</v>
      </c>
      <c r="M212" s="847">
        <v>78.8</v>
      </c>
      <c r="N212" s="843">
        <v>1522.4</v>
      </c>
      <c r="O212" s="843">
        <v>156.30000000000001</v>
      </c>
      <c r="P212" s="843">
        <v>83.8</v>
      </c>
      <c r="Q212" s="844">
        <v>28737</v>
      </c>
      <c r="R212" s="843">
        <v>113.137</v>
      </c>
      <c r="S212" s="844">
        <v>11566</v>
      </c>
      <c r="T212" s="846">
        <v>2.2210000000000001</v>
      </c>
      <c r="U212" s="900">
        <v>99.685000000000002</v>
      </c>
    </row>
    <row r="213" spans="1:21">
      <c r="A213" s="112">
        <v>2006</v>
      </c>
      <c r="B213" s="120" t="s">
        <v>4</v>
      </c>
      <c r="C213" s="847">
        <v>78</v>
      </c>
      <c r="D213" s="843">
        <v>1557</v>
      </c>
      <c r="E213" s="843">
        <v>164</v>
      </c>
      <c r="F213" s="843">
        <v>83.1</v>
      </c>
      <c r="G213" s="844">
        <v>26197</v>
      </c>
      <c r="H213" s="843">
        <v>87.703000000000003</v>
      </c>
      <c r="I213" s="844">
        <v>10998472</v>
      </c>
      <c r="J213" s="846">
        <v>2.2200000000000002</v>
      </c>
      <c r="K213" s="900">
        <v>99.578000000000003</v>
      </c>
      <c r="M213" s="847">
        <v>78</v>
      </c>
      <c r="N213" s="843">
        <v>1600.3</v>
      </c>
      <c r="O213" s="843">
        <v>164</v>
      </c>
      <c r="P213" s="843">
        <v>83.6</v>
      </c>
      <c r="Q213" s="844">
        <v>28349</v>
      </c>
      <c r="R213" s="843">
        <v>87.703000000000003</v>
      </c>
      <c r="S213" s="844">
        <v>14698</v>
      </c>
      <c r="T213" s="846">
        <v>2.2200000000000002</v>
      </c>
      <c r="U213" s="900">
        <v>99.578000000000003</v>
      </c>
    </row>
    <row r="214" spans="1:21">
      <c r="A214" s="112"/>
      <c r="B214" s="120" t="s">
        <v>5</v>
      </c>
      <c r="C214" s="847">
        <v>78.3</v>
      </c>
      <c r="D214" s="843">
        <v>1464</v>
      </c>
      <c r="E214" s="843">
        <v>157.9</v>
      </c>
      <c r="F214" s="843">
        <v>83.2</v>
      </c>
      <c r="G214" s="844">
        <v>25436</v>
      </c>
      <c r="H214" s="843">
        <v>96.66</v>
      </c>
      <c r="I214" s="844">
        <v>3251336</v>
      </c>
      <c r="J214" s="846">
        <v>2.2029999999999998</v>
      </c>
      <c r="K214" s="900">
        <v>99.161000000000001</v>
      </c>
      <c r="M214" s="847">
        <v>78.3</v>
      </c>
      <c r="N214" s="843">
        <v>1528.4</v>
      </c>
      <c r="O214" s="843">
        <v>157.9</v>
      </c>
      <c r="P214" s="843">
        <v>84</v>
      </c>
      <c r="Q214" s="844">
        <v>27694</v>
      </c>
      <c r="R214" s="843">
        <v>96.66</v>
      </c>
      <c r="S214" s="844">
        <v>15521</v>
      </c>
      <c r="T214" s="846">
        <v>2.2029999999999998</v>
      </c>
      <c r="U214" s="900">
        <v>99.161000000000001</v>
      </c>
    </row>
    <row r="215" spans="1:21">
      <c r="A215" s="112"/>
      <c r="B215" s="120" t="s">
        <v>6</v>
      </c>
      <c r="C215" s="847">
        <v>78.8</v>
      </c>
      <c r="D215" s="843">
        <v>1583</v>
      </c>
      <c r="E215" s="843">
        <v>177.8</v>
      </c>
      <c r="F215" s="843">
        <v>84.2</v>
      </c>
      <c r="G215" s="844">
        <v>23826</v>
      </c>
      <c r="H215" s="843">
        <v>113.416</v>
      </c>
      <c r="I215" s="844">
        <v>7323942</v>
      </c>
      <c r="J215" s="846">
        <v>2.2229999999999999</v>
      </c>
      <c r="K215" s="900">
        <v>99.474999999999994</v>
      </c>
      <c r="M215" s="847">
        <v>78.8</v>
      </c>
      <c r="N215" s="843">
        <v>1567</v>
      </c>
      <c r="O215" s="843">
        <v>177.8</v>
      </c>
      <c r="P215" s="843">
        <v>83.9</v>
      </c>
      <c r="Q215" s="844">
        <v>27321</v>
      </c>
      <c r="R215" s="843">
        <v>113.416</v>
      </c>
      <c r="S215" s="844">
        <v>15445</v>
      </c>
      <c r="T215" s="846">
        <v>2.2229999999999999</v>
      </c>
      <c r="U215" s="900">
        <v>99.474999999999994</v>
      </c>
    </row>
    <row r="216" spans="1:21">
      <c r="A216" s="112"/>
      <c r="B216" s="120" t="s">
        <v>7</v>
      </c>
      <c r="C216" s="847">
        <v>78.8</v>
      </c>
      <c r="D216" s="843">
        <v>1641</v>
      </c>
      <c r="E216" s="843">
        <v>178.7</v>
      </c>
      <c r="F216" s="843">
        <v>84.3</v>
      </c>
      <c r="G216" s="844">
        <v>28185</v>
      </c>
      <c r="H216" s="843">
        <v>99.85</v>
      </c>
      <c r="I216" s="844">
        <v>72090488</v>
      </c>
      <c r="J216" s="846">
        <v>2.25</v>
      </c>
      <c r="K216" s="900">
        <v>99.686000000000007</v>
      </c>
      <c r="M216" s="847">
        <v>78.8</v>
      </c>
      <c r="N216" s="843">
        <v>1587</v>
      </c>
      <c r="O216" s="843">
        <v>178.7</v>
      </c>
      <c r="P216" s="843">
        <v>83.8</v>
      </c>
      <c r="Q216" s="844">
        <v>27404</v>
      </c>
      <c r="R216" s="843">
        <v>99.85</v>
      </c>
      <c r="S216" s="844">
        <v>15146</v>
      </c>
      <c r="T216" s="846">
        <v>2.25</v>
      </c>
      <c r="U216" s="900">
        <v>99.686000000000007</v>
      </c>
    </row>
    <row r="217" spans="1:21">
      <c r="A217" s="112"/>
      <c r="B217" s="120" t="s">
        <v>8</v>
      </c>
      <c r="C217" s="847">
        <v>79.8</v>
      </c>
      <c r="D217" s="843">
        <v>1575</v>
      </c>
      <c r="E217" s="843">
        <v>218.9</v>
      </c>
      <c r="F217" s="843">
        <v>84.5</v>
      </c>
      <c r="G217" s="844">
        <v>28539</v>
      </c>
      <c r="H217" s="843">
        <v>97.174999999999997</v>
      </c>
      <c r="I217" s="844">
        <v>8040384</v>
      </c>
      <c r="J217" s="846">
        <v>2.2400000000000002</v>
      </c>
      <c r="K217" s="900">
        <v>100.634</v>
      </c>
      <c r="M217" s="847">
        <v>79.8</v>
      </c>
      <c r="N217" s="843">
        <v>1512.1</v>
      </c>
      <c r="O217" s="843">
        <v>218.9</v>
      </c>
      <c r="P217" s="843">
        <v>84.1</v>
      </c>
      <c r="Q217" s="844">
        <v>27090</v>
      </c>
      <c r="R217" s="843">
        <v>97.174999999999997</v>
      </c>
      <c r="S217" s="844">
        <v>16409</v>
      </c>
      <c r="T217" s="846">
        <v>2.2400000000000002</v>
      </c>
      <c r="U217" s="900">
        <v>100.634</v>
      </c>
    </row>
    <row r="218" spans="1:21">
      <c r="A218" s="112"/>
      <c r="B218" s="120" t="s">
        <v>9</v>
      </c>
      <c r="C218" s="847">
        <v>80.3</v>
      </c>
      <c r="D218" s="843">
        <v>1579</v>
      </c>
      <c r="E218" s="843">
        <v>182.7</v>
      </c>
      <c r="F218" s="843">
        <v>84</v>
      </c>
      <c r="G218" s="844">
        <v>28806</v>
      </c>
      <c r="H218" s="843">
        <v>105.75700000000001</v>
      </c>
      <c r="I218" s="844">
        <v>3821075</v>
      </c>
      <c r="J218" s="846">
        <v>2.2480000000000002</v>
      </c>
      <c r="K218" s="900">
        <v>100.10599999999999</v>
      </c>
      <c r="M218" s="847">
        <v>80.3</v>
      </c>
      <c r="N218" s="843">
        <v>1551.9</v>
      </c>
      <c r="O218" s="843">
        <v>182.7</v>
      </c>
      <c r="P218" s="843">
        <v>83.7</v>
      </c>
      <c r="Q218" s="844">
        <v>26872</v>
      </c>
      <c r="R218" s="843">
        <v>105.75700000000001</v>
      </c>
      <c r="S218" s="844">
        <v>14891</v>
      </c>
      <c r="T218" s="846">
        <v>2.2480000000000002</v>
      </c>
      <c r="U218" s="900">
        <v>100.10599999999999</v>
      </c>
    </row>
    <row r="219" spans="1:21">
      <c r="A219" s="112"/>
      <c r="B219" s="120" t="s">
        <v>10</v>
      </c>
      <c r="C219" s="847">
        <v>79.400000000000006</v>
      </c>
      <c r="D219" s="843">
        <v>1671</v>
      </c>
      <c r="E219" s="843">
        <v>191.6</v>
      </c>
      <c r="F219" s="843">
        <v>84.6</v>
      </c>
      <c r="G219" s="844">
        <v>31298</v>
      </c>
      <c r="H219" s="843">
        <v>92.381</v>
      </c>
      <c r="I219" s="844">
        <v>11243814</v>
      </c>
      <c r="J219" s="846">
        <v>2.262</v>
      </c>
      <c r="K219" s="900">
        <v>100.84399999999999</v>
      </c>
      <c r="M219" s="847">
        <v>79.400000000000006</v>
      </c>
      <c r="N219" s="843">
        <v>1615.9</v>
      </c>
      <c r="O219" s="843">
        <v>191.6</v>
      </c>
      <c r="P219" s="843">
        <v>84.3</v>
      </c>
      <c r="Q219" s="844">
        <v>27356</v>
      </c>
      <c r="R219" s="843">
        <v>92.381</v>
      </c>
      <c r="S219" s="844">
        <v>16018</v>
      </c>
      <c r="T219" s="846">
        <v>2.262</v>
      </c>
      <c r="U219" s="900">
        <v>100.84399999999999</v>
      </c>
    </row>
    <row r="220" spans="1:21">
      <c r="A220" s="112"/>
      <c r="B220" s="120" t="s">
        <v>11</v>
      </c>
      <c r="C220" s="847">
        <v>82.4</v>
      </c>
      <c r="D220" s="843">
        <v>1679</v>
      </c>
      <c r="E220" s="843">
        <v>178.3</v>
      </c>
      <c r="F220" s="843">
        <v>84.1</v>
      </c>
      <c r="G220" s="844">
        <v>28474</v>
      </c>
      <c r="H220" s="843">
        <v>120.602</v>
      </c>
      <c r="I220" s="844">
        <v>2983584</v>
      </c>
      <c r="J220" s="846">
        <v>2.2839999999999998</v>
      </c>
      <c r="K220" s="900">
        <v>100.315</v>
      </c>
      <c r="M220" s="847">
        <v>82.4</v>
      </c>
      <c r="N220" s="843">
        <v>1665.2</v>
      </c>
      <c r="O220" s="843">
        <v>178.3</v>
      </c>
      <c r="P220" s="843">
        <v>84.1</v>
      </c>
      <c r="Q220" s="844">
        <v>26919</v>
      </c>
      <c r="R220" s="843">
        <v>120.602</v>
      </c>
      <c r="S220" s="844">
        <v>14072</v>
      </c>
      <c r="T220" s="846">
        <v>2.2839999999999998</v>
      </c>
      <c r="U220" s="900">
        <v>100.315</v>
      </c>
    </row>
    <row r="221" spans="1:21">
      <c r="A221" s="112"/>
      <c r="B221" s="120" t="s">
        <v>12</v>
      </c>
      <c r="C221" s="847">
        <v>81.099999999999994</v>
      </c>
      <c r="D221" s="843">
        <v>1689</v>
      </c>
      <c r="E221" s="843">
        <v>176.5</v>
      </c>
      <c r="F221" s="843">
        <v>84.2</v>
      </c>
      <c r="G221" s="844">
        <v>28125</v>
      </c>
      <c r="H221" s="843">
        <v>110.75</v>
      </c>
      <c r="I221" s="844">
        <v>6480625</v>
      </c>
      <c r="J221" s="846">
        <v>2.29</v>
      </c>
      <c r="K221" s="900">
        <v>100.21</v>
      </c>
      <c r="M221" s="847">
        <v>81.099999999999994</v>
      </c>
      <c r="N221" s="843">
        <v>1667.9</v>
      </c>
      <c r="O221" s="843">
        <v>176.5</v>
      </c>
      <c r="P221" s="843">
        <v>84.2</v>
      </c>
      <c r="Q221" s="844">
        <v>27076</v>
      </c>
      <c r="R221" s="843">
        <v>110.75</v>
      </c>
      <c r="S221" s="844">
        <v>15576</v>
      </c>
      <c r="T221" s="846">
        <v>2.29</v>
      </c>
      <c r="U221" s="900">
        <v>100.21</v>
      </c>
    </row>
    <row r="222" spans="1:21">
      <c r="A222" s="112"/>
      <c r="B222" s="120" t="s">
        <v>13</v>
      </c>
      <c r="C222" s="847">
        <v>81.400000000000006</v>
      </c>
      <c r="D222" s="843">
        <v>1656</v>
      </c>
      <c r="E222" s="843">
        <v>169.3</v>
      </c>
      <c r="F222" s="843">
        <v>84.2</v>
      </c>
      <c r="G222" s="844">
        <v>27243</v>
      </c>
      <c r="H222" s="843">
        <v>93.647999999999996</v>
      </c>
      <c r="I222" s="844">
        <v>51451293</v>
      </c>
      <c r="J222" s="846">
        <v>2.2869999999999999</v>
      </c>
      <c r="K222" s="900">
        <v>100.211</v>
      </c>
      <c r="M222" s="847">
        <v>81.400000000000006</v>
      </c>
      <c r="N222" s="843">
        <v>1683.4</v>
      </c>
      <c r="O222" s="843">
        <v>169.3</v>
      </c>
      <c r="P222" s="843">
        <v>84.2</v>
      </c>
      <c r="Q222" s="844">
        <v>27192</v>
      </c>
      <c r="R222" s="843">
        <v>93.647999999999996</v>
      </c>
      <c r="S222" s="844">
        <v>15268</v>
      </c>
      <c r="T222" s="846">
        <v>2.2869999999999999</v>
      </c>
      <c r="U222" s="900">
        <v>100.211</v>
      </c>
    </row>
    <row r="223" spans="1:21">
      <c r="A223" s="112"/>
      <c r="B223" s="120" t="s">
        <v>14</v>
      </c>
      <c r="C223" s="847">
        <v>83</v>
      </c>
      <c r="D223" s="843">
        <v>1633</v>
      </c>
      <c r="E223" s="843">
        <v>173.7</v>
      </c>
      <c r="F223" s="843">
        <v>84.1</v>
      </c>
      <c r="G223" s="844">
        <v>25335</v>
      </c>
      <c r="H223" s="843">
        <v>95.266000000000005</v>
      </c>
      <c r="I223" s="844">
        <v>3036583</v>
      </c>
      <c r="J223" s="846">
        <v>2.298</v>
      </c>
      <c r="K223" s="900">
        <v>100.105</v>
      </c>
      <c r="M223" s="847">
        <v>83</v>
      </c>
      <c r="N223" s="843">
        <v>1681</v>
      </c>
      <c r="O223" s="843">
        <v>173.7</v>
      </c>
      <c r="P223" s="843">
        <v>84.3</v>
      </c>
      <c r="Q223" s="844">
        <v>27061</v>
      </c>
      <c r="R223" s="843">
        <v>95.266000000000005</v>
      </c>
      <c r="S223" s="844">
        <v>15612</v>
      </c>
      <c r="T223" s="846">
        <v>2.298</v>
      </c>
      <c r="U223" s="900">
        <v>100.105</v>
      </c>
    </row>
    <row r="224" spans="1:21">
      <c r="A224" s="114" t="s">
        <v>55</v>
      </c>
      <c r="B224" s="119" t="s">
        <v>3</v>
      </c>
      <c r="C224" s="857">
        <v>82.1</v>
      </c>
      <c r="D224" s="853">
        <v>1575</v>
      </c>
      <c r="E224" s="853">
        <v>175.6</v>
      </c>
      <c r="F224" s="853">
        <v>84.8</v>
      </c>
      <c r="G224" s="854">
        <v>25180</v>
      </c>
      <c r="H224" s="853">
        <v>88.427000000000007</v>
      </c>
      <c r="I224" s="854">
        <v>3257527</v>
      </c>
      <c r="J224" s="856">
        <v>2.3250000000000002</v>
      </c>
      <c r="K224" s="902">
        <v>99.789000000000001</v>
      </c>
      <c r="M224" s="857">
        <v>82.1</v>
      </c>
      <c r="N224" s="853">
        <v>1646.2</v>
      </c>
      <c r="O224" s="853">
        <v>175.6</v>
      </c>
      <c r="P224" s="853">
        <v>85.1</v>
      </c>
      <c r="Q224" s="854">
        <v>26320</v>
      </c>
      <c r="R224" s="853">
        <v>88.427000000000007</v>
      </c>
      <c r="S224" s="854">
        <v>14183</v>
      </c>
      <c r="T224" s="856">
        <v>2.3250000000000002</v>
      </c>
      <c r="U224" s="902">
        <v>99.789000000000001</v>
      </c>
    </row>
    <row r="225" spans="1:21">
      <c r="A225" s="112">
        <v>2007</v>
      </c>
      <c r="B225" s="120" t="s">
        <v>4</v>
      </c>
      <c r="C225" s="847">
        <v>82</v>
      </c>
      <c r="D225" s="843">
        <v>1637</v>
      </c>
      <c r="E225" s="843">
        <v>184.9</v>
      </c>
      <c r="F225" s="843">
        <v>84.8</v>
      </c>
      <c r="G225" s="844">
        <v>24430</v>
      </c>
      <c r="H225" s="843">
        <v>107.985</v>
      </c>
      <c r="I225" s="844">
        <v>11000948</v>
      </c>
      <c r="J225" s="846">
        <v>2.3079999999999998</v>
      </c>
      <c r="K225" s="900">
        <v>99.682000000000002</v>
      </c>
      <c r="M225" s="847">
        <v>82</v>
      </c>
      <c r="N225" s="843">
        <v>1691.7</v>
      </c>
      <c r="O225" s="843">
        <v>184.9</v>
      </c>
      <c r="P225" s="843">
        <v>85.3</v>
      </c>
      <c r="Q225" s="844">
        <v>26418</v>
      </c>
      <c r="R225" s="843">
        <v>107.985</v>
      </c>
      <c r="S225" s="844">
        <v>14845</v>
      </c>
      <c r="T225" s="846">
        <v>2.3079999999999998</v>
      </c>
      <c r="U225" s="900">
        <v>99.682000000000002</v>
      </c>
    </row>
    <row r="226" spans="1:21">
      <c r="A226" s="112"/>
      <c r="B226" s="120" t="s">
        <v>5</v>
      </c>
      <c r="C226" s="847">
        <v>82.9</v>
      </c>
      <c r="D226" s="843">
        <v>1597</v>
      </c>
      <c r="E226" s="843">
        <v>149.19999999999999</v>
      </c>
      <c r="F226" s="843">
        <v>84.6</v>
      </c>
      <c r="G226" s="844">
        <v>23970</v>
      </c>
      <c r="H226" s="843">
        <v>102.319</v>
      </c>
      <c r="I226" s="844">
        <v>3046100</v>
      </c>
      <c r="J226" s="846">
        <v>2.3119999999999998</v>
      </c>
      <c r="K226" s="900">
        <v>100</v>
      </c>
      <c r="M226" s="847">
        <v>82.9</v>
      </c>
      <c r="N226" s="843">
        <v>1670.7</v>
      </c>
      <c r="O226" s="843">
        <v>149.19999999999999</v>
      </c>
      <c r="P226" s="843">
        <v>85.4</v>
      </c>
      <c r="Q226" s="844">
        <v>26429</v>
      </c>
      <c r="R226" s="843">
        <v>102.319</v>
      </c>
      <c r="S226" s="844">
        <v>14747</v>
      </c>
      <c r="T226" s="846">
        <v>2.3119999999999998</v>
      </c>
      <c r="U226" s="900">
        <v>100</v>
      </c>
    </row>
    <row r="227" spans="1:21">
      <c r="A227" s="112"/>
      <c r="B227" s="120" t="s">
        <v>6</v>
      </c>
      <c r="C227" s="847">
        <v>83.3</v>
      </c>
      <c r="D227" s="843">
        <v>1711</v>
      </c>
      <c r="E227" s="843">
        <v>184</v>
      </c>
      <c r="F227" s="843">
        <v>86.2</v>
      </c>
      <c r="G227" s="844">
        <v>22853</v>
      </c>
      <c r="H227" s="843">
        <v>85.94</v>
      </c>
      <c r="I227" s="844">
        <v>6713556</v>
      </c>
      <c r="J227" s="846">
        <v>2.339</v>
      </c>
      <c r="K227" s="900">
        <v>100.10599999999999</v>
      </c>
      <c r="M227" s="847">
        <v>83.3</v>
      </c>
      <c r="N227" s="843">
        <v>1693.2</v>
      </c>
      <c r="O227" s="843">
        <v>184</v>
      </c>
      <c r="P227" s="843">
        <v>85.9</v>
      </c>
      <c r="Q227" s="844">
        <v>25907</v>
      </c>
      <c r="R227" s="843">
        <v>85.94</v>
      </c>
      <c r="S227" s="844">
        <v>14584</v>
      </c>
      <c r="T227" s="846">
        <v>2.339</v>
      </c>
      <c r="U227" s="900">
        <v>100.10599999999999</v>
      </c>
    </row>
    <row r="228" spans="1:21">
      <c r="A228" s="112"/>
      <c r="B228" s="120" t="s">
        <v>7</v>
      </c>
      <c r="C228" s="847">
        <v>83.2</v>
      </c>
      <c r="D228" s="843">
        <v>1809</v>
      </c>
      <c r="E228" s="843">
        <v>181.4</v>
      </c>
      <c r="F228" s="843">
        <v>86.8</v>
      </c>
      <c r="G228" s="844">
        <v>27735</v>
      </c>
      <c r="H228" s="843">
        <v>110.334</v>
      </c>
      <c r="I228" s="844">
        <v>73368461</v>
      </c>
      <c r="J228" s="846">
        <v>2.3679999999999999</v>
      </c>
      <c r="K228" s="900">
        <v>99.894999999999996</v>
      </c>
      <c r="M228" s="847">
        <v>83.2</v>
      </c>
      <c r="N228" s="843">
        <v>1747.7</v>
      </c>
      <c r="O228" s="843">
        <v>181.4</v>
      </c>
      <c r="P228" s="843">
        <v>86.3</v>
      </c>
      <c r="Q228" s="844">
        <v>26761</v>
      </c>
      <c r="R228" s="843">
        <v>110.334</v>
      </c>
      <c r="S228" s="844">
        <v>15570</v>
      </c>
      <c r="T228" s="846">
        <v>2.3679999999999999</v>
      </c>
      <c r="U228" s="900">
        <v>99.894999999999996</v>
      </c>
    </row>
    <row r="229" spans="1:21">
      <c r="A229" s="112"/>
      <c r="B229" s="120" t="s">
        <v>8</v>
      </c>
      <c r="C229" s="847">
        <v>83.3</v>
      </c>
      <c r="D229" s="843">
        <v>1799</v>
      </c>
      <c r="E229" s="843">
        <v>162.19999999999999</v>
      </c>
      <c r="F229" s="843">
        <v>87.2</v>
      </c>
      <c r="G229" s="844">
        <v>26765</v>
      </c>
      <c r="H229" s="843">
        <v>87.396000000000001</v>
      </c>
      <c r="I229" s="844">
        <v>3621069</v>
      </c>
      <c r="J229" s="846">
        <v>2.383</v>
      </c>
      <c r="K229" s="900">
        <v>99.474999999999994</v>
      </c>
      <c r="M229" s="847">
        <v>83.3</v>
      </c>
      <c r="N229" s="843">
        <v>1717.5</v>
      </c>
      <c r="O229" s="843">
        <v>162.19999999999999</v>
      </c>
      <c r="P229" s="843">
        <v>86.8</v>
      </c>
      <c r="Q229" s="844">
        <v>25745</v>
      </c>
      <c r="R229" s="843">
        <v>87.396000000000001</v>
      </c>
      <c r="S229" s="844">
        <v>8639</v>
      </c>
      <c r="T229" s="846">
        <v>2.383</v>
      </c>
      <c r="U229" s="900">
        <v>99.474999999999994</v>
      </c>
    </row>
    <row r="230" spans="1:21">
      <c r="A230" s="95"/>
      <c r="B230" s="120" t="s">
        <v>9</v>
      </c>
      <c r="C230" s="847">
        <v>83</v>
      </c>
      <c r="D230" s="843">
        <v>1731</v>
      </c>
      <c r="E230" s="843">
        <v>186.7</v>
      </c>
      <c r="F230" s="843">
        <v>87.4</v>
      </c>
      <c r="G230" s="844">
        <v>28202</v>
      </c>
      <c r="H230" s="843">
        <v>96.698999999999998</v>
      </c>
      <c r="I230" s="844">
        <v>4367675</v>
      </c>
      <c r="J230" s="846">
        <v>2.41</v>
      </c>
      <c r="K230" s="900">
        <v>99.789000000000001</v>
      </c>
      <c r="M230" s="847">
        <v>83</v>
      </c>
      <c r="N230" s="843">
        <v>1697</v>
      </c>
      <c r="O230" s="843">
        <v>186.7</v>
      </c>
      <c r="P230" s="843">
        <v>87.1</v>
      </c>
      <c r="Q230" s="844">
        <v>25865</v>
      </c>
      <c r="R230" s="843">
        <v>96.698999999999998</v>
      </c>
      <c r="S230" s="844">
        <v>16741</v>
      </c>
      <c r="T230" s="846">
        <v>2.41</v>
      </c>
      <c r="U230" s="900">
        <v>99.789000000000001</v>
      </c>
    </row>
    <row r="231" spans="1:21">
      <c r="A231" s="112"/>
      <c r="B231" s="120" t="s">
        <v>10</v>
      </c>
      <c r="C231" s="847">
        <v>83.1</v>
      </c>
      <c r="D231" s="843">
        <v>1755</v>
      </c>
      <c r="E231" s="843">
        <v>171.9</v>
      </c>
      <c r="F231" s="843">
        <v>87.5</v>
      </c>
      <c r="G231" s="844">
        <v>29459</v>
      </c>
      <c r="H231" s="843">
        <v>92.97</v>
      </c>
      <c r="I231" s="844">
        <v>10489263</v>
      </c>
      <c r="J231" s="846">
        <v>2.4220000000000002</v>
      </c>
      <c r="K231" s="900">
        <v>99.686000000000007</v>
      </c>
      <c r="M231" s="847">
        <v>83.1</v>
      </c>
      <c r="N231" s="843">
        <v>1687.3</v>
      </c>
      <c r="O231" s="843">
        <v>171.9</v>
      </c>
      <c r="P231" s="843">
        <v>87.1</v>
      </c>
      <c r="Q231" s="844">
        <v>25970</v>
      </c>
      <c r="R231" s="843">
        <v>92.97</v>
      </c>
      <c r="S231" s="844">
        <v>14998</v>
      </c>
      <c r="T231" s="846">
        <v>2.4220000000000002</v>
      </c>
      <c r="U231" s="900">
        <v>99.686000000000007</v>
      </c>
    </row>
    <row r="232" spans="1:21">
      <c r="A232" s="112"/>
      <c r="B232" s="120" t="s">
        <v>11</v>
      </c>
      <c r="C232" s="847">
        <v>83.5</v>
      </c>
      <c r="D232" s="843">
        <v>1663</v>
      </c>
      <c r="E232" s="843">
        <v>164.1</v>
      </c>
      <c r="F232" s="843">
        <v>87.5</v>
      </c>
      <c r="G232" s="844">
        <v>27253</v>
      </c>
      <c r="H232" s="843">
        <v>79.102000000000004</v>
      </c>
      <c r="I232" s="844">
        <v>3654477</v>
      </c>
      <c r="J232" s="846">
        <v>2.4169999999999998</v>
      </c>
      <c r="K232" s="900">
        <v>99.686000000000007</v>
      </c>
      <c r="M232" s="847">
        <v>83.5</v>
      </c>
      <c r="N232" s="843">
        <v>1650.5</v>
      </c>
      <c r="O232" s="843">
        <v>164.1</v>
      </c>
      <c r="P232" s="843">
        <v>87.4</v>
      </c>
      <c r="Q232" s="844">
        <v>26057</v>
      </c>
      <c r="R232" s="843">
        <v>79.102000000000004</v>
      </c>
      <c r="S232" s="844">
        <v>17090</v>
      </c>
      <c r="T232" s="846">
        <v>2.4169999999999998</v>
      </c>
      <c r="U232" s="900">
        <v>99.686000000000007</v>
      </c>
    </row>
    <row r="233" spans="1:21">
      <c r="A233" s="112"/>
      <c r="B233" s="120" t="s">
        <v>12</v>
      </c>
      <c r="C233" s="847">
        <v>84.3</v>
      </c>
      <c r="D233" s="843">
        <v>1654</v>
      </c>
      <c r="E233" s="843">
        <v>161.80000000000001</v>
      </c>
      <c r="F233" s="843">
        <v>87.8</v>
      </c>
      <c r="G233" s="844">
        <v>27547</v>
      </c>
      <c r="H233" s="843">
        <v>91.033000000000001</v>
      </c>
      <c r="I233" s="844">
        <v>6602180</v>
      </c>
      <c r="J233" s="846">
        <v>2.411</v>
      </c>
      <c r="K233" s="900">
        <v>100.315</v>
      </c>
      <c r="M233" s="847">
        <v>84.3</v>
      </c>
      <c r="N233" s="843">
        <v>1633.6</v>
      </c>
      <c r="O233" s="843">
        <v>161.80000000000001</v>
      </c>
      <c r="P233" s="843">
        <v>87.8</v>
      </c>
      <c r="Q233" s="844">
        <v>26225</v>
      </c>
      <c r="R233" s="843">
        <v>91.033000000000001</v>
      </c>
      <c r="S233" s="844">
        <v>15797</v>
      </c>
      <c r="T233" s="846">
        <v>2.411</v>
      </c>
      <c r="U233" s="900">
        <v>100.315</v>
      </c>
    </row>
    <row r="234" spans="1:21">
      <c r="A234" s="112"/>
      <c r="B234" s="120" t="s">
        <v>13</v>
      </c>
      <c r="C234" s="847">
        <v>83.4</v>
      </c>
      <c r="D234" s="843">
        <v>1582</v>
      </c>
      <c r="E234" s="843">
        <v>162.80000000000001</v>
      </c>
      <c r="F234" s="843">
        <v>87</v>
      </c>
      <c r="G234" s="844">
        <v>26345</v>
      </c>
      <c r="H234" s="843">
        <v>113.803</v>
      </c>
      <c r="I234" s="844">
        <v>55549431</v>
      </c>
      <c r="J234" s="846">
        <v>2.41</v>
      </c>
      <c r="K234" s="900">
        <v>100.42100000000001</v>
      </c>
      <c r="M234" s="847">
        <v>83.4</v>
      </c>
      <c r="N234" s="843">
        <v>1615.3</v>
      </c>
      <c r="O234" s="843">
        <v>162.80000000000001</v>
      </c>
      <c r="P234" s="843">
        <v>87.1</v>
      </c>
      <c r="Q234" s="844">
        <v>26487</v>
      </c>
      <c r="R234" s="843">
        <v>113.803</v>
      </c>
      <c r="S234" s="844">
        <v>15854</v>
      </c>
      <c r="T234" s="846">
        <v>2.41</v>
      </c>
      <c r="U234" s="900">
        <v>100.42100000000001</v>
      </c>
    </row>
    <row r="235" spans="1:21">
      <c r="A235" s="113"/>
      <c r="B235" s="121" t="s">
        <v>14</v>
      </c>
      <c r="C235" s="852">
        <v>83.4</v>
      </c>
      <c r="D235" s="848">
        <v>1592</v>
      </c>
      <c r="E235" s="848">
        <v>158.19999999999999</v>
      </c>
      <c r="F235" s="848">
        <v>88</v>
      </c>
      <c r="G235" s="849">
        <v>25135</v>
      </c>
      <c r="H235" s="848">
        <v>104.039</v>
      </c>
      <c r="I235" s="849">
        <v>2679443</v>
      </c>
      <c r="J235" s="851">
        <v>2.399</v>
      </c>
      <c r="K235" s="901">
        <v>100.527</v>
      </c>
      <c r="M235" s="852">
        <v>83.4</v>
      </c>
      <c r="N235" s="848">
        <v>1637.3</v>
      </c>
      <c r="O235" s="848">
        <v>158.19999999999999</v>
      </c>
      <c r="P235" s="848">
        <v>88.2</v>
      </c>
      <c r="Q235" s="849">
        <v>26793</v>
      </c>
      <c r="R235" s="848">
        <v>104.039</v>
      </c>
      <c r="S235" s="849">
        <v>14372</v>
      </c>
      <c r="T235" s="851">
        <v>2.399</v>
      </c>
      <c r="U235" s="901">
        <v>100.527</v>
      </c>
    </row>
    <row r="236" spans="1:21">
      <c r="A236" s="115" t="s">
        <v>56</v>
      </c>
      <c r="B236" s="120" t="s">
        <v>3</v>
      </c>
      <c r="C236" s="847">
        <v>84</v>
      </c>
      <c r="D236" s="843">
        <v>1554</v>
      </c>
      <c r="E236" s="843">
        <v>153.9</v>
      </c>
      <c r="F236" s="843">
        <v>88</v>
      </c>
      <c r="G236" s="844">
        <v>25195</v>
      </c>
      <c r="H236" s="843">
        <v>116.182</v>
      </c>
      <c r="I236" s="844">
        <v>3594462</v>
      </c>
      <c r="J236" s="846">
        <v>2.399</v>
      </c>
      <c r="K236" s="900">
        <v>100.423</v>
      </c>
      <c r="M236" s="847">
        <v>84</v>
      </c>
      <c r="N236" s="843">
        <v>1625.1</v>
      </c>
      <c r="O236" s="843">
        <v>153.9</v>
      </c>
      <c r="P236" s="843">
        <v>88.3</v>
      </c>
      <c r="Q236" s="844">
        <v>26210</v>
      </c>
      <c r="R236" s="843">
        <v>116.182</v>
      </c>
      <c r="S236" s="844">
        <v>15014</v>
      </c>
      <c r="T236" s="846">
        <v>2.399</v>
      </c>
      <c r="U236" s="900">
        <v>100.423</v>
      </c>
    </row>
    <row r="237" spans="1:21">
      <c r="A237" s="112">
        <v>2008</v>
      </c>
      <c r="B237" s="120" t="s">
        <v>4</v>
      </c>
      <c r="C237" s="847">
        <v>81.2</v>
      </c>
      <c r="D237" s="843">
        <v>1593</v>
      </c>
      <c r="E237" s="843">
        <v>140</v>
      </c>
      <c r="F237" s="843">
        <v>87.8</v>
      </c>
      <c r="G237" s="844">
        <v>23873</v>
      </c>
      <c r="H237" s="843">
        <v>116.82</v>
      </c>
      <c r="I237" s="844">
        <v>10819360</v>
      </c>
      <c r="J237" s="846">
        <v>2.383</v>
      </c>
      <c r="K237" s="900">
        <v>100.53100000000001</v>
      </c>
      <c r="M237" s="847">
        <v>81.2</v>
      </c>
      <c r="N237" s="843">
        <v>1670.6</v>
      </c>
      <c r="O237" s="843">
        <v>140</v>
      </c>
      <c r="P237" s="843">
        <v>88.3</v>
      </c>
      <c r="Q237" s="844">
        <v>25867</v>
      </c>
      <c r="R237" s="843">
        <v>116.82</v>
      </c>
      <c r="S237" s="844">
        <v>14283</v>
      </c>
      <c r="T237" s="846">
        <v>2.383</v>
      </c>
      <c r="U237" s="900">
        <v>100.53100000000001</v>
      </c>
    </row>
    <row r="238" spans="1:21">
      <c r="A238" s="112"/>
      <c r="B238" s="120" t="s">
        <v>5</v>
      </c>
      <c r="C238" s="847">
        <v>85</v>
      </c>
      <c r="D238" s="843">
        <v>1626</v>
      </c>
      <c r="E238" s="843">
        <v>134.69999999999999</v>
      </c>
      <c r="F238" s="843">
        <v>88</v>
      </c>
      <c r="G238" s="844">
        <v>22594</v>
      </c>
      <c r="H238" s="843">
        <v>143.65100000000001</v>
      </c>
      <c r="I238" s="844">
        <v>4258058</v>
      </c>
      <c r="J238" s="846">
        <v>2.3559999999999999</v>
      </c>
      <c r="K238" s="900">
        <v>100.634</v>
      </c>
      <c r="M238" s="847">
        <v>85</v>
      </c>
      <c r="N238" s="843">
        <v>1704.9</v>
      </c>
      <c r="O238" s="843">
        <v>134.69999999999999</v>
      </c>
      <c r="P238" s="843">
        <v>88.9</v>
      </c>
      <c r="Q238" s="844">
        <v>25183</v>
      </c>
      <c r="R238" s="843">
        <v>143.65100000000001</v>
      </c>
      <c r="S238" s="844">
        <v>20942</v>
      </c>
      <c r="T238" s="846">
        <v>2.3559999999999999</v>
      </c>
      <c r="U238" s="900">
        <v>100.634</v>
      </c>
    </row>
    <row r="239" spans="1:21">
      <c r="A239" s="112"/>
      <c r="B239" s="120" t="s">
        <v>6</v>
      </c>
      <c r="C239" s="847">
        <v>85.3</v>
      </c>
      <c r="D239" s="843">
        <v>1735</v>
      </c>
      <c r="E239" s="843">
        <v>135.30000000000001</v>
      </c>
      <c r="F239" s="843">
        <v>89.8</v>
      </c>
      <c r="G239" s="844">
        <v>22397</v>
      </c>
      <c r="H239" s="843">
        <v>118.633</v>
      </c>
      <c r="I239" s="844">
        <v>7068209</v>
      </c>
      <c r="J239" s="846">
        <v>2.3519999999999999</v>
      </c>
      <c r="K239" s="900">
        <v>100.633</v>
      </c>
      <c r="M239" s="847">
        <v>85.3</v>
      </c>
      <c r="N239" s="843">
        <v>1722.1</v>
      </c>
      <c r="O239" s="843">
        <v>135.30000000000001</v>
      </c>
      <c r="P239" s="843">
        <v>89.5</v>
      </c>
      <c r="Q239" s="844">
        <v>24854</v>
      </c>
      <c r="R239" s="843">
        <v>118.633</v>
      </c>
      <c r="S239" s="844">
        <v>15539</v>
      </c>
      <c r="T239" s="846">
        <v>2.3519999999999999</v>
      </c>
      <c r="U239" s="900">
        <v>100.633</v>
      </c>
    </row>
    <row r="240" spans="1:21">
      <c r="A240" s="112"/>
      <c r="B240" s="120" t="s">
        <v>7</v>
      </c>
      <c r="C240" s="847">
        <v>84.4</v>
      </c>
      <c r="D240" s="843">
        <v>1733</v>
      </c>
      <c r="E240" s="843">
        <v>132.30000000000001</v>
      </c>
      <c r="F240" s="843">
        <v>90.1</v>
      </c>
      <c r="G240" s="844">
        <v>25685</v>
      </c>
      <c r="H240" s="843">
        <v>102.91200000000001</v>
      </c>
      <c r="I240" s="844">
        <v>72286946</v>
      </c>
      <c r="J240" s="846">
        <v>2.3580000000000001</v>
      </c>
      <c r="K240" s="900">
        <v>100.946</v>
      </c>
      <c r="M240" s="847">
        <v>84.4</v>
      </c>
      <c r="N240" s="843">
        <v>1673.6</v>
      </c>
      <c r="O240" s="843">
        <v>132.30000000000001</v>
      </c>
      <c r="P240" s="843">
        <v>89.6</v>
      </c>
      <c r="Q240" s="844">
        <v>25244</v>
      </c>
      <c r="R240" s="843">
        <v>102.91200000000001</v>
      </c>
      <c r="S240" s="844">
        <v>15666</v>
      </c>
      <c r="T240" s="846">
        <v>2.3580000000000001</v>
      </c>
      <c r="U240" s="900">
        <v>100.946</v>
      </c>
    </row>
    <row r="241" spans="1:21">
      <c r="A241" s="112"/>
      <c r="B241" s="120" t="s">
        <v>8</v>
      </c>
      <c r="C241" s="847">
        <v>82.8</v>
      </c>
      <c r="D241" s="843">
        <v>1819</v>
      </c>
      <c r="E241" s="843">
        <v>129.1</v>
      </c>
      <c r="F241" s="843">
        <v>90</v>
      </c>
      <c r="G241" s="844">
        <v>26307</v>
      </c>
      <c r="H241" s="843">
        <v>129.89599999999999</v>
      </c>
      <c r="I241" s="844">
        <v>4043462</v>
      </c>
      <c r="J241" s="846">
        <v>2.3559999999999999</v>
      </c>
      <c r="K241" s="900">
        <v>101.477</v>
      </c>
      <c r="M241" s="847">
        <v>82.8</v>
      </c>
      <c r="N241" s="843">
        <v>1734.1</v>
      </c>
      <c r="O241" s="843">
        <v>129.1</v>
      </c>
      <c r="P241" s="843">
        <v>89.5</v>
      </c>
      <c r="Q241" s="844">
        <v>25178</v>
      </c>
      <c r="R241" s="843">
        <v>129.89599999999999</v>
      </c>
      <c r="S241" s="844">
        <v>11148</v>
      </c>
      <c r="T241" s="846">
        <v>2.3559999999999999</v>
      </c>
      <c r="U241" s="900">
        <v>101.477</v>
      </c>
    </row>
    <row r="242" spans="1:21">
      <c r="A242" s="112"/>
      <c r="B242" s="120" t="s">
        <v>9</v>
      </c>
      <c r="C242" s="847">
        <v>83.2</v>
      </c>
      <c r="D242" s="843">
        <v>1769</v>
      </c>
      <c r="E242" s="843">
        <v>137.69999999999999</v>
      </c>
      <c r="F242" s="843">
        <v>90.2</v>
      </c>
      <c r="G242" s="844">
        <v>28634</v>
      </c>
      <c r="H242" s="843">
        <v>108.792</v>
      </c>
      <c r="I242" s="844">
        <v>3791435</v>
      </c>
      <c r="J242" s="846">
        <v>2.3580000000000001</v>
      </c>
      <c r="K242" s="900">
        <v>101.691</v>
      </c>
      <c r="M242" s="847">
        <v>83.2</v>
      </c>
      <c r="N242" s="843">
        <v>1724.6</v>
      </c>
      <c r="O242" s="843">
        <v>137.69999999999999</v>
      </c>
      <c r="P242" s="843">
        <v>89.9</v>
      </c>
      <c r="Q242" s="844">
        <v>25747</v>
      </c>
      <c r="R242" s="843">
        <v>108.792</v>
      </c>
      <c r="S242" s="844">
        <v>14236</v>
      </c>
      <c r="T242" s="846">
        <v>2.3580000000000001</v>
      </c>
      <c r="U242" s="900">
        <v>101.691</v>
      </c>
    </row>
    <row r="243" spans="1:21">
      <c r="A243" s="112"/>
      <c r="B243" s="120" t="s">
        <v>10</v>
      </c>
      <c r="C243" s="847">
        <v>83.6</v>
      </c>
      <c r="D243" s="843">
        <v>1825</v>
      </c>
      <c r="E243" s="843">
        <v>133.80000000000001</v>
      </c>
      <c r="F243" s="843">
        <v>90.6</v>
      </c>
      <c r="G243" s="844">
        <v>28030</v>
      </c>
      <c r="H243" s="843">
        <v>110.521</v>
      </c>
      <c r="I243" s="844">
        <v>9948689</v>
      </c>
      <c r="J243" s="846">
        <v>2.35</v>
      </c>
      <c r="K243" s="900">
        <v>101.259</v>
      </c>
      <c r="M243" s="847">
        <v>83.6</v>
      </c>
      <c r="N243" s="843">
        <v>1745.2</v>
      </c>
      <c r="O243" s="843">
        <v>133.80000000000001</v>
      </c>
      <c r="P243" s="843">
        <v>90.3</v>
      </c>
      <c r="Q243" s="844">
        <v>25547</v>
      </c>
      <c r="R243" s="843">
        <v>110.521</v>
      </c>
      <c r="S243" s="844">
        <v>13695</v>
      </c>
      <c r="T243" s="846">
        <v>2.35</v>
      </c>
      <c r="U243" s="900">
        <v>101.259</v>
      </c>
    </row>
    <row r="244" spans="1:21">
      <c r="A244" s="112"/>
      <c r="B244" s="120" t="s">
        <v>11</v>
      </c>
      <c r="C244" s="847">
        <v>84.4</v>
      </c>
      <c r="D244" s="843">
        <v>1752</v>
      </c>
      <c r="E244" s="843">
        <v>127.6</v>
      </c>
      <c r="F244" s="843">
        <v>90.6</v>
      </c>
      <c r="G244" s="844">
        <v>28204</v>
      </c>
      <c r="H244" s="843">
        <v>124.227</v>
      </c>
      <c r="I244" s="844">
        <v>3551178</v>
      </c>
      <c r="J244" s="846">
        <v>2.34</v>
      </c>
      <c r="K244" s="900">
        <v>101.57599999999999</v>
      </c>
      <c r="M244" s="847">
        <v>84.4</v>
      </c>
      <c r="N244" s="843">
        <v>1740.2</v>
      </c>
      <c r="O244" s="843">
        <v>127.6</v>
      </c>
      <c r="P244" s="843">
        <v>90.5</v>
      </c>
      <c r="Q244" s="844">
        <v>26215</v>
      </c>
      <c r="R244" s="843">
        <v>124.227</v>
      </c>
      <c r="S244" s="844">
        <v>16496</v>
      </c>
      <c r="T244" s="846">
        <v>2.34</v>
      </c>
      <c r="U244" s="900">
        <v>101.57599999999999</v>
      </c>
    </row>
    <row r="245" spans="1:21">
      <c r="A245" s="112"/>
      <c r="B245" s="120" t="s">
        <v>12</v>
      </c>
      <c r="C245" s="847">
        <v>84.5</v>
      </c>
      <c r="D245" s="843">
        <v>1743</v>
      </c>
      <c r="E245" s="843">
        <v>142.4</v>
      </c>
      <c r="F245" s="843">
        <v>89.9</v>
      </c>
      <c r="G245" s="844">
        <v>27227</v>
      </c>
      <c r="H245" s="843">
        <v>99.575000000000003</v>
      </c>
      <c r="I245" s="844">
        <v>6367037</v>
      </c>
      <c r="J245" s="846">
        <v>2.3420000000000001</v>
      </c>
      <c r="K245" s="900">
        <v>101.151</v>
      </c>
      <c r="M245" s="847">
        <v>84.5</v>
      </c>
      <c r="N245" s="843">
        <v>1720.9</v>
      </c>
      <c r="O245" s="843">
        <v>142.4</v>
      </c>
      <c r="P245" s="843">
        <v>89.9</v>
      </c>
      <c r="Q245" s="844">
        <v>26147</v>
      </c>
      <c r="R245" s="843">
        <v>99.575000000000003</v>
      </c>
      <c r="S245" s="844">
        <v>14864</v>
      </c>
      <c r="T245" s="846">
        <v>2.3420000000000001</v>
      </c>
      <c r="U245" s="900">
        <v>101.151</v>
      </c>
    </row>
    <row r="246" spans="1:21">
      <c r="A246" s="112"/>
      <c r="B246" s="120" t="s">
        <v>13</v>
      </c>
      <c r="C246" s="847">
        <v>87.3</v>
      </c>
      <c r="D246" s="843">
        <v>1692</v>
      </c>
      <c r="E246" s="843">
        <v>116.6</v>
      </c>
      <c r="F246" s="843">
        <v>89.9</v>
      </c>
      <c r="G246" s="844">
        <v>25390</v>
      </c>
      <c r="H246" s="843">
        <v>99.914000000000001</v>
      </c>
      <c r="I246" s="844">
        <v>56484967</v>
      </c>
      <c r="J246" s="846">
        <v>2.3370000000000002</v>
      </c>
      <c r="K246" s="900">
        <v>100.943</v>
      </c>
      <c r="M246" s="847">
        <v>87.3</v>
      </c>
      <c r="N246" s="843">
        <v>1733.4</v>
      </c>
      <c r="O246" s="843">
        <v>116.6</v>
      </c>
      <c r="P246" s="843">
        <v>90</v>
      </c>
      <c r="Q246" s="844">
        <v>26197</v>
      </c>
      <c r="R246" s="843">
        <v>99.914000000000001</v>
      </c>
      <c r="S246" s="844">
        <v>15844</v>
      </c>
      <c r="T246" s="846">
        <v>2.3370000000000002</v>
      </c>
      <c r="U246" s="900">
        <v>100.943</v>
      </c>
    </row>
    <row r="247" spans="1:21">
      <c r="A247" s="112"/>
      <c r="B247" s="120" t="s">
        <v>14</v>
      </c>
      <c r="C247" s="847">
        <v>88</v>
      </c>
      <c r="D247" s="843">
        <v>1703</v>
      </c>
      <c r="E247" s="843">
        <v>113.3</v>
      </c>
      <c r="F247" s="843">
        <v>90.4</v>
      </c>
      <c r="G247" s="844">
        <v>25988</v>
      </c>
      <c r="H247" s="843">
        <v>106.242</v>
      </c>
      <c r="I247" s="844">
        <v>2232431</v>
      </c>
      <c r="J247" s="846">
        <v>2.3050000000000002</v>
      </c>
      <c r="K247" s="900">
        <v>100.629</v>
      </c>
      <c r="M247" s="847">
        <v>88</v>
      </c>
      <c r="N247" s="843">
        <v>1756.3</v>
      </c>
      <c r="O247" s="843">
        <v>113.3</v>
      </c>
      <c r="P247" s="843">
        <v>90.5</v>
      </c>
      <c r="Q247" s="844">
        <v>26954</v>
      </c>
      <c r="R247" s="843">
        <v>106.242</v>
      </c>
      <c r="S247" s="844">
        <v>11773</v>
      </c>
      <c r="T247" s="846">
        <v>2.3050000000000002</v>
      </c>
      <c r="U247" s="900">
        <v>100.629</v>
      </c>
    </row>
    <row r="248" spans="1:21">
      <c r="A248" s="114" t="s">
        <v>57</v>
      </c>
      <c r="B248" s="119" t="s">
        <v>3</v>
      </c>
      <c r="C248" s="857">
        <v>85</v>
      </c>
      <c r="D248" s="853">
        <v>1603</v>
      </c>
      <c r="E248" s="853">
        <v>102.6</v>
      </c>
      <c r="F248" s="853">
        <v>90.6</v>
      </c>
      <c r="G248" s="854">
        <v>26428</v>
      </c>
      <c r="H248" s="853">
        <v>109.797</v>
      </c>
      <c r="I248" s="854">
        <v>3091571</v>
      </c>
      <c r="J248" s="856">
        <v>2.2829999999999999</v>
      </c>
      <c r="K248" s="902">
        <v>100.211</v>
      </c>
      <c r="M248" s="857">
        <v>85</v>
      </c>
      <c r="N248" s="853">
        <v>1664.8</v>
      </c>
      <c r="O248" s="853">
        <v>102.6</v>
      </c>
      <c r="P248" s="853">
        <v>90.9</v>
      </c>
      <c r="Q248" s="854">
        <v>27994</v>
      </c>
      <c r="R248" s="853">
        <v>109.797</v>
      </c>
      <c r="S248" s="854">
        <v>12357</v>
      </c>
      <c r="T248" s="856">
        <v>2.2829999999999999</v>
      </c>
      <c r="U248" s="902">
        <v>100.211</v>
      </c>
    </row>
    <row r="249" spans="1:21">
      <c r="A249" s="112">
        <v>2009</v>
      </c>
      <c r="B249" s="120" t="s">
        <v>4</v>
      </c>
      <c r="C249" s="847">
        <v>85.2</v>
      </c>
      <c r="D249" s="843">
        <v>1610</v>
      </c>
      <c r="E249" s="843">
        <v>104.3</v>
      </c>
      <c r="F249" s="843">
        <v>90.7</v>
      </c>
      <c r="G249" s="844">
        <v>28041</v>
      </c>
      <c r="H249" s="843">
        <v>123.048</v>
      </c>
      <c r="I249" s="844">
        <v>8778809</v>
      </c>
      <c r="J249" s="846">
        <v>2.2440000000000002</v>
      </c>
      <c r="K249" s="900">
        <v>100.10599999999999</v>
      </c>
      <c r="M249" s="847">
        <v>85.2</v>
      </c>
      <c r="N249" s="843">
        <v>1677.5</v>
      </c>
      <c r="O249" s="843">
        <v>104.3</v>
      </c>
      <c r="P249" s="843">
        <v>91.2</v>
      </c>
      <c r="Q249" s="844">
        <v>30321</v>
      </c>
      <c r="R249" s="843">
        <v>123.048</v>
      </c>
      <c r="S249" s="844">
        <v>11033</v>
      </c>
      <c r="T249" s="846">
        <v>2.2440000000000002</v>
      </c>
      <c r="U249" s="900">
        <v>100.10599999999999</v>
      </c>
    </row>
    <row r="250" spans="1:21">
      <c r="A250" s="95"/>
      <c r="B250" s="120" t="s">
        <v>5</v>
      </c>
      <c r="C250" s="847">
        <v>81</v>
      </c>
      <c r="D250" s="843">
        <v>1623</v>
      </c>
      <c r="E250" s="843">
        <v>108.3</v>
      </c>
      <c r="F250" s="843">
        <v>90.2</v>
      </c>
      <c r="G250" s="844">
        <v>30878</v>
      </c>
      <c r="H250" s="843">
        <v>77.516000000000005</v>
      </c>
      <c r="I250" s="844">
        <v>2287224</v>
      </c>
      <c r="J250" s="846">
        <v>2.2069999999999999</v>
      </c>
      <c r="K250" s="900">
        <v>99.894999999999996</v>
      </c>
      <c r="M250" s="847">
        <v>81</v>
      </c>
      <c r="N250" s="843">
        <v>1703.7</v>
      </c>
      <c r="O250" s="843">
        <v>108.3</v>
      </c>
      <c r="P250" s="843">
        <v>91.1</v>
      </c>
      <c r="Q250" s="844">
        <v>33843</v>
      </c>
      <c r="R250" s="843">
        <v>77.516000000000005</v>
      </c>
      <c r="S250" s="844">
        <v>11457</v>
      </c>
      <c r="T250" s="846">
        <v>2.2069999999999999</v>
      </c>
      <c r="U250" s="900">
        <v>99.894999999999996</v>
      </c>
    </row>
    <row r="251" spans="1:21">
      <c r="A251" s="112"/>
      <c r="B251" s="120" t="s">
        <v>6</v>
      </c>
      <c r="C251" s="847">
        <v>79.599999999999994</v>
      </c>
      <c r="D251" s="843">
        <v>1724</v>
      </c>
      <c r="E251" s="843">
        <v>107.3</v>
      </c>
      <c r="F251" s="843">
        <v>91.5</v>
      </c>
      <c r="G251" s="844">
        <v>33398</v>
      </c>
      <c r="H251" s="843">
        <v>91.936000000000007</v>
      </c>
      <c r="I251" s="844">
        <v>4885048</v>
      </c>
      <c r="J251" s="846">
        <v>2.19</v>
      </c>
      <c r="K251" s="900">
        <v>100.21</v>
      </c>
      <c r="M251" s="847">
        <v>79.599999999999994</v>
      </c>
      <c r="N251" s="843">
        <v>1718.5</v>
      </c>
      <c r="O251" s="843">
        <v>107.3</v>
      </c>
      <c r="P251" s="843">
        <v>91.3</v>
      </c>
      <c r="Q251" s="844">
        <v>36915</v>
      </c>
      <c r="R251" s="843">
        <v>91.936000000000007</v>
      </c>
      <c r="S251" s="844">
        <v>10973</v>
      </c>
      <c r="T251" s="846">
        <v>2.19</v>
      </c>
      <c r="U251" s="900">
        <v>100.21</v>
      </c>
    </row>
    <row r="252" spans="1:21">
      <c r="A252" s="112"/>
      <c r="B252" s="120" t="s">
        <v>7</v>
      </c>
      <c r="C252" s="847">
        <v>77.3</v>
      </c>
      <c r="D252" s="843">
        <v>1784</v>
      </c>
      <c r="E252" s="843">
        <v>104</v>
      </c>
      <c r="F252" s="843">
        <v>92</v>
      </c>
      <c r="G252" s="844">
        <v>36856</v>
      </c>
      <c r="H252" s="843">
        <v>103.652</v>
      </c>
      <c r="I252" s="844">
        <v>43963193</v>
      </c>
      <c r="J252" s="846">
        <v>2.1739999999999999</v>
      </c>
      <c r="K252" s="900">
        <v>99.375</v>
      </c>
      <c r="M252" s="847">
        <v>77.3</v>
      </c>
      <c r="N252" s="843">
        <v>1726.7</v>
      </c>
      <c r="O252" s="843">
        <v>104</v>
      </c>
      <c r="P252" s="843">
        <v>91.5</v>
      </c>
      <c r="Q252" s="844">
        <v>36874</v>
      </c>
      <c r="R252" s="843">
        <v>103.652</v>
      </c>
      <c r="S252" s="844">
        <v>9717</v>
      </c>
      <c r="T252" s="846">
        <v>2.1739999999999999</v>
      </c>
      <c r="U252" s="900">
        <v>99.375</v>
      </c>
    </row>
    <row r="253" spans="1:21">
      <c r="A253" s="112"/>
      <c r="B253" s="120" t="s">
        <v>8</v>
      </c>
      <c r="C253" s="847">
        <v>77.3</v>
      </c>
      <c r="D253" s="843">
        <v>1805</v>
      </c>
      <c r="E253" s="843">
        <v>108.4</v>
      </c>
      <c r="F253" s="843">
        <v>92</v>
      </c>
      <c r="G253" s="844">
        <v>39749</v>
      </c>
      <c r="H253" s="843">
        <v>99.266000000000005</v>
      </c>
      <c r="I253" s="844">
        <v>3383378</v>
      </c>
      <c r="J253" s="846">
        <v>2.1339999999999999</v>
      </c>
      <c r="K253" s="900">
        <v>98.649000000000001</v>
      </c>
      <c r="M253" s="847">
        <v>77.3</v>
      </c>
      <c r="N253" s="843">
        <v>1727.1</v>
      </c>
      <c r="O253" s="843">
        <v>108.4</v>
      </c>
      <c r="P253" s="843">
        <v>91.6</v>
      </c>
      <c r="Q253" s="844">
        <v>37296</v>
      </c>
      <c r="R253" s="843">
        <v>99.266000000000005</v>
      </c>
      <c r="S253" s="844">
        <v>10559</v>
      </c>
      <c r="T253" s="846">
        <v>2.1339999999999999</v>
      </c>
      <c r="U253" s="900">
        <v>98.649000000000001</v>
      </c>
    </row>
    <row r="254" spans="1:21">
      <c r="A254" s="112"/>
      <c r="B254" s="120" t="s">
        <v>9</v>
      </c>
      <c r="C254" s="847">
        <v>76.2</v>
      </c>
      <c r="D254" s="843">
        <v>1576</v>
      </c>
      <c r="E254" s="843">
        <v>85.5</v>
      </c>
      <c r="F254" s="843">
        <v>91.7</v>
      </c>
      <c r="G254" s="844">
        <v>40319</v>
      </c>
      <c r="H254" s="843">
        <v>97.509</v>
      </c>
      <c r="I254" s="844">
        <v>4329446</v>
      </c>
      <c r="J254" s="846">
        <v>2.0979999999999999</v>
      </c>
      <c r="K254" s="900">
        <v>98.337000000000003</v>
      </c>
      <c r="M254" s="847">
        <v>76.2</v>
      </c>
      <c r="N254" s="843">
        <v>1532.1</v>
      </c>
      <c r="O254" s="843">
        <v>85.5</v>
      </c>
      <c r="P254" s="843">
        <v>91.3</v>
      </c>
      <c r="Q254" s="844">
        <v>36557</v>
      </c>
      <c r="R254" s="843">
        <v>97.509</v>
      </c>
      <c r="S254" s="844">
        <v>15712</v>
      </c>
      <c r="T254" s="846">
        <v>2.0979999999999999</v>
      </c>
      <c r="U254" s="900">
        <v>98.337000000000003</v>
      </c>
    </row>
    <row r="255" spans="1:21">
      <c r="A255" s="112"/>
      <c r="B255" s="120" t="s">
        <v>10</v>
      </c>
      <c r="C255" s="847">
        <v>75.3</v>
      </c>
      <c r="D255" s="843">
        <v>1539</v>
      </c>
      <c r="E255" s="843">
        <v>96.2</v>
      </c>
      <c r="F255" s="843">
        <v>91.6</v>
      </c>
      <c r="G255" s="844">
        <v>39419</v>
      </c>
      <c r="H255" s="843">
        <v>97.382999999999996</v>
      </c>
      <c r="I255" s="844">
        <v>9181826</v>
      </c>
      <c r="J255" s="846">
        <v>2.101</v>
      </c>
      <c r="K255" s="900">
        <v>98.135000000000005</v>
      </c>
      <c r="M255" s="847">
        <v>75.3</v>
      </c>
      <c r="N255" s="843">
        <v>1466.1</v>
      </c>
      <c r="O255" s="843">
        <v>96.2</v>
      </c>
      <c r="P255" s="843">
        <v>91.3</v>
      </c>
      <c r="Q255" s="844">
        <v>35821</v>
      </c>
      <c r="R255" s="843">
        <v>97.382999999999996</v>
      </c>
      <c r="S255" s="844">
        <v>11754</v>
      </c>
      <c r="T255" s="846">
        <v>2.101</v>
      </c>
      <c r="U255" s="900">
        <v>98.135000000000005</v>
      </c>
    </row>
    <row r="256" spans="1:21">
      <c r="A256" s="112"/>
      <c r="B256" s="120" t="s">
        <v>11</v>
      </c>
      <c r="C256" s="847">
        <v>74</v>
      </c>
      <c r="D256" s="843">
        <v>1494</v>
      </c>
      <c r="E256" s="843">
        <v>98.2</v>
      </c>
      <c r="F256" s="843">
        <v>91.7</v>
      </c>
      <c r="G256" s="844">
        <v>37919</v>
      </c>
      <c r="H256" s="843">
        <v>90.778999999999996</v>
      </c>
      <c r="I256" s="844">
        <v>2173138</v>
      </c>
      <c r="J256" s="846">
        <v>2.0840000000000001</v>
      </c>
      <c r="K256" s="900">
        <v>98.242000000000004</v>
      </c>
      <c r="M256" s="847">
        <v>74</v>
      </c>
      <c r="N256" s="843">
        <v>1484.3</v>
      </c>
      <c r="O256" s="843">
        <v>98.2</v>
      </c>
      <c r="P256" s="843">
        <v>91.6</v>
      </c>
      <c r="Q256" s="844">
        <v>35274</v>
      </c>
      <c r="R256" s="843">
        <v>90.778999999999996</v>
      </c>
      <c r="S256" s="844">
        <v>10149</v>
      </c>
      <c r="T256" s="846">
        <v>2.0840000000000001</v>
      </c>
      <c r="U256" s="900">
        <v>98.242000000000004</v>
      </c>
    </row>
    <row r="257" spans="1:21">
      <c r="A257" s="112"/>
      <c r="B257" s="120" t="s">
        <v>12</v>
      </c>
      <c r="C257" s="847">
        <v>73.900000000000006</v>
      </c>
      <c r="D257" s="843">
        <v>1696</v>
      </c>
      <c r="E257" s="843">
        <v>94.1</v>
      </c>
      <c r="F257" s="843">
        <v>91.4</v>
      </c>
      <c r="G257" s="844">
        <v>35403</v>
      </c>
      <c r="H257" s="843">
        <v>97.73</v>
      </c>
      <c r="I257" s="844">
        <v>5000837</v>
      </c>
      <c r="J257" s="846">
        <v>2.077</v>
      </c>
      <c r="K257" s="900">
        <v>97.828000000000003</v>
      </c>
      <c r="M257" s="847">
        <v>73.900000000000006</v>
      </c>
      <c r="N257" s="843">
        <v>1667.1</v>
      </c>
      <c r="O257" s="843">
        <v>94.1</v>
      </c>
      <c r="P257" s="843">
        <v>91.5</v>
      </c>
      <c r="Q257" s="844">
        <v>34493</v>
      </c>
      <c r="R257" s="843">
        <v>97.73</v>
      </c>
      <c r="S257" s="844">
        <v>11423</v>
      </c>
      <c r="T257" s="846">
        <v>2.077</v>
      </c>
      <c r="U257" s="900">
        <v>97.828000000000003</v>
      </c>
    </row>
    <row r="258" spans="1:21">
      <c r="A258" s="112"/>
      <c r="B258" s="120" t="s">
        <v>13</v>
      </c>
      <c r="C258" s="847">
        <v>72.8</v>
      </c>
      <c r="D258" s="843">
        <v>1599</v>
      </c>
      <c r="E258" s="843">
        <v>98.8</v>
      </c>
      <c r="F258" s="843">
        <v>91.4</v>
      </c>
      <c r="G258" s="844">
        <v>33598</v>
      </c>
      <c r="H258" s="843">
        <v>99.234999999999999</v>
      </c>
      <c r="I258" s="844">
        <v>38652341</v>
      </c>
      <c r="J258" s="846">
        <v>2.0870000000000002</v>
      </c>
      <c r="K258" s="900">
        <v>97.819000000000003</v>
      </c>
      <c r="M258" s="847">
        <v>72.8</v>
      </c>
      <c r="N258" s="843">
        <v>1637.3</v>
      </c>
      <c r="O258" s="843">
        <v>98.8</v>
      </c>
      <c r="P258" s="843">
        <v>91.4</v>
      </c>
      <c r="Q258" s="844">
        <v>34267</v>
      </c>
      <c r="R258" s="843">
        <v>99.234999999999999</v>
      </c>
      <c r="S258" s="844">
        <v>10901</v>
      </c>
      <c r="T258" s="846">
        <v>2.0870000000000002</v>
      </c>
      <c r="U258" s="900">
        <v>97.819000000000003</v>
      </c>
    </row>
    <row r="259" spans="1:21">
      <c r="A259" s="113"/>
      <c r="B259" s="121" t="s">
        <v>14</v>
      </c>
      <c r="C259" s="852">
        <v>73</v>
      </c>
      <c r="D259" s="848">
        <v>1579</v>
      </c>
      <c r="E259" s="848">
        <v>107.1</v>
      </c>
      <c r="F259" s="848">
        <v>91.6</v>
      </c>
      <c r="G259" s="849">
        <v>32378</v>
      </c>
      <c r="H259" s="848">
        <v>94.197000000000003</v>
      </c>
      <c r="I259" s="849">
        <v>1844414</v>
      </c>
      <c r="J259" s="851">
        <v>2.0640000000000001</v>
      </c>
      <c r="K259" s="901">
        <v>98.021000000000001</v>
      </c>
      <c r="M259" s="852">
        <v>73</v>
      </c>
      <c r="N259" s="848">
        <v>1633.5</v>
      </c>
      <c r="O259" s="848">
        <v>107.1</v>
      </c>
      <c r="P259" s="848">
        <v>91.7</v>
      </c>
      <c r="Q259" s="849">
        <v>33573</v>
      </c>
      <c r="R259" s="848">
        <v>94.197000000000003</v>
      </c>
      <c r="S259" s="849">
        <v>9477</v>
      </c>
      <c r="T259" s="851">
        <v>2.0640000000000001</v>
      </c>
      <c r="U259" s="901">
        <v>98.021000000000001</v>
      </c>
    </row>
    <row r="260" spans="1:21">
      <c r="A260" s="115" t="s">
        <v>58</v>
      </c>
      <c r="B260" s="120" t="s">
        <v>3</v>
      </c>
      <c r="C260" s="847">
        <v>73.2</v>
      </c>
      <c r="D260" s="843">
        <v>1593</v>
      </c>
      <c r="E260" s="843">
        <v>108.3</v>
      </c>
      <c r="F260" s="843">
        <v>91.2</v>
      </c>
      <c r="G260" s="844">
        <v>30817</v>
      </c>
      <c r="H260" s="843">
        <v>88.191999999999993</v>
      </c>
      <c r="I260" s="844">
        <v>2724877</v>
      </c>
      <c r="J260" s="846">
        <v>2.044</v>
      </c>
      <c r="K260" s="900">
        <v>98.844999999999999</v>
      </c>
      <c r="M260" s="847">
        <v>73.2</v>
      </c>
      <c r="N260" s="843">
        <v>1641.2</v>
      </c>
      <c r="O260" s="843">
        <v>108.3</v>
      </c>
      <c r="P260" s="843">
        <v>91.5</v>
      </c>
      <c r="Q260" s="844">
        <v>33151</v>
      </c>
      <c r="R260" s="843">
        <v>88.191999999999993</v>
      </c>
      <c r="S260" s="844">
        <v>10796</v>
      </c>
      <c r="T260" s="846">
        <v>2.044</v>
      </c>
      <c r="U260" s="900">
        <v>98.844999999999999</v>
      </c>
    </row>
    <row r="261" spans="1:21">
      <c r="A261" s="112">
        <v>2010</v>
      </c>
      <c r="B261" s="120" t="s">
        <v>4</v>
      </c>
      <c r="C261" s="847">
        <v>74.8</v>
      </c>
      <c r="D261" s="843">
        <v>1552</v>
      </c>
      <c r="E261" s="843">
        <v>104.6</v>
      </c>
      <c r="F261" s="843">
        <v>91.1</v>
      </c>
      <c r="G261" s="844">
        <v>29864</v>
      </c>
      <c r="H261" s="843">
        <v>70.864000000000004</v>
      </c>
      <c r="I261" s="844">
        <v>9773218</v>
      </c>
      <c r="J261" s="846">
        <v>2.0299999999999998</v>
      </c>
      <c r="K261" s="900">
        <v>99.366</v>
      </c>
      <c r="M261" s="847">
        <v>74.8</v>
      </c>
      <c r="N261" s="843">
        <v>1617.7</v>
      </c>
      <c r="O261" s="843">
        <v>104.6</v>
      </c>
      <c r="P261" s="843">
        <v>91.6</v>
      </c>
      <c r="Q261" s="844">
        <v>32307</v>
      </c>
      <c r="R261" s="843">
        <v>70.864000000000004</v>
      </c>
      <c r="S261" s="844">
        <v>11577</v>
      </c>
      <c r="T261" s="846">
        <v>2.0299999999999998</v>
      </c>
      <c r="U261" s="900">
        <v>99.366</v>
      </c>
    </row>
    <row r="262" spans="1:21">
      <c r="A262" s="112"/>
      <c r="B262" s="120" t="s">
        <v>5</v>
      </c>
      <c r="C262" s="847">
        <v>74.5</v>
      </c>
      <c r="D262" s="843">
        <v>1551</v>
      </c>
      <c r="E262" s="843">
        <v>97.9</v>
      </c>
      <c r="F262" s="843">
        <v>90.5</v>
      </c>
      <c r="G262" s="844">
        <v>29593</v>
      </c>
      <c r="H262" s="843">
        <v>102.53100000000001</v>
      </c>
      <c r="I262" s="844">
        <v>2015453</v>
      </c>
      <c r="J262" s="846">
        <v>2.024</v>
      </c>
      <c r="K262" s="900">
        <v>99.263999999999996</v>
      </c>
      <c r="M262" s="847">
        <v>74.5</v>
      </c>
      <c r="N262" s="843">
        <v>1629.7</v>
      </c>
      <c r="O262" s="843">
        <v>97.9</v>
      </c>
      <c r="P262" s="843">
        <v>91.4</v>
      </c>
      <c r="Q262" s="844">
        <v>31868</v>
      </c>
      <c r="R262" s="843">
        <v>102.53100000000001</v>
      </c>
      <c r="S262" s="844">
        <v>10103</v>
      </c>
      <c r="T262" s="846">
        <v>2.024</v>
      </c>
      <c r="U262" s="900">
        <v>99.263999999999996</v>
      </c>
    </row>
    <row r="263" spans="1:21">
      <c r="A263" s="112"/>
      <c r="B263" s="120" t="s">
        <v>6</v>
      </c>
      <c r="C263" s="847">
        <v>73</v>
      </c>
      <c r="D263" s="843">
        <v>1530</v>
      </c>
      <c r="E263" s="843">
        <v>97.3</v>
      </c>
      <c r="F263" s="843">
        <v>91.4</v>
      </c>
      <c r="G263" s="844">
        <v>28667</v>
      </c>
      <c r="H263" s="843">
        <v>99.9</v>
      </c>
      <c r="I263" s="844">
        <v>4827464</v>
      </c>
      <c r="J263" s="846">
        <v>2.0099999999999998</v>
      </c>
      <c r="K263" s="900">
        <v>99.162999999999997</v>
      </c>
      <c r="M263" s="847">
        <v>73</v>
      </c>
      <c r="N263" s="843">
        <v>1533.2</v>
      </c>
      <c r="O263" s="843">
        <v>97.3</v>
      </c>
      <c r="P263" s="843">
        <v>91.3</v>
      </c>
      <c r="Q263" s="844">
        <v>31739</v>
      </c>
      <c r="R263" s="843">
        <v>99.9</v>
      </c>
      <c r="S263" s="844">
        <v>10979</v>
      </c>
      <c r="T263" s="846">
        <v>2.0099999999999998</v>
      </c>
      <c r="U263" s="900">
        <v>99.162999999999997</v>
      </c>
    </row>
    <row r="264" spans="1:21">
      <c r="A264" s="112"/>
      <c r="B264" s="120" t="s">
        <v>7</v>
      </c>
      <c r="C264" s="847">
        <v>73.3</v>
      </c>
      <c r="D264" s="843">
        <v>1620</v>
      </c>
      <c r="E264" s="843">
        <v>97.6</v>
      </c>
      <c r="F264" s="843">
        <v>91.7</v>
      </c>
      <c r="G264" s="844">
        <v>29936</v>
      </c>
      <c r="H264" s="843">
        <v>100.729</v>
      </c>
      <c r="I264" s="844">
        <v>47594155</v>
      </c>
      <c r="J264" s="846">
        <v>1.998</v>
      </c>
      <c r="K264" s="900">
        <v>99.161000000000001</v>
      </c>
      <c r="M264" s="847">
        <v>73.3</v>
      </c>
      <c r="N264" s="843">
        <v>1570.7</v>
      </c>
      <c r="O264" s="843">
        <v>97.6</v>
      </c>
      <c r="P264" s="843">
        <v>91.3</v>
      </c>
      <c r="Q264" s="844">
        <v>29803</v>
      </c>
      <c r="R264" s="843">
        <v>100.729</v>
      </c>
      <c r="S264" s="844">
        <v>10584</v>
      </c>
      <c r="T264" s="846">
        <v>1.998</v>
      </c>
      <c r="U264" s="900">
        <v>99.161000000000001</v>
      </c>
    </row>
    <row r="265" spans="1:21">
      <c r="A265" s="112"/>
      <c r="B265" s="120" t="s">
        <v>8</v>
      </c>
      <c r="C265" s="847">
        <v>73.2</v>
      </c>
      <c r="D265" s="843">
        <v>1636</v>
      </c>
      <c r="E265" s="843">
        <v>105.6</v>
      </c>
      <c r="F265" s="843">
        <v>91.6</v>
      </c>
      <c r="G265" s="844">
        <v>31379</v>
      </c>
      <c r="H265" s="843">
        <v>93.183999999999997</v>
      </c>
      <c r="I265" s="844">
        <v>2973709</v>
      </c>
      <c r="J265" s="846">
        <v>2.0219999999999998</v>
      </c>
      <c r="K265" s="900">
        <v>99.578999999999994</v>
      </c>
      <c r="M265" s="847">
        <v>73.2</v>
      </c>
      <c r="N265" s="843">
        <v>1578.1</v>
      </c>
      <c r="O265" s="843">
        <v>105.6</v>
      </c>
      <c r="P265" s="843">
        <v>91.2</v>
      </c>
      <c r="Q265" s="844">
        <v>29410</v>
      </c>
      <c r="R265" s="843">
        <v>93.183999999999997</v>
      </c>
      <c r="S265" s="844">
        <v>10024</v>
      </c>
      <c r="T265" s="846">
        <v>2.0219999999999998</v>
      </c>
      <c r="U265" s="900">
        <v>99.578999999999994</v>
      </c>
    </row>
    <row r="266" spans="1:21">
      <c r="A266" s="112"/>
      <c r="B266" s="120" t="s">
        <v>9</v>
      </c>
      <c r="C266" s="847">
        <v>73.900000000000006</v>
      </c>
      <c r="D266" s="843">
        <v>1592</v>
      </c>
      <c r="E266" s="843">
        <v>93.4</v>
      </c>
      <c r="F266" s="843">
        <v>91.8</v>
      </c>
      <c r="G266" s="844">
        <v>31463</v>
      </c>
      <c r="H266" s="843">
        <v>100.119</v>
      </c>
      <c r="I266" s="844">
        <v>3197776</v>
      </c>
      <c r="J266" s="846">
        <v>2.0150000000000001</v>
      </c>
      <c r="K266" s="900">
        <v>99.366</v>
      </c>
      <c r="M266" s="847">
        <v>73.900000000000006</v>
      </c>
      <c r="N266" s="843">
        <v>1545.2</v>
      </c>
      <c r="O266" s="843">
        <v>93.4</v>
      </c>
      <c r="P266" s="843">
        <v>91.4</v>
      </c>
      <c r="Q266" s="844">
        <v>28914</v>
      </c>
      <c r="R266" s="843">
        <v>100.119</v>
      </c>
      <c r="S266" s="844">
        <v>11320</v>
      </c>
      <c r="T266" s="846">
        <v>2.0150000000000001</v>
      </c>
      <c r="U266" s="900">
        <v>99.366</v>
      </c>
    </row>
    <row r="267" spans="1:21">
      <c r="A267" s="112"/>
      <c r="B267" s="120" t="s">
        <v>10</v>
      </c>
      <c r="C267" s="847">
        <v>73</v>
      </c>
      <c r="D267" s="843">
        <v>1657</v>
      </c>
      <c r="E267" s="843">
        <v>126.4</v>
      </c>
      <c r="F267" s="843">
        <v>91.7</v>
      </c>
      <c r="G267" s="844">
        <v>32269</v>
      </c>
      <c r="H267" s="843">
        <v>97.347999999999999</v>
      </c>
      <c r="I267" s="844">
        <v>9428640</v>
      </c>
      <c r="J267" s="846">
        <v>2.0169999999999999</v>
      </c>
      <c r="K267" s="900">
        <v>99.683000000000007</v>
      </c>
      <c r="M267" s="847">
        <v>73</v>
      </c>
      <c r="N267" s="843">
        <v>1579.7</v>
      </c>
      <c r="O267" s="843">
        <v>126.4</v>
      </c>
      <c r="P267" s="843">
        <v>91.4</v>
      </c>
      <c r="Q267" s="844">
        <v>28953</v>
      </c>
      <c r="R267" s="843">
        <v>97.347999999999999</v>
      </c>
      <c r="S267" s="844">
        <v>11572</v>
      </c>
      <c r="T267" s="846">
        <v>2.0169999999999999</v>
      </c>
      <c r="U267" s="900">
        <v>99.683000000000007</v>
      </c>
    </row>
    <row r="268" spans="1:21">
      <c r="A268" s="112"/>
      <c r="B268" s="120" t="s">
        <v>11</v>
      </c>
      <c r="C268" s="847">
        <v>74</v>
      </c>
      <c r="D268" s="843">
        <v>1538</v>
      </c>
      <c r="E268" s="843">
        <v>112.9</v>
      </c>
      <c r="F268" s="843">
        <v>91.7</v>
      </c>
      <c r="G268" s="844">
        <v>30668</v>
      </c>
      <c r="H268" s="843">
        <v>114.38800000000001</v>
      </c>
      <c r="I268" s="844">
        <v>2465036</v>
      </c>
      <c r="J268" s="846">
        <v>1.996</v>
      </c>
      <c r="K268" s="900">
        <v>99.578999999999994</v>
      </c>
      <c r="M268" s="847">
        <v>74</v>
      </c>
      <c r="N268" s="843">
        <v>1526.2</v>
      </c>
      <c r="O268" s="843">
        <v>112.9</v>
      </c>
      <c r="P268" s="843">
        <v>91.6</v>
      </c>
      <c r="Q268" s="844">
        <v>28576</v>
      </c>
      <c r="R268" s="843">
        <v>114.38800000000001</v>
      </c>
      <c r="S268" s="844">
        <v>11565</v>
      </c>
      <c r="T268" s="846">
        <v>1.996</v>
      </c>
      <c r="U268" s="900">
        <v>99.578999999999994</v>
      </c>
    </row>
    <row r="269" spans="1:21">
      <c r="A269" s="112"/>
      <c r="B269" s="120" t="s">
        <v>12</v>
      </c>
      <c r="C269" s="847">
        <v>74.7</v>
      </c>
      <c r="D269" s="843">
        <v>1570</v>
      </c>
      <c r="E269" s="843">
        <v>130.6</v>
      </c>
      <c r="F269" s="843">
        <v>91.9</v>
      </c>
      <c r="G269" s="844">
        <v>28739</v>
      </c>
      <c r="H269" s="843">
        <v>108.85</v>
      </c>
      <c r="I269" s="844">
        <v>9375099</v>
      </c>
      <c r="J269" s="846">
        <v>1.9830000000000001</v>
      </c>
      <c r="K269" s="900">
        <v>100.423</v>
      </c>
      <c r="M269" s="847">
        <v>74.7</v>
      </c>
      <c r="N269" s="843">
        <v>1535.2</v>
      </c>
      <c r="O269" s="843">
        <v>130.6</v>
      </c>
      <c r="P269" s="843">
        <v>91.9</v>
      </c>
      <c r="Q269" s="844">
        <v>28516</v>
      </c>
      <c r="R269" s="843">
        <v>108.85</v>
      </c>
      <c r="S269" s="844">
        <v>21378</v>
      </c>
      <c r="T269" s="846">
        <v>1.9830000000000001</v>
      </c>
      <c r="U269" s="900">
        <v>100.423</v>
      </c>
    </row>
    <row r="270" spans="1:21">
      <c r="A270" s="112"/>
      <c r="B270" s="120" t="s">
        <v>13</v>
      </c>
      <c r="C270" s="847">
        <v>75.5</v>
      </c>
      <c r="D270" s="843">
        <v>1447</v>
      </c>
      <c r="E270" s="843">
        <v>119.5</v>
      </c>
      <c r="F270" s="843">
        <v>92</v>
      </c>
      <c r="G270" s="844">
        <v>28271</v>
      </c>
      <c r="H270" s="843">
        <v>98.85</v>
      </c>
      <c r="I270" s="844">
        <v>37038962</v>
      </c>
      <c r="J270" s="846">
        <v>1.9870000000000001</v>
      </c>
      <c r="K270" s="900">
        <v>100.425</v>
      </c>
      <c r="M270" s="847">
        <v>75.5</v>
      </c>
      <c r="N270" s="843">
        <v>1475.5</v>
      </c>
      <c r="O270" s="843">
        <v>119.5</v>
      </c>
      <c r="P270" s="843">
        <v>91.9</v>
      </c>
      <c r="Q270" s="844">
        <v>28312</v>
      </c>
      <c r="R270" s="843">
        <v>98.85</v>
      </c>
      <c r="S270" s="844">
        <v>10611</v>
      </c>
      <c r="T270" s="846">
        <v>1.9870000000000001</v>
      </c>
      <c r="U270" s="900">
        <v>100.425</v>
      </c>
    </row>
    <row r="271" spans="1:21">
      <c r="A271" s="113"/>
      <c r="B271" s="120" t="s">
        <v>14</v>
      </c>
      <c r="C271" s="847">
        <v>75.3</v>
      </c>
      <c r="D271" s="843">
        <v>1393</v>
      </c>
      <c r="E271" s="843">
        <v>109.6</v>
      </c>
      <c r="F271" s="843">
        <v>91.9</v>
      </c>
      <c r="G271" s="844">
        <v>26575</v>
      </c>
      <c r="H271" s="843">
        <v>96.614999999999995</v>
      </c>
      <c r="I271" s="844">
        <v>2452836</v>
      </c>
      <c r="J271" s="846">
        <v>1.968</v>
      </c>
      <c r="K271" s="900">
        <v>100.21299999999999</v>
      </c>
      <c r="M271" s="847">
        <v>75.3</v>
      </c>
      <c r="N271" s="843">
        <v>1446.1</v>
      </c>
      <c r="O271" s="843">
        <v>109.6</v>
      </c>
      <c r="P271" s="843">
        <v>91.9</v>
      </c>
      <c r="Q271" s="844">
        <v>27818</v>
      </c>
      <c r="R271" s="843">
        <v>96.614999999999995</v>
      </c>
      <c r="S271" s="844">
        <v>11876</v>
      </c>
      <c r="T271" s="846">
        <v>1.968</v>
      </c>
      <c r="U271" s="900">
        <v>100.21299999999999</v>
      </c>
    </row>
    <row r="272" spans="1:21">
      <c r="A272" s="112" t="s">
        <v>59</v>
      </c>
      <c r="B272" s="119" t="s">
        <v>3</v>
      </c>
      <c r="C272" s="857">
        <v>75</v>
      </c>
      <c r="D272" s="853">
        <v>1476</v>
      </c>
      <c r="E272" s="853">
        <v>110.6</v>
      </c>
      <c r="F272" s="853">
        <v>91.8</v>
      </c>
      <c r="G272" s="854">
        <v>25954</v>
      </c>
      <c r="H272" s="853">
        <v>101.429</v>
      </c>
      <c r="I272" s="854">
        <v>2817109</v>
      </c>
      <c r="J272" s="856">
        <v>1.958</v>
      </c>
      <c r="K272" s="902">
        <v>99.787000000000006</v>
      </c>
      <c r="M272" s="857">
        <v>75</v>
      </c>
      <c r="N272" s="853">
        <v>1508.5</v>
      </c>
      <c r="O272" s="853">
        <v>110.6</v>
      </c>
      <c r="P272" s="853">
        <v>92.1</v>
      </c>
      <c r="Q272" s="854">
        <v>27652</v>
      </c>
      <c r="R272" s="853">
        <v>101.429</v>
      </c>
      <c r="S272" s="854">
        <v>11357</v>
      </c>
      <c r="T272" s="856">
        <v>1.958</v>
      </c>
      <c r="U272" s="902">
        <v>99.787000000000006</v>
      </c>
    </row>
    <row r="273" spans="1:21">
      <c r="A273" s="95">
        <v>2011</v>
      </c>
      <c r="B273" s="120" t="s">
        <v>4</v>
      </c>
      <c r="C273" s="847">
        <v>76</v>
      </c>
      <c r="D273" s="843">
        <v>1411</v>
      </c>
      <c r="E273" s="843">
        <v>153.30000000000001</v>
      </c>
      <c r="F273" s="843">
        <v>91.4</v>
      </c>
      <c r="G273" s="844">
        <v>24841</v>
      </c>
      <c r="H273" s="843">
        <v>114.771</v>
      </c>
      <c r="I273" s="844">
        <v>11935110</v>
      </c>
      <c r="J273" s="846">
        <v>1.9550000000000001</v>
      </c>
      <c r="K273" s="900">
        <v>99.787000000000006</v>
      </c>
      <c r="M273" s="847">
        <v>76</v>
      </c>
      <c r="N273" s="843">
        <v>1465.6</v>
      </c>
      <c r="O273" s="843">
        <v>153.30000000000001</v>
      </c>
      <c r="P273" s="843">
        <v>91.9</v>
      </c>
      <c r="Q273" s="844">
        <v>26878</v>
      </c>
      <c r="R273" s="843">
        <v>114.771</v>
      </c>
      <c r="S273" s="844">
        <v>13774</v>
      </c>
      <c r="T273" s="846">
        <v>1.9550000000000001</v>
      </c>
      <c r="U273" s="900">
        <v>99.787000000000006</v>
      </c>
    </row>
    <row r="274" spans="1:21">
      <c r="A274" s="112"/>
      <c r="B274" s="120" t="s">
        <v>5</v>
      </c>
      <c r="C274" s="847">
        <v>75.7</v>
      </c>
      <c r="D274" s="843">
        <v>1398</v>
      </c>
      <c r="E274" s="843">
        <v>121.4</v>
      </c>
      <c r="F274" s="843">
        <v>91.2</v>
      </c>
      <c r="G274" s="844">
        <v>24857</v>
      </c>
      <c r="H274" s="843">
        <v>96.757000000000005</v>
      </c>
      <c r="I274" s="844">
        <v>2278437</v>
      </c>
      <c r="J274" s="846">
        <v>1.9419999999999999</v>
      </c>
      <c r="K274" s="900">
        <v>99.787999999999997</v>
      </c>
      <c r="M274" s="847">
        <v>75.7</v>
      </c>
      <c r="N274" s="843">
        <v>1469.7</v>
      </c>
      <c r="O274" s="843">
        <v>121.4</v>
      </c>
      <c r="P274" s="843">
        <v>92.1</v>
      </c>
      <c r="Q274" s="844">
        <v>26633</v>
      </c>
      <c r="R274" s="843">
        <v>96.757000000000005</v>
      </c>
      <c r="S274" s="844">
        <v>11187</v>
      </c>
      <c r="T274" s="846">
        <v>1.9419999999999999</v>
      </c>
      <c r="U274" s="900">
        <v>99.787999999999997</v>
      </c>
    </row>
    <row r="275" spans="1:21">
      <c r="A275" s="112"/>
      <c r="B275" s="120" t="s">
        <v>6</v>
      </c>
      <c r="C275" s="847">
        <v>77.599999999999994</v>
      </c>
      <c r="D275" s="843">
        <v>1515</v>
      </c>
      <c r="E275" s="843">
        <v>118.3</v>
      </c>
      <c r="F275" s="843">
        <v>92.4</v>
      </c>
      <c r="G275" s="844">
        <v>23656</v>
      </c>
      <c r="H275" s="843">
        <v>108.621</v>
      </c>
      <c r="I275" s="844">
        <v>4723413</v>
      </c>
      <c r="J275" s="846">
        <v>1.952</v>
      </c>
      <c r="K275" s="900">
        <v>99.367000000000004</v>
      </c>
      <c r="M275" s="847">
        <v>77.599999999999994</v>
      </c>
      <c r="N275" s="843">
        <v>1526.4</v>
      </c>
      <c r="O275" s="843">
        <v>118.3</v>
      </c>
      <c r="P275" s="843">
        <v>92.3</v>
      </c>
      <c r="Q275" s="844">
        <v>26566</v>
      </c>
      <c r="R275" s="843">
        <v>108.621</v>
      </c>
      <c r="S275" s="844">
        <v>10999</v>
      </c>
      <c r="T275" s="846">
        <v>1.952</v>
      </c>
      <c r="U275" s="900">
        <v>99.367000000000004</v>
      </c>
    </row>
    <row r="276" spans="1:21">
      <c r="A276" s="112"/>
      <c r="B276" s="120" t="s">
        <v>7</v>
      </c>
      <c r="C276" s="847">
        <v>81.900000000000006</v>
      </c>
      <c r="D276" s="843">
        <v>1627</v>
      </c>
      <c r="E276" s="843">
        <v>132.69999999999999</v>
      </c>
      <c r="F276" s="843">
        <v>92.7</v>
      </c>
      <c r="G276" s="844">
        <v>26471</v>
      </c>
      <c r="H276" s="843">
        <v>92.605000000000004</v>
      </c>
      <c r="I276" s="844">
        <v>51704756</v>
      </c>
      <c r="J276" s="846">
        <v>1.9430000000000001</v>
      </c>
      <c r="K276" s="900">
        <v>99.683000000000007</v>
      </c>
      <c r="M276" s="847">
        <v>81.900000000000006</v>
      </c>
      <c r="N276" s="843">
        <v>1579.5</v>
      </c>
      <c r="O276" s="843">
        <v>132.69999999999999</v>
      </c>
      <c r="P276" s="843">
        <v>92.3</v>
      </c>
      <c r="Q276" s="844">
        <v>25984</v>
      </c>
      <c r="R276" s="843">
        <v>92.605000000000004</v>
      </c>
      <c r="S276" s="844">
        <v>11413</v>
      </c>
      <c r="T276" s="846">
        <v>1.9430000000000001</v>
      </c>
      <c r="U276" s="900">
        <v>99.683000000000007</v>
      </c>
    </row>
    <row r="277" spans="1:21">
      <c r="A277" s="112"/>
      <c r="B277" s="120" t="s">
        <v>8</v>
      </c>
      <c r="C277" s="847">
        <v>82.5</v>
      </c>
      <c r="D277" s="843">
        <v>1654</v>
      </c>
      <c r="E277" s="843">
        <v>123.2</v>
      </c>
      <c r="F277" s="843">
        <v>92.9</v>
      </c>
      <c r="G277" s="844">
        <v>28041</v>
      </c>
      <c r="H277" s="843">
        <v>105.583</v>
      </c>
      <c r="I277" s="844">
        <v>3210090</v>
      </c>
      <c r="J277" s="846">
        <v>1.9370000000000001</v>
      </c>
      <c r="K277" s="900">
        <v>99.683000000000007</v>
      </c>
      <c r="M277" s="847">
        <v>82.5</v>
      </c>
      <c r="N277" s="843">
        <v>1607.7</v>
      </c>
      <c r="O277" s="843">
        <v>123.2</v>
      </c>
      <c r="P277" s="843">
        <v>92.5</v>
      </c>
      <c r="Q277" s="844">
        <v>26343</v>
      </c>
      <c r="R277" s="843">
        <v>105.583</v>
      </c>
      <c r="S277" s="844">
        <v>11325</v>
      </c>
      <c r="T277" s="846">
        <v>1.9370000000000001</v>
      </c>
      <c r="U277" s="900">
        <v>99.683000000000007</v>
      </c>
    </row>
    <row r="278" spans="1:21">
      <c r="A278" s="112"/>
      <c r="B278" s="120" t="s">
        <v>9</v>
      </c>
      <c r="C278" s="847">
        <v>83</v>
      </c>
      <c r="D278" s="843">
        <v>1745</v>
      </c>
      <c r="E278" s="843">
        <v>120.8</v>
      </c>
      <c r="F278" s="843">
        <v>93.2</v>
      </c>
      <c r="G278" s="844">
        <v>27327</v>
      </c>
      <c r="H278" s="843">
        <v>99.712999999999994</v>
      </c>
      <c r="I278" s="844">
        <v>3036264</v>
      </c>
      <c r="J278" s="846">
        <v>1.931</v>
      </c>
      <c r="K278" s="900">
        <v>100.10599999999999</v>
      </c>
      <c r="M278" s="847">
        <v>83</v>
      </c>
      <c r="N278" s="843">
        <v>1700.2</v>
      </c>
      <c r="O278" s="843">
        <v>120.8</v>
      </c>
      <c r="P278" s="843">
        <v>92.7</v>
      </c>
      <c r="Q278" s="844">
        <v>25618</v>
      </c>
      <c r="R278" s="843">
        <v>99.712999999999994</v>
      </c>
      <c r="S278" s="844">
        <v>10633</v>
      </c>
      <c r="T278" s="846">
        <v>1.931</v>
      </c>
      <c r="U278" s="900">
        <v>100.10599999999999</v>
      </c>
    </row>
    <row r="279" spans="1:21">
      <c r="A279" s="112"/>
      <c r="B279" s="120" t="s">
        <v>10</v>
      </c>
      <c r="C279" s="847">
        <v>85.8</v>
      </c>
      <c r="D279" s="843">
        <v>1826</v>
      </c>
      <c r="E279" s="843">
        <v>118.3</v>
      </c>
      <c r="F279" s="843">
        <v>92.8</v>
      </c>
      <c r="G279" s="844">
        <v>29864</v>
      </c>
      <c r="H279" s="843">
        <v>103.30800000000001</v>
      </c>
      <c r="I279" s="844">
        <v>10721062</v>
      </c>
      <c r="J279" s="846">
        <v>1.9239999999999999</v>
      </c>
      <c r="K279" s="900">
        <v>100</v>
      </c>
      <c r="M279" s="847">
        <v>85.8</v>
      </c>
      <c r="N279" s="843">
        <v>1747</v>
      </c>
      <c r="O279" s="843">
        <v>118.3</v>
      </c>
      <c r="P279" s="843">
        <v>92.6</v>
      </c>
      <c r="Q279" s="844">
        <v>26429</v>
      </c>
      <c r="R279" s="843">
        <v>103.30800000000001</v>
      </c>
      <c r="S279" s="844">
        <v>13026</v>
      </c>
      <c r="T279" s="846">
        <v>1.9239999999999999</v>
      </c>
      <c r="U279" s="900">
        <v>100</v>
      </c>
    </row>
    <row r="280" spans="1:21">
      <c r="A280" s="112"/>
      <c r="B280" s="120" t="s">
        <v>11</v>
      </c>
      <c r="C280" s="847">
        <v>84.4</v>
      </c>
      <c r="D280" s="843">
        <v>1785</v>
      </c>
      <c r="E280" s="843">
        <v>116.8</v>
      </c>
      <c r="F280" s="843">
        <v>92.5</v>
      </c>
      <c r="G280" s="844">
        <v>28126</v>
      </c>
      <c r="H280" s="843">
        <v>80.292000000000002</v>
      </c>
      <c r="I280" s="844">
        <v>2314643</v>
      </c>
      <c r="J280" s="846">
        <v>1.913</v>
      </c>
      <c r="K280" s="900">
        <v>100</v>
      </c>
      <c r="M280" s="847">
        <v>84.4</v>
      </c>
      <c r="N280" s="843">
        <v>1768.5</v>
      </c>
      <c r="O280" s="843">
        <v>116.8</v>
      </c>
      <c r="P280" s="843">
        <v>92.4</v>
      </c>
      <c r="Q280" s="844">
        <v>26391</v>
      </c>
      <c r="R280" s="843">
        <v>80.292000000000002</v>
      </c>
      <c r="S280" s="844">
        <v>10979</v>
      </c>
      <c r="T280" s="846">
        <v>1.913</v>
      </c>
      <c r="U280" s="900">
        <v>100</v>
      </c>
    </row>
    <row r="281" spans="1:21">
      <c r="A281" s="112"/>
      <c r="B281" s="120" t="s">
        <v>12</v>
      </c>
      <c r="C281" s="847">
        <v>85.1</v>
      </c>
      <c r="D281" s="843">
        <v>1795</v>
      </c>
      <c r="E281" s="843">
        <v>129.1</v>
      </c>
      <c r="F281" s="843">
        <v>92.2</v>
      </c>
      <c r="G281" s="844">
        <v>26774</v>
      </c>
      <c r="H281" s="843">
        <v>91.358000000000004</v>
      </c>
      <c r="I281" s="844">
        <v>4868304</v>
      </c>
      <c r="J281" s="846">
        <v>1.911</v>
      </c>
      <c r="K281" s="900">
        <v>99.894999999999996</v>
      </c>
      <c r="M281" s="847">
        <v>85.1</v>
      </c>
      <c r="N281" s="843">
        <v>1742.7</v>
      </c>
      <c r="O281" s="843">
        <v>129.1</v>
      </c>
      <c r="P281" s="843">
        <v>92.2</v>
      </c>
      <c r="Q281" s="844">
        <v>26356</v>
      </c>
      <c r="R281" s="843">
        <v>91.358000000000004</v>
      </c>
      <c r="S281" s="844">
        <v>11265</v>
      </c>
      <c r="T281" s="846">
        <v>1.911</v>
      </c>
      <c r="U281" s="900">
        <v>99.894999999999996</v>
      </c>
    </row>
    <row r="282" spans="1:21">
      <c r="A282" s="112"/>
      <c r="B282" s="120" t="s">
        <v>13</v>
      </c>
      <c r="C282" s="847">
        <v>85.5</v>
      </c>
      <c r="D282" s="843">
        <v>1769</v>
      </c>
      <c r="E282" s="843">
        <v>128.5</v>
      </c>
      <c r="F282" s="843">
        <v>92.5</v>
      </c>
      <c r="G282" s="844">
        <v>26566</v>
      </c>
      <c r="H282" s="843">
        <v>91.594999999999999</v>
      </c>
      <c r="I282" s="844">
        <v>40448136</v>
      </c>
      <c r="J282" s="846">
        <v>1.903</v>
      </c>
      <c r="K282" s="900">
        <v>99.366</v>
      </c>
      <c r="M282" s="847">
        <v>85.5</v>
      </c>
      <c r="N282" s="843">
        <v>1792.2</v>
      </c>
      <c r="O282" s="843">
        <v>128.5</v>
      </c>
      <c r="P282" s="843">
        <v>92.4</v>
      </c>
      <c r="Q282" s="844">
        <v>26546</v>
      </c>
      <c r="R282" s="843">
        <v>91.594999999999999</v>
      </c>
      <c r="S282" s="844">
        <v>11688</v>
      </c>
      <c r="T282" s="846">
        <v>1.903</v>
      </c>
      <c r="U282" s="900">
        <v>99.366</v>
      </c>
    </row>
    <row r="283" spans="1:21">
      <c r="A283" s="112"/>
      <c r="B283" s="121" t="s">
        <v>14</v>
      </c>
      <c r="C283" s="852">
        <v>86.1</v>
      </c>
      <c r="D283" s="848">
        <v>1634</v>
      </c>
      <c r="E283" s="848">
        <v>125.5</v>
      </c>
      <c r="F283" s="848">
        <v>92.5</v>
      </c>
      <c r="G283" s="849">
        <v>24913</v>
      </c>
      <c r="H283" s="848">
        <v>105.61</v>
      </c>
      <c r="I283" s="849">
        <v>2508138</v>
      </c>
      <c r="J283" s="851">
        <v>1.89</v>
      </c>
      <c r="K283" s="901">
        <v>99.682000000000002</v>
      </c>
      <c r="M283" s="852">
        <v>86.1</v>
      </c>
      <c r="N283" s="848">
        <v>1701.1</v>
      </c>
      <c r="O283" s="848">
        <v>125.5</v>
      </c>
      <c r="P283" s="848">
        <v>92.4</v>
      </c>
      <c r="Q283" s="849">
        <v>26368</v>
      </c>
      <c r="R283" s="848">
        <v>105.61</v>
      </c>
      <c r="S283" s="849">
        <v>11914</v>
      </c>
      <c r="T283" s="851">
        <v>1.89</v>
      </c>
      <c r="U283" s="901">
        <v>99.682000000000002</v>
      </c>
    </row>
    <row r="284" spans="1:21">
      <c r="A284" s="111" t="s">
        <v>60</v>
      </c>
      <c r="B284" s="120" t="s">
        <v>3</v>
      </c>
      <c r="C284" s="847">
        <v>87.5</v>
      </c>
      <c r="D284" s="843">
        <v>1789</v>
      </c>
      <c r="E284" s="843">
        <v>132.80000000000001</v>
      </c>
      <c r="F284" s="843">
        <v>92</v>
      </c>
      <c r="G284" s="844">
        <v>24700</v>
      </c>
      <c r="H284" s="843">
        <v>122.773</v>
      </c>
      <c r="I284" s="844">
        <v>2750199</v>
      </c>
      <c r="J284" s="846">
        <v>1.8859999999999999</v>
      </c>
      <c r="K284" s="900">
        <v>100.319</v>
      </c>
      <c r="M284" s="847">
        <v>87.5</v>
      </c>
      <c r="N284" s="843">
        <v>1821.5</v>
      </c>
      <c r="O284" s="843">
        <v>132.80000000000001</v>
      </c>
      <c r="P284" s="843">
        <v>92.3</v>
      </c>
      <c r="Q284" s="844">
        <v>25847</v>
      </c>
      <c r="R284" s="843">
        <v>122.773</v>
      </c>
      <c r="S284" s="844">
        <v>11650</v>
      </c>
      <c r="T284" s="846">
        <v>1.8859999999999999</v>
      </c>
      <c r="U284" s="900">
        <v>100.319</v>
      </c>
    </row>
    <row r="285" spans="1:21">
      <c r="A285" s="112">
        <v>2012</v>
      </c>
      <c r="B285" s="120" t="s">
        <v>4</v>
      </c>
      <c r="C285" s="847">
        <v>84.7</v>
      </c>
      <c r="D285" s="843">
        <v>1801</v>
      </c>
      <c r="E285" s="843">
        <v>129.19999999999999</v>
      </c>
      <c r="F285" s="843">
        <v>91.8</v>
      </c>
      <c r="G285" s="844">
        <v>24730</v>
      </c>
      <c r="H285" s="843">
        <v>109.82</v>
      </c>
      <c r="I285" s="844">
        <v>10305133</v>
      </c>
      <c r="J285" s="846">
        <v>1.881</v>
      </c>
      <c r="K285" s="900">
        <v>100.639</v>
      </c>
      <c r="M285" s="847">
        <v>84.7</v>
      </c>
      <c r="N285" s="843">
        <v>1876.2</v>
      </c>
      <c r="O285" s="843">
        <v>129.19999999999999</v>
      </c>
      <c r="P285" s="843">
        <v>92.4</v>
      </c>
      <c r="Q285" s="844">
        <v>26671</v>
      </c>
      <c r="R285" s="843">
        <v>109.82</v>
      </c>
      <c r="S285" s="844">
        <v>11888</v>
      </c>
      <c r="T285" s="846">
        <v>1.881</v>
      </c>
      <c r="U285" s="900">
        <v>100.639</v>
      </c>
    </row>
    <row r="286" spans="1:21">
      <c r="A286" s="112"/>
      <c r="B286" s="120" t="s">
        <v>5</v>
      </c>
      <c r="C286" s="847">
        <v>89.8</v>
      </c>
      <c r="D286" s="843">
        <v>1692</v>
      </c>
      <c r="E286" s="843">
        <v>130.1</v>
      </c>
      <c r="F286" s="843">
        <v>91.3</v>
      </c>
      <c r="G286" s="844">
        <v>24052</v>
      </c>
      <c r="H286" s="843">
        <v>96.841999999999999</v>
      </c>
      <c r="I286" s="844">
        <v>1425849</v>
      </c>
      <c r="J286" s="846">
        <v>1.8680000000000001</v>
      </c>
      <c r="K286" s="900">
        <v>100.74299999999999</v>
      </c>
      <c r="M286" s="847">
        <v>89.8</v>
      </c>
      <c r="N286" s="843">
        <v>1780.9</v>
      </c>
      <c r="O286" s="843">
        <v>130.1</v>
      </c>
      <c r="P286" s="843">
        <v>92.2</v>
      </c>
      <c r="Q286" s="844">
        <v>26262</v>
      </c>
      <c r="R286" s="843">
        <v>96.841999999999999</v>
      </c>
      <c r="S286" s="844">
        <v>6858</v>
      </c>
      <c r="T286" s="846">
        <v>1.8680000000000001</v>
      </c>
      <c r="U286" s="900">
        <v>100.74299999999999</v>
      </c>
    </row>
    <row r="287" spans="1:21">
      <c r="A287" s="112"/>
      <c r="B287" s="120" t="s">
        <v>6</v>
      </c>
      <c r="C287" s="847">
        <v>91.4</v>
      </c>
      <c r="D287" s="843">
        <v>1723</v>
      </c>
      <c r="E287" s="843">
        <v>133.1</v>
      </c>
      <c r="F287" s="843">
        <v>92</v>
      </c>
      <c r="G287" s="844">
        <v>23807</v>
      </c>
      <c r="H287" s="843">
        <v>82.236999999999995</v>
      </c>
      <c r="I287" s="844">
        <v>4996210</v>
      </c>
      <c r="J287" s="846">
        <v>1.859</v>
      </c>
      <c r="K287" s="900">
        <v>100.637</v>
      </c>
      <c r="M287" s="847">
        <v>91.4</v>
      </c>
      <c r="N287" s="843">
        <v>1743.8</v>
      </c>
      <c r="O287" s="843">
        <v>133.1</v>
      </c>
      <c r="P287" s="843">
        <v>91.9</v>
      </c>
      <c r="Q287" s="844">
        <v>26694</v>
      </c>
      <c r="R287" s="843">
        <v>82.236999999999995</v>
      </c>
      <c r="S287" s="844">
        <v>12036</v>
      </c>
      <c r="T287" s="846">
        <v>1.859</v>
      </c>
      <c r="U287" s="900">
        <v>100.637</v>
      </c>
    </row>
    <row r="288" spans="1:21">
      <c r="A288" s="112"/>
      <c r="B288" s="120" t="s">
        <v>7</v>
      </c>
      <c r="C288" s="847">
        <v>89.3</v>
      </c>
      <c r="D288" s="843">
        <v>1813</v>
      </c>
      <c r="E288" s="843">
        <v>132.1</v>
      </c>
      <c r="F288" s="843">
        <v>92.1</v>
      </c>
      <c r="G288" s="844">
        <v>28885</v>
      </c>
      <c r="H288" s="843">
        <v>90.861999999999995</v>
      </c>
      <c r="I288" s="844">
        <v>52970877</v>
      </c>
      <c r="J288" s="846">
        <v>1.857</v>
      </c>
      <c r="K288" s="900">
        <v>100.318</v>
      </c>
      <c r="M288" s="847">
        <v>89.3</v>
      </c>
      <c r="N288" s="843">
        <v>1760</v>
      </c>
      <c r="O288" s="843">
        <v>132.1</v>
      </c>
      <c r="P288" s="843">
        <v>91.8</v>
      </c>
      <c r="Q288" s="844">
        <v>27882</v>
      </c>
      <c r="R288" s="843">
        <v>90.861999999999995</v>
      </c>
      <c r="S288" s="844">
        <v>11496</v>
      </c>
      <c r="T288" s="846">
        <v>1.857</v>
      </c>
      <c r="U288" s="900">
        <v>100.318</v>
      </c>
    </row>
    <row r="289" spans="1:21">
      <c r="A289" s="112"/>
      <c r="B289" s="120" t="s">
        <v>8</v>
      </c>
      <c r="C289" s="847">
        <v>88.3</v>
      </c>
      <c r="D289" s="843">
        <v>1765</v>
      </c>
      <c r="E289" s="843">
        <v>125.1</v>
      </c>
      <c r="F289" s="843">
        <v>92</v>
      </c>
      <c r="G289" s="844">
        <v>27950</v>
      </c>
      <c r="H289" s="843">
        <v>109.173</v>
      </c>
      <c r="I289" s="844">
        <v>3261982</v>
      </c>
      <c r="J289" s="846">
        <v>1.8420000000000001</v>
      </c>
      <c r="K289" s="900">
        <v>100.10599999999999</v>
      </c>
      <c r="M289" s="847">
        <v>88.3</v>
      </c>
      <c r="N289" s="843">
        <v>1723.2</v>
      </c>
      <c r="O289" s="843">
        <v>125.1</v>
      </c>
      <c r="P289" s="843">
        <v>91.6</v>
      </c>
      <c r="Q289" s="844">
        <v>26931</v>
      </c>
      <c r="R289" s="843">
        <v>109.173</v>
      </c>
      <c r="S289" s="844">
        <v>11540</v>
      </c>
      <c r="T289" s="846">
        <v>1.8420000000000001</v>
      </c>
      <c r="U289" s="900">
        <v>100.10599999999999</v>
      </c>
    </row>
    <row r="290" spans="1:21">
      <c r="A290" s="112"/>
      <c r="B290" s="120" t="s">
        <v>9</v>
      </c>
      <c r="C290" s="847">
        <v>87.6</v>
      </c>
      <c r="D290" s="843">
        <v>1799</v>
      </c>
      <c r="E290" s="843">
        <v>129.19999999999999</v>
      </c>
      <c r="F290" s="843">
        <v>92.4</v>
      </c>
      <c r="G290" s="844">
        <v>29389</v>
      </c>
      <c r="H290" s="843">
        <v>98.626000000000005</v>
      </c>
      <c r="I290" s="844">
        <v>3562553</v>
      </c>
      <c r="J290" s="846">
        <v>1.837</v>
      </c>
      <c r="K290" s="900">
        <v>100</v>
      </c>
      <c r="M290" s="847">
        <v>87.6</v>
      </c>
      <c r="N290" s="843">
        <v>1761.7</v>
      </c>
      <c r="O290" s="843">
        <v>129.19999999999999</v>
      </c>
      <c r="P290" s="843">
        <v>91.9</v>
      </c>
      <c r="Q290" s="844">
        <v>27051</v>
      </c>
      <c r="R290" s="843">
        <v>98.626000000000005</v>
      </c>
      <c r="S290" s="844">
        <v>12611</v>
      </c>
      <c r="T290" s="846">
        <v>1.837</v>
      </c>
      <c r="U290" s="900">
        <v>100</v>
      </c>
    </row>
    <row r="291" spans="1:21">
      <c r="A291" s="112"/>
      <c r="B291" s="120" t="s">
        <v>10</v>
      </c>
      <c r="C291" s="847">
        <v>88.5</v>
      </c>
      <c r="D291" s="843">
        <v>1819</v>
      </c>
      <c r="E291" s="843">
        <v>128.80000000000001</v>
      </c>
      <c r="F291" s="843">
        <v>92.1</v>
      </c>
      <c r="G291" s="844">
        <v>30076</v>
      </c>
      <c r="H291" s="843">
        <v>95.876000000000005</v>
      </c>
      <c r="I291" s="844">
        <v>9295170</v>
      </c>
      <c r="J291" s="846">
        <v>1.829</v>
      </c>
      <c r="K291" s="900">
        <v>99.894000000000005</v>
      </c>
      <c r="M291" s="847">
        <v>88.5</v>
      </c>
      <c r="N291" s="843">
        <v>1748.7</v>
      </c>
      <c r="O291" s="843">
        <v>128.80000000000001</v>
      </c>
      <c r="P291" s="843">
        <v>91.9</v>
      </c>
      <c r="Q291" s="844">
        <v>26797</v>
      </c>
      <c r="R291" s="843">
        <v>95.876000000000005</v>
      </c>
      <c r="S291" s="844">
        <v>11660</v>
      </c>
      <c r="T291" s="846">
        <v>1.829</v>
      </c>
      <c r="U291" s="900">
        <v>99.894000000000005</v>
      </c>
    </row>
    <row r="292" spans="1:21">
      <c r="A292" s="112"/>
      <c r="B292" s="120" t="s">
        <v>11</v>
      </c>
      <c r="C292" s="847">
        <v>89</v>
      </c>
      <c r="D292" s="843">
        <v>1775</v>
      </c>
      <c r="E292" s="843">
        <v>129</v>
      </c>
      <c r="F292" s="843">
        <v>92.1</v>
      </c>
      <c r="G292" s="844">
        <v>27616</v>
      </c>
      <c r="H292" s="843">
        <v>102.752</v>
      </c>
      <c r="I292" s="844">
        <v>2509796</v>
      </c>
      <c r="J292" s="846">
        <v>1.82</v>
      </c>
      <c r="K292" s="900">
        <v>99.576999999999998</v>
      </c>
      <c r="M292" s="847">
        <v>89</v>
      </c>
      <c r="N292" s="843">
        <v>1755.6</v>
      </c>
      <c r="O292" s="843">
        <v>129</v>
      </c>
      <c r="P292" s="843">
        <v>92</v>
      </c>
      <c r="Q292" s="844">
        <v>26572</v>
      </c>
      <c r="R292" s="843">
        <v>102.752</v>
      </c>
      <c r="S292" s="844">
        <v>11912</v>
      </c>
      <c r="T292" s="846">
        <v>1.82</v>
      </c>
      <c r="U292" s="900">
        <v>99.576999999999998</v>
      </c>
    </row>
    <row r="293" spans="1:21">
      <c r="A293" s="112"/>
      <c r="B293" s="120" t="s">
        <v>12</v>
      </c>
      <c r="C293" s="847">
        <v>87.4</v>
      </c>
      <c r="D293" s="843">
        <v>1868</v>
      </c>
      <c r="E293" s="843">
        <v>108.5</v>
      </c>
      <c r="F293" s="843">
        <v>91.9</v>
      </c>
      <c r="G293" s="844">
        <v>27993</v>
      </c>
      <c r="H293" s="843">
        <v>93.361000000000004</v>
      </c>
      <c r="I293" s="844">
        <v>5076211</v>
      </c>
      <c r="J293" s="846">
        <v>1.82</v>
      </c>
      <c r="K293" s="900">
        <v>99.052000000000007</v>
      </c>
      <c r="M293" s="847">
        <v>87.4</v>
      </c>
      <c r="N293" s="843">
        <v>1806.8</v>
      </c>
      <c r="O293" s="843">
        <v>108.5</v>
      </c>
      <c r="P293" s="843">
        <v>91.9</v>
      </c>
      <c r="Q293" s="844">
        <v>26623</v>
      </c>
      <c r="R293" s="843">
        <v>93.361000000000004</v>
      </c>
      <c r="S293" s="844">
        <v>12152</v>
      </c>
      <c r="T293" s="846">
        <v>1.82</v>
      </c>
      <c r="U293" s="900">
        <v>99.052000000000007</v>
      </c>
    </row>
    <row r="294" spans="1:21">
      <c r="A294" s="112"/>
      <c r="B294" s="120" t="s">
        <v>13</v>
      </c>
      <c r="C294" s="847">
        <v>87.7</v>
      </c>
      <c r="D294" s="843">
        <v>1773</v>
      </c>
      <c r="E294" s="843">
        <v>108.5</v>
      </c>
      <c r="F294" s="843">
        <v>92</v>
      </c>
      <c r="G294" s="844">
        <v>26317</v>
      </c>
      <c r="H294" s="843">
        <v>96.798000000000002</v>
      </c>
      <c r="I294" s="844">
        <v>41703152</v>
      </c>
      <c r="J294" s="846">
        <v>1.8180000000000001</v>
      </c>
      <c r="K294" s="900">
        <v>99.361999999999995</v>
      </c>
      <c r="M294" s="847">
        <v>87.7</v>
      </c>
      <c r="N294" s="843">
        <v>1785.1</v>
      </c>
      <c r="O294" s="843">
        <v>108.5</v>
      </c>
      <c r="P294" s="843">
        <v>91.8</v>
      </c>
      <c r="Q294" s="844">
        <v>26353</v>
      </c>
      <c r="R294" s="843">
        <v>96.798000000000002</v>
      </c>
      <c r="S294" s="844">
        <v>12024</v>
      </c>
      <c r="T294" s="846">
        <v>1.8180000000000001</v>
      </c>
      <c r="U294" s="900">
        <v>99.361999999999995</v>
      </c>
    </row>
    <row r="295" spans="1:21">
      <c r="A295" s="113"/>
      <c r="B295" s="120" t="s">
        <v>14</v>
      </c>
      <c r="C295" s="847">
        <v>83.8</v>
      </c>
      <c r="D295" s="843">
        <v>1742</v>
      </c>
      <c r="E295" s="843">
        <v>120.9</v>
      </c>
      <c r="F295" s="843">
        <v>92</v>
      </c>
      <c r="G295" s="844">
        <v>24719</v>
      </c>
      <c r="H295" s="843">
        <v>92.637</v>
      </c>
      <c r="I295" s="844">
        <v>2631115</v>
      </c>
      <c r="J295" s="846">
        <v>1.806</v>
      </c>
      <c r="K295" s="900">
        <v>99.361999999999995</v>
      </c>
      <c r="M295" s="847">
        <v>83.8</v>
      </c>
      <c r="N295" s="843">
        <v>1813.4</v>
      </c>
      <c r="O295" s="843">
        <v>120.9</v>
      </c>
      <c r="P295" s="843">
        <v>91.9</v>
      </c>
      <c r="Q295" s="844">
        <v>26415</v>
      </c>
      <c r="R295" s="843">
        <v>92.637</v>
      </c>
      <c r="S295" s="844">
        <v>12450</v>
      </c>
      <c r="T295" s="846">
        <v>1.806</v>
      </c>
      <c r="U295" s="900">
        <v>99.361999999999995</v>
      </c>
    </row>
    <row r="296" spans="1:21">
      <c r="A296" s="112" t="s">
        <v>61</v>
      </c>
      <c r="B296" s="119" t="s">
        <v>3</v>
      </c>
      <c r="C296" s="857">
        <v>87.9</v>
      </c>
      <c r="D296" s="853">
        <v>1764</v>
      </c>
      <c r="E296" s="853">
        <v>124.9</v>
      </c>
      <c r="F296" s="853">
        <v>91.4</v>
      </c>
      <c r="G296" s="854">
        <v>25801</v>
      </c>
      <c r="H296" s="853">
        <v>78.183999999999997</v>
      </c>
      <c r="I296" s="854">
        <v>2797899</v>
      </c>
      <c r="J296" s="856">
        <v>1.804</v>
      </c>
      <c r="K296" s="902">
        <v>99.045000000000002</v>
      </c>
      <c r="M296" s="857">
        <v>87.9</v>
      </c>
      <c r="N296" s="853">
        <v>1799.3</v>
      </c>
      <c r="O296" s="853">
        <v>124.9</v>
      </c>
      <c r="P296" s="853">
        <v>91.7</v>
      </c>
      <c r="Q296" s="854">
        <v>26431</v>
      </c>
      <c r="R296" s="853">
        <v>78.183999999999997</v>
      </c>
      <c r="S296" s="854">
        <v>12522</v>
      </c>
      <c r="T296" s="856">
        <v>1.804</v>
      </c>
      <c r="U296" s="902">
        <v>99.045000000000002</v>
      </c>
    </row>
    <row r="297" spans="1:21">
      <c r="A297" s="95">
        <v>2013</v>
      </c>
      <c r="B297" s="120" t="s">
        <v>4</v>
      </c>
      <c r="C297" s="847">
        <v>88.6</v>
      </c>
      <c r="D297" s="843">
        <v>1767</v>
      </c>
      <c r="E297" s="843">
        <v>102.9</v>
      </c>
      <c r="F297" s="843">
        <v>91</v>
      </c>
      <c r="G297" s="844">
        <v>24292</v>
      </c>
      <c r="H297" s="843">
        <v>113.252</v>
      </c>
      <c r="I297" s="844">
        <v>10332659</v>
      </c>
      <c r="J297" s="846">
        <v>1.8029999999999999</v>
      </c>
      <c r="K297" s="900">
        <v>98.623999999999995</v>
      </c>
      <c r="M297" s="847">
        <v>88.6</v>
      </c>
      <c r="N297" s="843">
        <v>1813.5</v>
      </c>
      <c r="O297" s="843">
        <v>102.9</v>
      </c>
      <c r="P297" s="843">
        <v>91.6</v>
      </c>
      <c r="Q297" s="844">
        <v>26308</v>
      </c>
      <c r="R297" s="843">
        <v>113.252</v>
      </c>
      <c r="S297" s="844">
        <v>12341</v>
      </c>
      <c r="T297" s="846">
        <v>1.8029999999999999</v>
      </c>
      <c r="U297" s="900">
        <v>98.623999999999995</v>
      </c>
    </row>
    <row r="298" spans="1:21">
      <c r="A298" s="112"/>
      <c r="B298" s="120" t="s">
        <v>5</v>
      </c>
      <c r="C298" s="847">
        <v>86.9</v>
      </c>
      <c r="D298" s="843">
        <v>1717</v>
      </c>
      <c r="E298" s="843">
        <v>109.3</v>
      </c>
      <c r="F298" s="843">
        <v>90.8</v>
      </c>
      <c r="G298" s="844">
        <v>23618</v>
      </c>
      <c r="H298" s="843">
        <v>109.706</v>
      </c>
      <c r="I298" s="844">
        <v>3038199</v>
      </c>
      <c r="J298" s="846">
        <v>1.7749999999999999</v>
      </c>
      <c r="K298" s="900">
        <v>98.63</v>
      </c>
      <c r="M298" s="847">
        <v>86.9</v>
      </c>
      <c r="N298" s="843">
        <v>1804.1</v>
      </c>
      <c r="O298" s="843">
        <v>109.3</v>
      </c>
      <c r="P298" s="843">
        <v>91.7</v>
      </c>
      <c r="Q298" s="844">
        <v>26257</v>
      </c>
      <c r="R298" s="843">
        <v>109.706</v>
      </c>
      <c r="S298" s="844">
        <v>14562</v>
      </c>
      <c r="T298" s="846">
        <v>1.7749999999999999</v>
      </c>
      <c r="U298" s="900">
        <v>98.63</v>
      </c>
    </row>
    <row r="299" spans="1:21">
      <c r="A299" s="112"/>
      <c r="B299" s="120" t="s">
        <v>6</v>
      </c>
      <c r="C299" s="847">
        <v>88.1</v>
      </c>
      <c r="D299" s="843">
        <v>1826</v>
      </c>
      <c r="E299" s="843">
        <v>101.8</v>
      </c>
      <c r="F299" s="843">
        <v>91.8</v>
      </c>
      <c r="G299" s="844">
        <v>23541</v>
      </c>
      <c r="H299" s="843">
        <v>98.099000000000004</v>
      </c>
      <c r="I299" s="844">
        <v>5031932</v>
      </c>
      <c r="J299" s="846">
        <v>1.77</v>
      </c>
      <c r="K299" s="900">
        <v>98.944999999999993</v>
      </c>
      <c r="M299" s="847">
        <v>88.1</v>
      </c>
      <c r="N299" s="843">
        <v>1851.3</v>
      </c>
      <c r="O299" s="843">
        <v>101.8</v>
      </c>
      <c r="P299" s="843">
        <v>91.7</v>
      </c>
      <c r="Q299" s="844">
        <v>26009</v>
      </c>
      <c r="R299" s="843">
        <v>98.099000000000004</v>
      </c>
      <c r="S299" s="844">
        <v>12539</v>
      </c>
      <c r="T299" s="846">
        <v>1.77</v>
      </c>
      <c r="U299" s="900">
        <v>98.944999999999993</v>
      </c>
    </row>
    <row r="300" spans="1:21">
      <c r="A300" s="112"/>
      <c r="B300" s="120" t="s">
        <v>7</v>
      </c>
      <c r="C300" s="847">
        <v>88.5</v>
      </c>
      <c r="D300" s="843">
        <v>1832</v>
      </c>
      <c r="E300" s="843">
        <v>102.9</v>
      </c>
      <c r="F300" s="843">
        <v>92</v>
      </c>
      <c r="G300" s="844">
        <v>26518</v>
      </c>
      <c r="H300" s="843">
        <v>93.347999999999999</v>
      </c>
      <c r="I300" s="844">
        <v>57622184</v>
      </c>
      <c r="J300" s="846">
        <v>1.7649999999999999</v>
      </c>
      <c r="K300" s="900">
        <v>99.683000000000007</v>
      </c>
      <c r="M300" s="847">
        <v>88.5</v>
      </c>
      <c r="N300" s="843">
        <v>1783.9</v>
      </c>
      <c r="O300" s="843">
        <v>102.9</v>
      </c>
      <c r="P300" s="843">
        <v>91.7</v>
      </c>
      <c r="Q300" s="844">
        <v>25903</v>
      </c>
      <c r="R300" s="843">
        <v>93.347999999999999</v>
      </c>
      <c r="S300" s="844">
        <v>12294</v>
      </c>
      <c r="T300" s="846">
        <v>1.7649999999999999</v>
      </c>
      <c r="U300" s="900">
        <v>99.683000000000007</v>
      </c>
    </row>
    <row r="301" spans="1:21">
      <c r="A301" s="112"/>
      <c r="B301" s="120" t="s">
        <v>8</v>
      </c>
      <c r="C301" s="847">
        <v>88.2</v>
      </c>
      <c r="D301" s="843">
        <v>1776</v>
      </c>
      <c r="E301" s="843">
        <v>106.2</v>
      </c>
      <c r="F301" s="843">
        <v>92.5</v>
      </c>
      <c r="G301" s="844">
        <v>25686</v>
      </c>
      <c r="H301" s="843">
        <v>80.942999999999998</v>
      </c>
      <c r="I301" s="844">
        <v>3274897</v>
      </c>
      <c r="J301" s="846">
        <v>1.756</v>
      </c>
      <c r="K301" s="900">
        <v>100.212</v>
      </c>
      <c r="M301" s="847">
        <v>88.2</v>
      </c>
      <c r="N301" s="843">
        <v>1733</v>
      </c>
      <c r="O301" s="843">
        <v>106.2</v>
      </c>
      <c r="P301" s="843">
        <v>92.1</v>
      </c>
      <c r="Q301" s="844">
        <v>25104</v>
      </c>
      <c r="R301" s="843">
        <v>80.942999999999998</v>
      </c>
      <c r="S301" s="844">
        <v>11267</v>
      </c>
      <c r="T301" s="846">
        <v>1.756</v>
      </c>
      <c r="U301" s="900">
        <v>100.212</v>
      </c>
    </row>
    <row r="302" spans="1:21">
      <c r="A302" s="112"/>
      <c r="B302" s="120" t="s">
        <v>9</v>
      </c>
      <c r="C302" s="847">
        <v>87.7</v>
      </c>
      <c r="D302" s="843">
        <v>1784</v>
      </c>
      <c r="E302" s="843">
        <v>111.2</v>
      </c>
      <c r="F302" s="843">
        <v>92.7</v>
      </c>
      <c r="G302" s="844">
        <v>27311</v>
      </c>
      <c r="H302" s="843">
        <v>88.132000000000005</v>
      </c>
      <c r="I302" s="844">
        <v>3487592</v>
      </c>
      <c r="J302" s="846">
        <v>1.752</v>
      </c>
      <c r="K302" s="900">
        <v>100.53100000000001</v>
      </c>
      <c r="M302" s="847">
        <v>87.7</v>
      </c>
      <c r="N302" s="843">
        <v>1754.4</v>
      </c>
      <c r="O302" s="843">
        <v>111.2</v>
      </c>
      <c r="P302" s="843">
        <v>92.2</v>
      </c>
      <c r="Q302" s="844">
        <v>24818</v>
      </c>
      <c r="R302" s="843">
        <v>88.132000000000005</v>
      </c>
      <c r="S302" s="844">
        <v>12895</v>
      </c>
      <c r="T302" s="846">
        <v>1.752</v>
      </c>
      <c r="U302" s="900">
        <v>100.53100000000001</v>
      </c>
    </row>
    <row r="303" spans="1:21">
      <c r="A303" s="112"/>
      <c r="B303" s="120" t="s">
        <v>10</v>
      </c>
      <c r="C303" s="847">
        <v>87.9</v>
      </c>
      <c r="D303" s="843">
        <v>1827</v>
      </c>
      <c r="E303" s="843">
        <v>114.2</v>
      </c>
      <c r="F303" s="843">
        <v>92.4</v>
      </c>
      <c r="G303" s="844">
        <v>26415</v>
      </c>
      <c r="H303" s="843">
        <v>102.80200000000001</v>
      </c>
      <c r="I303" s="844">
        <v>10643026</v>
      </c>
      <c r="J303" s="846">
        <v>1.746</v>
      </c>
      <c r="K303" s="900">
        <v>100.42400000000001</v>
      </c>
      <c r="M303" s="847">
        <v>87.9</v>
      </c>
      <c r="N303" s="843">
        <v>1763.4</v>
      </c>
      <c r="O303" s="843">
        <v>114.2</v>
      </c>
      <c r="P303" s="843">
        <v>92.2</v>
      </c>
      <c r="Q303" s="844">
        <v>23860</v>
      </c>
      <c r="R303" s="843">
        <v>102.80200000000001</v>
      </c>
      <c r="S303" s="844">
        <v>13903</v>
      </c>
      <c r="T303" s="846">
        <v>1.746</v>
      </c>
      <c r="U303" s="900">
        <v>100.42400000000001</v>
      </c>
    </row>
    <row r="304" spans="1:21">
      <c r="A304" s="112"/>
      <c r="B304" s="120" t="s">
        <v>11</v>
      </c>
      <c r="C304" s="847">
        <v>89.9</v>
      </c>
      <c r="D304" s="843">
        <v>1845</v>
      </c>
      <c r="E304" s="843">
        <v>118</v>
      </c>
      <c r="F304" s="843">
        <v>92.1</v>
      </c>
      <c r="G304" s="844">
        <v>25285</v>
      </c>
      <c r="H304" s="843">
        <v>106.804</v>
      </c>
      <c r="I304" s="844">
        <v>2666335</v>
      </c>
      <c r="J304" s="846">
        <v>1.7310000000000001</v>
      </c>
      <c r="K304" s="900">
        <v>100.74299999999999</v>
      </c>
      <c r="M304" s="847">
        <v>89.9</v>
      </c>
      <c r="N304" s="843">
        <v>1822</v>
      </c>
      <c r="O304" s="843">
        <v>118</v>
      </c>
      <c r="P304" s="843">
        <v>92</v>
      </c>
      <c r="Q304" s="844">
        <v>23972</v>
      </c>
      <c r="R304" s="843">
        <v>106.804</v>
      </c>
      <c r="S304" s="844">
        <v>12675</v>
      </c>
      <c r="T304" s="846">
        <v>1.7310000000000001</v>
      </c>
      <c r="U304" s="900">
        <v>100.74299999999999</v>
      </c>
    </row>
    <row r="305" spans="1:21">
      <c r="A305" s="112"/>
      <c r="B305" s="120" t="s">
        <v>12</v>
      </c>
      <c r="C305" s="847">
        <v>90.6</v>
      </c>
      <c r="D305" s="843">
        <v>1877</v>
      </c>
      <c r="E305" s="843">
        <v>121.4</v>
      </c>
      <c r="F305" s="843">
        <v>92.3</v>
      </c>
      <c r="G305" s="844">
        <v>25279</v>
      </c>
      <c r="H305" s="843">
        <v>106.64700000000001</v>
      </c>
      <c r="I305" s="844">
        <v>5241733</v>
      </c>
      <c r="J305" s="846">
        <v>1.726</v>
      </c>
      <c r="K305" s="900">
        <v>101.17</v>
      </c>
      <c r="M305" s="847">
        <v>90.6</v>
      </c>
      <c r="N305" s="843">
        <v>1812.3</v>
      </c>
      <c r="O305" s="843">
        <v>121.4</v>
      </c>
      <c r="P305" s="843">
        <v>92.3</v>
      </c>
      <c r="Q305" s="844">
        <v>23854</v>
      </c>
      <c r="R305" s="843">
        <v>106.64700000000001</v>
      </c>
      <c r="S305" s="844">
        <v>13060</v>
      </c>
      <c r="T305" s="846">
        <v>1.726</v>
      </c>
      <c r="U305" s="900">
        <v>101.17</v>
      </c>
    </row>
    <row r="306" spans="1:21">
      <c r="A306" s="112"/>
      <c r="B306" s="120" t="s">
        <v>13</v>
      </c>
      <c r="C306" s="847">
        <v>89.2</v>
      </c>
      <c r="D306" s="843">
        <v>1821</v>
      </c>
      <c r="E306" s="843">
        <v>124.7</v>
      </c>
      <c r="F306" s="843">
        <v>92.6</v>
      </c>
      <c r="G306" s="844">
        <v>23122</v>
      </c>
      <c r="H306" s="843">
        <v>105.569</v>
      </c>
      <c r="I306" s="844">
        <v>44869083</v>
      </c>
      <c r="J306" s="846">
        <v>1.718</v>
      </c>
      <c r="K306" s="900">
        <v>101.82</v>
      </c>
      <c r="M306" s="847">
        <v>89.2</v>
      </c>
      <c r="N306" s="843">
        <v>1829.5</v>
      </c>
      <c r="O306" s="843">
        <v>124.7</v>
      </c>
      <c r="P306" s="843">
        <v>92.4</v>
      </c>
      <c r="Q306" s="844">
        <v>23430</v>
      </c>
      <c r="R306" s="843">
        <v>105.569</v>
      </c>
      <c r="S306" s="844">
        <v>12721</v>
      </c>
      <c r="T306" s="846">
        <v>1.718</v>
      </c>
      <c r="U306" s="900">
        <v>101.82</v>
      </c>
    </row>
    <row r="307" spans="1:21">
      <c r="A307" s="112"/>
      <c r="B307" s="121" t="s">
        <v>14</v>
      </c>
      <c r="C307" s="852">
        <v>90</v>
      </c>
      <c r="D307" s="848">
        <v>1711</v>
      </c>
      <c r="E307" s="848">
        <v>116.6</v>
      </c>
      <c r="F307" s="848">
        <v>92.6</v>
      </c>
      <c r="G307" s="849">
        <v>22382</v>
      </c>
      <c r="H307" s="848">
        <v>110.008</v>
      </c>
      <c r="I307" s="849">
        <v>2674516</v>
      </c>
      <c r="J307" s="851">
        <v>1.7070000000000001</v>
      </c>
      <c r="K307" s="901">
        <v>101.92700000000001</v>
      </c>
      <c r="M307" s="852">
        <v>90</v>
      </c>
      <c r="N307" s="848">
        <v>1776.2</v>
      </c>
      <c r="O307" s="848">
        <v>116.6</v>
      </c>
      <c r="P307" s="848">
        <v>92.5</v>
      </c>
      <c r="Q307" s="849">
        <v>23472</v>
      </c>
      <c r="R307" s="848">
        <v>110.008</v>
      </c>
      <c r="S307" s="849">
        <v>13125</v>
      </c>
      <c r="T307" s="851">
        <v>1.7070000000000001</v>
      </c>
      <c r="U307" s="901">
        <v>101.92700000000001</v>
      </c>
    </row>
    <row r="308" spans="1:21">
      <c r="A308" s="111" t="s">
        <v>62</v>
      </c>
      <c r="B308" s="120" t="s">
        <v>3</v>
      </c>
      <c r="C308" s="847">
        <v>91.9</v>
      </c>
      <c r="D308" s="843">
        <v>1729</v>
      </c>
      <c r="E308" s="843">
        <v>116.4</v>
      </c>
      <c r="F308" s="843">
        <v>92</v>
      </c>
      <c r="G308" s="844">
        <v>22590</v>
      </c>
      <c r="H308" s="843">
        <v>104.714</v>
      </c>
      <c r="I308" s="844">
        <v>2829883</v>
      </c>
      <c r="J308" s="846">
        <v>1.7070000000000001</v>
      </c>
      <c r="K308" s="900">
        <v>101.608</v>
      </c>
      <c r="M308" s="847">
        <v>91.9</v>
      </c>
      <c r="N308" s="843">
        <v>1772.3</v>
      </c>
      <c r="O308" s="843">
        <v>116.4</v>
      </c>
      <c r="P308" s="843">
        <v>92.4</v>
      </c>
      <c r="Q308" s="844">
        <v>23323</v>
      </c>
      <c r="R308" s="843">
        <v>104.714</v>
      </c>
      <c r="S308" s="844">
        <v>13370</v>
      </c>
      <c r="T308" s="846">
        <v>1.7070000000000001</v>
      </c>
      <c r="U308" s="900">
        <v>101.608</v>
      </c>
    </row>
    <row r="309" spans="1:21">
      <c r="A309" s="112">
        <v>2014</v>
      </c>
      <c r="B309" s="120" t="s">
        <v>4</v>
      </c>
      <c r="C309" s="847">
        <v>89.2</v>
      </c>
      <c r="D309" s="843">
        <v>1742</v>
      </c>
      <c r="E309" s="843">
        <v>114.2</v>
      </c>
      <c r="F309" s="843">
        <v>91.8</v>
      </c>
      <c r="G309" s="844">
        <v>21173</v>
      </c>
      <c r="H309" s="843">
        <v>77.045000000000002</v>
      </c>
      <c r="I309" s="844">
        <v>11777408</v>
      </c>
      <c r="J309" s="846">
        <v>1.7</v>
      </c>
      <c r="K309" s="900">
        <v>101.717</v>
      </c>
      <c r="M309" s="847">
        <v>89.2</v>
      </c>
      <c r="N309" s="843">
        <v>1783</v>
      </c>
      <c r="O309" s="843">
        <v>114.2</v>
      </c>
      <c r="P309" s="843">
        <v>92.4</v>
      </c>
      <c r="Q309" s="844">
        <v>22935</v>
      </c>
      <c r="R309" s="843">
        <v>77.045000000000002</v>
      </c>
      <c r="S309" s="844">
        <v>14538</v>
      </c>
      <c r="T309" s="846">
        <v>1.7</v>
      </c>
      <c r="U309" s="900">
        <v>101.717</v>
      </c>
    </row>
    <row r="310" spans="1:21">
      <c r="A310" s="112"/>
      <c r="B310" s="120" t="s">
        <v>5</v>
      </c>
      <c r="C310" s="847">
        <v>89.2</v>
      </c>
      <c r="D310" s="843">
        <v>1701</v>
      </c>
      <c r="E310" s="843">
        <v>122.5</v>
      </c>
      <c r="F310" s="843">
        <v>91.8</v>
      </c>
      <c r="G310" s="844">
        <v>20673</v>
      </c>
      <c r="H310" s="843">
        <v>103.837</v>
      </c>
      <c r="I310" s="844">
        <v>2952260</v>
      </c>
      <c r="J310" s="846">
        <v>1.6819999999999999</v>
      </c>
      <c r="K310" s="900">
        <v>101.816</v>
      </c>
      <c r="M310" s="847">
        <v>89.2</v>
      </c>
      <c r="N310" s="843">
        <v>1784.7</v>
      </c>
      <c r="O310" s="843">
        <v>122.5</v>
      </c>
      <c r="P310" s="843">
        <v>92.8</v>
      </c>
      <c r="Q310" s="844">
        <v>22844</v>
      </c>
      <c r="R310" s="843">
        <v>103.837</v>
      </c>
      <c r="S310" s="844">
        <v>14452</v>
      </c>
      <c r="T310" s="846">
        <v>1.6819999999999999</v>
      </c>
      <c r="U310" s="900">
        <v>101.816</v>
      </c>
    </row>
    <row r="311" spans="1:21">
      <c r="A311" s="112"/>
      <c r="B311" s="120" t="s">
        <v>6</v>
      </c>
      <c r="C311" s="847">
        <v>91.6</v>
      </c>
      <c r="D311" s="843">
        <v>1794</v>
      </c>
      <c r="E311" s="843">
        <v>116.3</v>
      </c>
      <c r="F311" s="843">
        <v>92.6</v>
      </c>
      <c r="G311" s="844">
        <v>20314</v>
      </c>
      <c r="H311" s="843">
        <v>118.242</v>
      </c>
      <c r="I311" s="844">
        <v>4751304</v>
      </c>
      <c r="J311" s="846">
        <v>1.681</v>
      </c>
      <c r="K311" s="900">
        <v>103.19799999999999</v>
      </c>
      <c r="M311" s="847">
        <v>91.6</v>
      </c>
      <c r="N311" s="843">
        <v>1815.8</v>
      </c>
      <c r="O311" s="843">
        <v>116.3</v>
      </c>
      <c r="P311" s="843">
        <v>92.5</v>
      </c>
      <c r="Q311" s="844">
        <v>22529</v>
      </c>
      <c r="R311" s="843">
        <v>118.242</v>
      </c>
      <c r="S311" s="844">
        <v>12212</v>
      </c>
      <c r="T311" s="846">
        <v>1.681</v>
      </c>
      <c r="U311" s="900">
        <v>103.19799999999999</v>
      </c>
    </row>
    <row r="312" spans="1:21">
      <c r="A312" s="112"/>
      <c r="B312" s="120" t="s">
        <v>7</v>
      </c>
      <c r="C312" s="847">
        <v>90.7</v>
      </c>
      <c r="D312" s="843">
        <v>1932</v>
      </c>
      <c r="E312" s="843">
        <v>113</v>
      </c>
      <c r="F312" s="843">
        <v>92.8</v>
      </c>
      <c r="G312" s="844">
        <v>22872</v>
      </c>
      <c r="H312" s="843">
        <v>116.553</v>
      </c>
      <c r="I312" s="844">
        <v>73152557</v>
      </c>
      <c r="J312" s="846">
        <v>1.6679999999999999</v>
      </c>
      <c r="K312" s="900">
        <v>103.075</v>
      </c>
      <c r="M312" s="847">
        <v>90.7</v>
      </c>
      <c r="N312" s="843">
        <v>1888.4</v>
      </c>
      <c r="O312" s="843">
        <v>113</v>
      </c>
      <c r="P312" s="843">
        <v>92.5</v>
      </c>
      <c r="Q312" s="844">
        <v>22718</v>
      </c>
      <c r="R312" s="843">
        <v>116.553</v>
      </c>
      <c r="S312" s="844">
        <v>15486</v>
      </c>
      <c r="T312" s="846">
        <v>1.6679999999999999</v>
      </c>
      <c r="U312" s="900">
        <v>103.075</v>
      </c>
    </row>
    <row r="313" spans="1:21">
      <c r="A313" s="112"/>
      <c r="B313" s="120" t="s">
        <v>8</v>
      </c>
      <c r="C313" s="847">
        <v>90.9</v>
      </c>
      <c r="D313" s="843">
        <v>1951</v>
      </c>
      <c r="E313" s="843">
        <v>113.8</v>
      </c>
      <c r="F313" s="843">
        <v>92.7</v>
      </c>
      <c r="G313" s="844">
        <v>23034</v>
      </c>
      <c r="H313" s="843">
        <v>90.167000000000002</v>
      </c>
      <c r="I313" s="844">
        <v>4870619</v>
      </c>
      <c r="J313" s="846">
        <v>1.6659999999999999</v>
      </c>
      <c r="K313" s="900">
        <v>102.751</v>
      </c>
      <c r="M313" s="847">
        <v>90.9</v>
      </c>
      <c r="N313" s="843">
        <v>1895.8</v>
      </c>
      <c r="O313" s="843">
        <v>113.8</v>
      </c>
      <c r="P313" s="843">
        <v>92.3</v>
      </c>
      <c r="Q313" s="844">
        <v>22319</v>
      </c>
      <c r="R313" s="843">
        <v>90.167000000000002</v>
      </c>
      <c r="S313" s="844">
        <v>15763</v>
      </c>
      <c r="T313" s="846">
        <v>1.6659999999999999</v>
      </c>
      <c r="U313" s="900">
        <v>102.751</v>
      </c>
    </row>
    <row r="314" spans="1:21">
      <c r="A314" s="112"/>
      <c r="B314" s="120" t="s">
        <v>9</v>
      </c>
      <c r="C314" s="847">
        <v>92</v>
      </c>
      <c r="D314" s="843">
        <v>1785</v>
      </c>
      <c r="E314" s="843">
        <v>101</v>
      </c>
      <c r="F314" s="843">
        <v>92.8</v>
      </c>
      <c r="G314" s="844">
        <v>24961</v>
      </c>
      <c r="H314" s="843">
        <v>106.578</v>
      </c>
      <c r="I314" s="844">
        <v>3395564</v>
      </c>
      <c r="J314" s="846">
        <v>1.6639999999999999</v>
      </c>
      <c r="K314" s="900">
        <v>102.854</v>
      </c>
      <c r="M314" s="847">
        <v>92</v>
      </c>
      <c r="N314" s="843">
        <v>1759.5</v>
      </c>
      <c r="O314" s="843">
        <v>101</v>
      </c>
      <c r="P314" s="843">
        <v>92.3</v>
      </c>
      <c r="Q314" s="844">
        <v>22704</v>
      </c>
      <c r="R314" s="843">
        <v>106.578</v>
      </c>
      <c r="S314" s="844">
        <v>12806</v>
      </c>
      <c r="T314" s="846">
        <v>1.6639999999999999</v>
      </c>
      <c r="U314" s="900">
        <v>102.854</v>
      </c>
    </row>
    <row r="315" spans="1:21">
      <c r="A315" s="112"/>
      <c r="B315" s="120" t="s">
        <v>10</v>
      </c>
      <c r="C315" s="847">
        <v>91</v>
      </c>
      <c r="D315" s="843">
        <v>1873</v>
      </c>
      <c r="E315" s="843">
        <v>110.1</v>
      </c>
      <c r="F315" s="843">
        <v>92.8</v>
      </c>
      <c r="G315" s="844">
        <v>24183</v>
      </c>
      <c r="H315" s="843">
        <v>91.006</v>
      </c>
      <c r="I315" s="844">
        <v>10079372</v>
      </c>
      <c r="J315" s="846">
        <v>1.653</v>
      </c>
      <c r="K315" s="900">
        <v>102.95699999999999</v>
      </c>
      <c r="M315" s="847">
        <v>91</v>
      </c>
      <c r="N315" s="843">
        <v>1812.7</v>
      </c>
      <c r="O315" s="843">
        <v>110.1</v>
      </c>
      <c r="P315" s="843">
        <v>92.6</v>
      </c>
      <c r="Q315" s="844">
        <v>22251</v>
      </c>
      <c r="R315" s="843">
        <v>91.006</v>
      </c>
      <c r="S315" s="844">
        <v>13865</v>
      </c>
      <c r="T315" s="846">
        <v>1.653</v>
      </c>
      <c r="U315" s="900">
        <v>102.95699999999999</v>
      </c>
    </row>
    <row r="316" spans="1:21">
      <c r="A316" s="112"/>
      <c r="B316" s="120" t="s">
        <v>11</v>
      </c>
      <c r="C316" s="847">
        <v>91.7</v>
      </c>
      <c r="D316" s="843">
        <v>1843</v>
      </c>
      <c r="E316" s="843">
        <v>107.4</v>
      </c>
      <c r="F316" s="843">
        <v>92.6</v>
      </c>
      <c r="G316" s="844">
        <v>24124</v>
      </c>
      <c r="H316" s="843">
        <v>93.888000000000005</v>
      </c>
      <c r="I316" s="844">
        <v>3168415</v>
      </c>
      <c r="J316" s="846">
        <v>1.6439999999999999</v>
      </c>
      <c r="K316" s="900">
        <v>102.95</v>
      </c>
      <c r="M316" s="847">
        <v>91.7</v>
      </c>
      <c r="N316" s="843">
        <v>1815.1</v>
      </c>
      <c r="O316" s="843">
        <v>107.4</v>
      </c>
      <c r="P316" s="843">
        <v>92.6</v>
      </c>
      <c r="Q316" s="844">
        <v>22387</v>
      </c>
      <c r="R316" s="843">
        <v>93.888000000000005</v>
      </c>
      <c r="S316" s="844">
        <v>15134</v>
      </c>
      <c r="T316" s="846">
        <v>1.6439999999999999</v>
      </c>
      <c r="U316" s="900">
        <v>102.95</v>
      </c>
    </row>
    <row r="317" spans="1:21">
      <c r="A317" s="112"/>
      <c r="B317" s="120" t="s">
        <v>12</v>
      </c>
      <c r="C317" s="847">
        <v>90.8</v>
      </c>
      <c r="D317" s="843">
        <v>1926</v>
      </c>
      <c r="E317" s="843">
        <v>129.6</v>
      </c>
      <c r="F317" s="843">
        <v>92.6</v>
      </c>
      <c r="G317" s="844">
        <v>23299</v>
      </c>
      <c r="H317" s="843">
        <v>92.721999999999994</v>
      </c>
      <c r="I317" s="844">
        <v>5680625</v>
      </c>
      <c r="J317" s="846">
        <v>1.637</v>
      </c>
      <c r="K317" s="900">
        <v>102.419</v>
      </c>
      <c r="M317" s="847">
        <v>90.8</v>
      </c>
      <c r="N317" s="843">
        <v>1862.6</v>
      </c>
      <c r="O317" s="843">
        <v>129.6</v>
      </c>
      <c r="P317" s="843">
        <v>92.6</v>
      </c>
      <c r="Q317" s="844">
        <v>22054</v>
      </c>
      <c r="R317" s="843">
        <v>92.721999999999994</v>
      </c>
      <c r="S317" s="844">
        <v>14654</v>
      </c>
      <c r="T317" s="846">
        <v>1.637</v>
      </c>
      <c r="U317" s="900">
        <v>102.419</v>
      </c>
    </row>
    <row r="318" spans="1:21">
      <c r="A318" s="112"/>
      <c r="B318" s="120" t="s">
        <v>13</v>
      </c>
      <c r="C318" s="847">
        <v>92</v>
      </c>
      <c r="D318" s="843">
        <v>1897</v>
      </c>
      <c r="E318" s="843">
        <v>111.6</v>
      </c>
      <c r="F318" s="843">
        <v>93.1</v>
      </c>
      <c r="G318" s="844">
        <v>21476</v>
      </c>
      <c r="H318" s="843">
        <v>98.887</v>
      </c>
      <c r="I318" s="844">
        <v>55689458</v>
      </c>
      <c r="J318" s="846">
        <v>1.6379999999999999</v>
      </c>
      <c r="K318" s="900">
        <v>102.10299999999999</v>
      </c>
      <c r="M318" s="847">
        <v>92</v>
      </c>
      <c r="N318" s="843">
        <v>1904.6</v>
      </c>
      <c r="O318" s="843">
        <v>111.6</v>
      </c>
      <c r="P318" s="843">
        <v>92.9</v>
      </c>
      <c r="Q318" s="844">
        <v>21876</v>
      </c>
      <c r="R318" s="843">
        <v>98.887</v>
      </c>
      <c r="S318" s="844">
        <v>15422</v>
      </c>
      <c r="T318" s="846">
        <v>1.6379999999999999</v>
      </c>
      <c r="U318" s="900">
        <v>102.10299999999999</v>
      </c>
    </row>
    <row r="319" spans="1:21">
      <c r="A319" s="113"/>
      <c r="B319" s="120" t="s">
        <v>14</v>
      </c>
      <c r="C319" s="847">
        <v>92.3</v>
      </c>
      <c r="D319" s="843">
        <v>1846</v>
      </c>
      <c r="E319" s="843">
        <v>123.1</v>
      </c>
      <c r="F319" s="843">
        <v>93</v>
      </c>
      <c r="G319" s="844">
        <v>20948</v>
      </c>
      <c r="H319" s="843">
        <v>88.102000000000004</v>
      </c>
      <c r="I319" s="844">
        <v>3188183</v>
      </c>
      <c r="J319" s="846">
        <v>1.62</v>
      </c>
      <c r="K319" s="900">
        <v>102.101</v>
      </c>
      <c r="M319" s="847">
        <v>92.3</v>
      </c>
      <c r="N319" s="843">
        <v>1911.8</v>
      </c>
      <c r="O319" s="843">
        <v>123.1</v>
      </c>
      <c r="P319" s="843">
        <v>92.9</v>
      </c>
      <c r="Q319" s="844">
        <v>21536</v>
      </c>
      <c r="R319" s="843">
        <v>88.102000000000004</v>
      </c>
      <c r="S319" s="844">
        <v>15819</v>
      </c>
      <c r="T319" s="846">
        <v>1.62</v>
      </c>
      <c r="U319" s="900">
        <v>102.101</v>
      </c>
    </row>
    <row r="320" spans="1:21">
      <c r="A320" s="111" t="s">
        <v>63</v>
      </c>
      <c r="B320" s="119" t="s">
        <v>3</v>
      </c>
      <c r="C320" s="857">
        <v>93.8</v>
      </c>
      <c r="D320" s="853">
        <v>1906</v>
      </c>
      <c r="E320" s="853">
        <v>124</v>
      </c>
      <c r="F320" s="853">
        <v>92.6</v>
      </c>
      <c r="G320" s="854">
        <v>20188</v>
      </c>
      <c r="H320" s="853">
        <v>84.632000000000005</v>
      </c>
      <c r="I320" s="854">
        <v>2974763</v>
      </c>
      <c r="J320" s="856">
        <v>1.607</v>
      </c>
      <c r="K320" s="902">
        <v>102.321</v>
      </c>
      <c r="M320" s="857">
        <v>93.8</v>
      </c>
      <c r="N320" s="853">
        <v>1965.9</v>
      </c>
      <c r="O320" s="853">
        <v>124</v>
      </c>
      <c r="P320" s="853">
        <v>93</v>
      </c>
      <c r="Q320" s="854">
        <v>21116</v>
      </c>
      <c r="R320" s="853">
        <v>84.632000000000005</v>
      </c>
      <c r="S320" s="854">
        <v>14194</v>
      </c>
      <c r="T320" s="856">
        <v>1.607</v>
      </c>
      <c r="U320" s="902">
        <v>102.321</v>
      </c>
    </row>
    <row r="321" spans="1:21">
      <c r="A321" s="112">
        <v>2015</v>
      </c>
      <c r="B321" s="120" t="s">
        <v>4</v>
      </c>
      <c r="C321" s="847">
        <v>93.3</v>
      </c>
      <c r="D321" s="843">
        <v>1963</v>
      </c>
      <c r="E321" s="843">
        <v>120.2</v>
      </c>
      <c r="F321" s="843">
        <v>92.6</v>
      </c>
      <c r="G321" s="844">
        <v>19343</v>
      </c>
      <c r="H321" s="843">
        <v>99.802000000000007</v>
      </c>
      <c r="I321" s="844">
        <v>10864783</v>
      </c>
      <c r="J321" s="846">
        <v>1.605</v>
      </c>
      <c r="K321" s="900">
        <v>102.215</v>
      </c>
      <c r="M321" s="847">
        <v>93.3</v>
      </c>
      <c r="N321" s="843">
        <v>2010.3</v>
      </c>
      <c r="O321" s="843">
        <v>120.2</v>
      </c>
      <c r="P321" s="843">
        <v>93.2</v>
      </c>
      <c r="Q321" s="844">
        <v>20965</v>
      </c>
      <c r="R321" s="843">
        <v>99.802000000000007</v>
      </c>
      <c r="S321" s="844">
        <v>13632</v>
      </c>
      <c r="T321" s="846">
        <v>1.605</v>
      </c>
      <c r="U321" s="900">
        <v>102.215</v>
      </c>
    </row>
    <row r="322" spans="1:21">
      <c r="A322" s="112"/>
      <c r="B322" s="120" t="s">
        <v>5</v>
      </c>
      <c r="C322" s="847">
        <v>93</v>
      </c>
      <c r="D322" s="843">
        <v>1885</v>
      </c>
      <c r="E322" s="843">
        <v>118.2</v>
      </c>
      <c r="F322" s="843">
        <v>91.9</v>
      </c>
      <c r="G322" s="844">
        <v>19482</v>
      </c>
      <c r="H322" s="843">
        <v>102.821</v>
      </c>
      <c r="I322" s="844">
        <v>2066040</v>
      </c>
      <c r="J322" s="846">
        <v>1.5860000000000001</v>
      </c>
      <c r="K322" s="900">
        <v>101.889</v>
      </c>
      <c r="M322" s="847">
        <v>93</v>
      </c>
      <c r="N322" s="843">
        <v>1972.9</v>
      </c>
      <c r="O322" s="843">
        <v>118.2</v>
      </c>
      <c r="P322" s="843">
        <v>92.9</v>
      </c>
      <c r="Q322" s="844">
        <v>21236</v>
      </c>
      <c r="R322" s="843">
        <v>102.821</v>
      </c>
      <c r="S322" s="844">
        <v>10232</v>
      </c>
      <c r="T322" s="846">
        <v>1.5860000000000001</v>
      </c>
      <c r="U322" s="900">
        <v>101.889</v>
      </c>
    </row>
    <row r="323" spans="1:21">
      <c r="A323" s="112"/>
      <c r="B323" s="120" t="s">
        <v>6</v>
      </c>
      <c r="C323" s="847">
        <v>91.6</v>
      </c>
      <c r="D323" s="843">
        <v>1889</v>
      </c>
      <c r="E323" s="843">
        <v>113.4</v>
      </c>
      <c r="F323" s="843">
        <v>94.1</v>
      </c>
      <c r="G323" s="844">
        <v>18835</v>
      </c>
      <c r="H323" s="843">
        <v>101.98</v>
      </c>
      <c r="I323" s="844">
        <v>6497772</v>
      </c>
      <c r="J323" s="846">
        <v>1.569</v>
      </c>
      <c r="K323" s="900">
        <v>100.82599999999999</v>
      </c>
      <c r="M323" s="847">
        <v>91.6</v>
      </c>
      <c r="N323" s="843">
        <v>1908.2</v>
      </c>
      <c r="O323" s="843">
        <v>113.4</v>
      </c>
      <c r="P323" s="843">
        <v>94</v>
      </c>
      <c r="Q323" s="844">
        <v>20976</v>
      </c>
      <c r="R323" s="843">
        <v>101.98</v>
      </c>
      <c r="S323" s="844">
        <v>16694</v>
      </c>
      <c r="T323" s="846">
        <v>1.569</v>
      </c>
      <c r="U323" s="900">
        <v>100.82599999999999</v>
      </c>
    </row>
    <row r="324" spans="1:21">
      <c r="A324" s="112"/>
      <c r="B324" s="120" t="s">
        <v>7</v>
      </c>
      <c r="C324" s="847">
        <v>91.4</v>
      </c>
      <c r="D324" s="843">
        <v>1936</v>
      </c>
      <c r="E324" s="843">
        <v>120.2</v>
      </c>
      <c r="F324" s="843">
        <v>94.3</v>
      </c>
      <c r="G324" s="844">
        <v>20331</v>
      </c>
      <c r="H324" s="843">
        <v>121.102</v>
      </c>
      <c r="I324" s="844">
        <v>73126203</v>
      </c>
      <c r="J324" s="846">
        <v>1.587</v>
      </c>
      <c r="K324" s="900">
        <v>100.82299999999999</v>
      </c>
      <c r="M324" s="847">
        <v>91.4</v>
      </c>
      <c r="N324" s="843">
        <v>1897</v>
      </c>
      <c r="O324" s="843">
        <v>120.2</v>
      </c>
      <c r="P324" s="843">
        <v>93.9</v>
      </c>
      <c r="Q324" s="844">
        <v>20672</v>
      </c>
      <c r="R324" s="843">
        <v>121.102</v>
      </c>
      <c r="S324" s="844">
        <v>15765</v>
      </c>
      <c r="T324" s="846">
        <v>1.587</v>
      </c>
      <c r="U324" s="900">
        <v>100.82299999999999</v>
      </c>
    </row>
    <row r="325" spans="1:21">
      <c r="A325" s="112"/>
      <c r="B325" s="120" t="s">
        <v>8</v>
      </c>
      <c r="C325" s="847">
        <v>91</v>
      </c>
      <c r="D325" s="843">
        <v>1953</v>
      </c>
      <c r="E325" s="843">
        <v>107.4</v>
      </c>
      <c r="F325" s="843">
        <v>94.4</v>
      </c>
      <c r="G325" s="844">
        <v>21958</v>
      </c>
      <c r="H325" s="843">
        <v>109.41500000000001</v>
      </c>
      <c r="I325" s="844">
        <v>5039927</v>
      </c>
      <c r="J325" s="846">
        <v>1.569</v>
      </c>
      <c r="K325" s="900">
        <v>100.61799999999999</v>
      </c>
      <c r="M325" s="847">
        <v>91</v>
      </c>
      <c r="N325" s="843">
        <v>1886</v>
      </c>
      <c r="O325" s="843">
        <v>107.4</v>
      </c>
      <c r="P325" s="843">
        <v>94</v>
      </c>
      <c r="Q325" s="844">
        <v>20967</v>
      </c>
      <c r="R325" s="843">
        <v>109.41500000000001</v>
      </c>
      <c r="S325" s="844">
        <v>15435</v>
      </c>
      <c r="T325" s="846">
        <v>1.569</v>
      </c>
      <c r="U325" s="900">
        <v>100.61799999999999</v>
      </c>
    </row>
    <row r="326" spans="1:21">
      <c r="A326" s="112"/>
      <c r="B326" s="120" t="s">
        <v>9</v>
      </c>
      <c r="C326" s="847">
        <v>90.8</v>
      </c>
      <c r="D326" s="843">
        <v>1856</v>
      </c>
      <c r="E326" s="843">
        <v>124.5</v>
      </c>
      <c r="F326" s="843">
        <v>94.6</v>
      </c>
      <c r="G326" s="844">
        <v>22481</v>
      </c>
      <c r="H326" s="843">
        <v>110.453</v>
      </c>
      <c r="I326" s="844">
        <v>3708617</v>
      </c>
      <c r="J326" s="846">
        <v>1.5609999999999999</v>
      </c>
      <c r="K326" s="900">
        <v>100.10299999999999</v>
      </c>
      <c r="M326" s="847">
        <v>90.8</v>
      </c>
      <c r="N326" s="843">
        <v>1830.7</v>
      </c>
      <c r="O326" s="843">
        <v>124.5</v>
      </c>
      <c r="P326" s="843">
        <v>94.1</v>
      </c>
      <c r="Q326" s="844">
        <v>20728</v>
      </c>
      <c r="R326" s="843">
        <v>110.453</v>
      </c>
      <c r="S326" s="844">
        <v>13530</v>
      </c>
      <c r="T326" s="846">
        <v>1.5609999999999999</v>
      </c>
      <c r="U326" s="900">
        <v>100.10299999999999</v>
      </c>
    </row>
    <row r="327" spans="1:21">
      <c r="A327" s="112"/>
      <c r="B327" s="120" t="s">
        <v>10</v>
      </c>
      <c r="C327" s="847">
        <v>91.4</v>
      </c>
      <c r="D327" s="843">
        <v>1887</v>
      </c>
      <c r="E327" s="843">
        <v>110.8</v>
      </c>
      <c r="F327" s="843">
        <v>94.4</v>
      </c>
      <c r="G327" s="844">
        <v>22507</v>
      </c>
      <c r="H327" s="843">
        <v>102.53</v>
      </c>
      <c r="I327" s="844">
        <v>10567379</v>
      </c>
      <c r="J327" s="846">
        <v>1.5529999999999999</v>
      </c>
      <c r="K327" s="900">
        <v>100.30800000000001</v>
      </c>
      <c r="M327" s="847">
        <v>91.4</v>
      </c>
      <c r="N327" s="843">
        <v>1826.1</v>
      </c>
      <c r="O327" s="843">
        <v>110.8</v>
      </c>
      <c r="P327" s="843">
        <v>94.2</v>
      </c>
      <c r="Q327" s="844">
        <v>20553</v>
      </c>
      <c r="R327" s="843">
        <v>102.53</v>
      </c>
      <c r="S327" s="844">
        <v>14510</v>
      </c>
      <c r="T327" s="846">
        <v>1.5529999999999999</v>
      </c>
      <c r="U327" s="900">
        <v>100.30800000000001</v>
      </c>
    </row>
    <row r="328" spans="1:21">
      <c r="A328" s="112"/>
      <c r="B328" s="120" t="s">
        <v>11</v>
      </c>
      <c r="C328" s="847">
        <v>90.4</v>
      </c>
      <c r="D328" s="843">
        <v>1810</v>
      </c>
      <c r="E328" s="843">
        <v>118.1</v>
      </c>
      <c r="F328" s="843">
        <v>94.5</v>
      </c>
      <c r="G328" s="844">
        <v>22192</v>
      </c>
      <c r="H328" s="843">
        <v>96.161000000000001</v>
      </c>
      <c r="I328" s="844">
        <v>3473051</v>
      </c>
      <c r="J328" s="846">
        <v>1.538</v>
      </c>
      <c r="K328" s="900">
        <v>100.205</v>
      </c>
      <c r="M328" s="847">
        <v>90.4</v>
      </c>
      <c r="N328" s="843">
        <v>1781.5</v>
      </c>
      <c r="O328" s="843">
        <v>118.1</v>
      </c>
      <c r="P328" s="843">
        <v>94.5</v>
      </c>
      <c r="Q328" s="844">
        <v>20481</v>
      </c>
      <c r="R328" s="843">
        <v>96.161000000000001</v>
      </c>
      <c r="S328" s="844">
        <v>16647</v>
      </c>
      <c r="T328" s="846">
        <v>1.538</v>
      </c>
      <c r="U328" s="900">
        <v>100.205</v>
      </c>
    </row>
    <row r="329" spans="1:21">
      <c r="A329" s="112"/>
      <c r="B329" s="120" t="s">
        <v>12</v>
      </c>
      <c r="C329" s="847">
        <v>91.8</v>
      </c>
      <c r="D329" s="878">
        <v>1838</v>
      </c>
      <c r="E329" s="843">
        <v>110.6</v>
      </c>
      <c r="F329" s="843">
        <v>94.7</v>
      </c>
      <c r="G329" s="844">
        <v>21405</v>
      </c>
      <c r="H329" s="843">
        <v>90.561000000000007</v>
      </c>
      <c r="I329" s="844">
        <v>5832834</v>
      </c>
      <c r="J329" s="846">
        <v>1.538</v>
      </c>
      <c r="K329" s="900">
        <v>100.616</v>
      </c>
      <c r="M329" s="847">
        <v>91.8</v>
      </c>
      <c r="N329" s="903">
        <v>1782.5</v>
      </c>
      <c r="O329" s="843">
        <v>110.6</v>
      </c>
      <c r="P329" s="843">
        <v>94.7</v>
      </c>
      <c r="Q329" s="844">
        <v>20397</v>
      </c>
      <c r="R329" s="843">
        <v>90.561000000000007</v>
      </c>
      <c r="S329" s="844">
        <v>15092</v>
      </c>
      <c r="T329" s="846">
        <v>1.538</v>
      </c>
      <c r="U329" s="900">
        <v>100.616</v>
      </c>
    </row>
    <row r="330" spans="1:21">
      <c r="A330" s="112"/>
      <c r="B330" s="120" t="s">
        <v>13</v>
      </c>
      <c r="C330" s="847">
        <v>94.9</v>
      </c>
      <c r="D330" s="878">
        <v>1750</v>
      </c>
      <c r="E330" s="843">
        <v>109.5</v>
      </c>
      <c r="F330" s="843">
        <v>95</v>
      </c>
      <c r="G330" s="844">
        <v>20457</v>
      </c>
      <c r="H330" s="843">
        <v>95.897999999999996</v>
      </c>
      <c r="I330" s="844">
        <v>58834821</v>
      </c>
      <c r="J330" s="846">
        <v>1.532</v>
      </c>
      <c r="K330" s="900">
        <v>100.61799999999999</v>
      </c>
      <c r="M330" s="847">
        <v>94.9</v>
      </c>
      <c r="N330" s="903">
        <v>1761.7</v>
      </c>
      <c r="O330" s="843">
        <v>109.5</v>
      </c>
      <c r="P330" s="843">
        <v>94.8</v>
      </c>
      <c r="Q330" s="844">
        <v>20487</v>
      </c>
      <c r="R330" s="843">
        <v>95.897999999999996</v>
      </c>
      <c r="S330" s="844">
        <v>16002</v>
      </c>
      <c r="T330" s="846">
        <v>1.532</v>
      </c>
      <c r="U330" s="900">
        <v>100.61799999999999</v>
      </c>
    </row>
    <row r="331" spans="1:21">
      <c r="A331" s="113"/>
      <c r="B331" s="121" t="s">
        <v>14</v>
      </c>
      <c r="C331" s="852">
        <v>93.8</v>
      </c>
      <c r="D331" s="904">
        <v>1719</v>
      </c>
      <c r="E331" s="848">
        <v>117.8</v>
      </c>
      <c r="F331" s="848">
        <v>95.2</v>
      </c>
      <c r="G331" s="849">
        <v>19423</v>
      </c>
      <c r="H331" s="848">
        <v>103.039</v>
      </c>
      <c r="I331" s="849">
        <v>2731794</v>
      </c>
      <c r="J331" s="851">
        <v>1.5189999999999999</v>
      </c>
      <c r="K331" s="901">
        <v>100.617</v>
      </c>
      <c r="M331" s="852">
        <v>93.8</v>
      </c>
      <c r="N331" s="905">
        <v>1779.9</v>
      </c>
      <c r="O331" s="848">
        <v>117.8</v>
      </c>
      <c r="P331" s="848">
        <v>95.2</v>
      </c>
      <c r="Q331" s="849">
        <v>19816</v>
      </c>
      <c r="R331" s="848">
        <v>103.039</v>
      </c>
      <c r="S331" s="849">
        <v>13508</v>
      </c>
      <c r="T331" s="851">
        <v>1.5189999999999999</v>
      </c>
      <c r="U331" s="901">
        <v>100.617</v>
      </c>
    </row>
    <row r="332" spans="1:21">
      <c r="A332" s="111" t="s">
        <v>280</v>
      </c>
      <c r="B332" s="119" t="s">
        <v>3</v>
      </c>
      <c r="C332" s="857">
        <v>93.9</v>
      </c>
      <c r="D332" s="906">
        <v>1650</v>
      </c>
      <c r="E332" s="853">
        <v>118.2</v>
      </c>
      <c r="F332" s="853">
        <v>94.8</v>
      </c>
      <c r="G332" s="854">
        <v>19084</v>
      </c>
      <c r="H332" s="853">
        <v>109.777</v>
      </c>
      <c r="I332" s="854">
        <v>3242511</v>
      </c>
      <c r="J332" s="856">
        <v>1.516</v>
      </c>
      <c r="K332" s="902">
        <v>100.515</v>
      </c>
      <c r="M332" s="857">
        <v>93.9</v>
      </c>
      <c r="N332" s="906">
        <v>1706.1</v>
      </c>
      <c r="O332" s="853">
        <v>118.2</v>
      </c>
      <c r="P332" s="853">
        <v>95.2</v>
      </c>
      <c r="Q332" s="854">
        <v>20387</v>
      </c>
      <c r="R332" s="853">
        <v>109.777</v>
      </c>
      <c r="S332" s="854">
        <v>15022</v>
      </c>
      <c r="T332" s="856">
        <v>1.516</v>
      </c>
      <c r="U332" s="902">
        <v>100.515</v>
      </c>
    </row>
    <row r="333" spans="1:21">
      <c r="A333" s="112">
        <v>2016</v>
      </c>
      <c r="B333" s="120" t="s">
        <v>4</v>
      </c>
      <c r="C333" s="847">
        <v>95.8</v>
      </c>
      <c r="D333" s="878">
        <v>1653</v>
      </c>
      <c r="E333" s="843">
        <v>112.6</v>
      </c>
      <c r="F333" s="843">
        <v>94.6</v>
      </c>
      <c r="G333" s="844">
        <v>18515</v>
      </c>
      <c r="H333" s="843">
        <v>90.218999999999994</v>
      </c>
      <c r="I333" s="844">
        <v>12287365</v>
      </c>
      <c r="J333" s="846">
        <v>1.51</v>
      </c>
      <c r="K333" s="900">
        <v>100.82599999999999</v>
      </c>
      <c r="M333" s="847">
        <v>95.8</v>
      </c>
      <c r="N333" s="878">
        <v>1708.7</v>
      </c>
      <c r="O333" s="843">
        <v>112.6</v>
      </c>
      <c r="P333" s="843">
        <v>95.2</v>
      </c>
      <c r="Q333" s="844">
        <v>20044</v>
      </c>
      <c r="R333" s="843">
        <v>90.218999999999994</v>
      </c>
      <c r="S333" s="844">
        <v>15153</v>
      </c>
      <c r="T333" s="846">
        <v>1.51</v>
      </c>
      <c r="U333" s="900">
        <v>100.82599999999999</v>
      </c>
    </row>
    <row r="334" spans="1:21">
      <c r="A334" s="112"/>
      <c r="B334" s="120" t="s">
        <v>5</v>
      </c>
      <c r="C334" s="847">
        <v>97.5</v>
      </c>
      <c r="D334" s="878">
        <v>1818</v>
      </c>
      <c r="E334" s="843">
        <v>105.3</v>
      </c>
      <c r="F334" s="843">
        <v>94.2</v>
      </c>
      <c r="G334" s="844">
        <v>18247</v>
      </c>
      <c r="H334" s="843">
        <v>88.528999999999996</v>
      </c>
      <c r="I334" s="844">
        <v>2881998</v>
      </c>
      <c r="J334" s="846">
        <v>1.4810000000000001</v>
      </c>
      <c r="K334" s="900">
        <v>100.515</v>
      </c>
      <c r="M334" s="847">
        <v>97.5</v>
      </c>
      <c r="N334" s="878">
        <v>1895.9</v>
      </c>
      <c r="O334" s="843">
        <v>105.3</v>
      </c>
      <c r="P334" s="843">
        <v>95.2</v>
      </c>
      <c r="Q334" s="844">
        <v>19572</v>
      </c>
      <c r="R334" s="843">
        <v>88.528999999999996</v>
      </c>
      <c r="S334" s="844">
        <v>14217</v>
      </c>
      <c r="T334" s="846">
        <v>1.4810000000000001</v>
      </c>
      <c r="U334" s="900">
        <v>100.515</v>
      </c>
    </row>
    <row r="335" spans="1:21">
      <c r="A335" s="112"/>
      <c r="B335" s="120" t="s">
        <v>6</v>
      </c>
      <c r="C335" s="847">
        <v>96.8</v>
      </c>
      <c r="D335" s="878">
        <v>1733</v>
      </c>
      <c r="E335" s="843">
        <v>121.9</v>
      </c>
      <c r="F335" s="843">
        <v>95.7</v>
      </c>
      <c r="G335" s="844">
        <v>17078</v>
      </c>
      <c r="H335" s="843">
        <v>100.069</v>
      </c>
      <c r="I335" s="844">
        <v>5903023</v>
      </c>
      <c r="J335" s="846">
        <v>1.4710000000000001</v>
      </c>
      <c r="K335" s="900">
        <v>100.307</v>
      </c>
      <c r="M335" s="847">
        <v>96.8</v>
      </c>
      <c r="N335" s="878">
        <v>1750.3</v>
      </c>
      <c r="O335" s="843">
        <v>121.9</v>
      </c>
      <c r="P335" s="843">
        <v>95.5</v>
      </c>
      <c r="Q335" s="844">
        <v>19496</v>
      </c>
      <c r="R335" s="843">
        <v>100.069</v>
      </c>
      <c r="S335" s="844">
        <v>15169</v>
      </c>
      <c r="T335" s="846">
        <v>1.4710000000000001</v>
      </c>
      <c r="U335" s="900">
        <v>100.307</v>
      </c>
    </row>
    <row r="336" spans="1:21">
      <c r="A336" s="112"/>
      <c r="B336" s="120" t="s">
        <v>7</v>
      </c>
      <c r="C336" s="847">
        <v>98</v>
      </c>
      <c r="D336" s="878">
        <v>1728</v>
      </c>
      <c r="E336" s="843">
        <v>115.5</v>
      </c>
      <c r="F336" s="843">
        <v>96</v>
      </c>
      <c r="G336" s="844">
        <v>18080</v>
      </c>
      <c r="H336" s="843">
        <v>81.962000000000003</v>
      </c>
      <c r="I336" s="844">
        <v>69052709</v>
      </c>
      <c r="J336" s="846">
        <v>1.458</v>
      </c>
      <c r="K336" s="900">
        <v>100.102</v>
      </c>
      <c r="M336" s="847">
        <v>98</v>
      </c>
      <c r="N336" s="878">
        <v>1697.8</v>
      </c>
      <c r="O336" s="843">
        <v>115.5</v>
      </c>
      <c r="P336" s="843">
        <v>95.6</v>
      </c>
      <c r="Q336" s="844">
        <v>18120</v>
      </c>
      <c r="R336" s="843">
        <v>81.962000000000003</v>
      </c>
      <c r="S336" s="844">
        <v>15333</v>
      </c>
      <c r="T336" s="846">
        <v>1.458</v>
      </c>
      <c r="U336" s="900">
        <v>100.102</v>
      </c>
    </row>
    <row r="337" spans="1:21">
      <c r="A337" s="112"/>
      <c r="B337" s="120" t="s">
        <v>8</v>
      </c>
      <c r="C337" s="847">
        <v>99.7</v>
      </c>
      <c r="D337" s="878">
        <v>1728</v>
      </c>
      <c r="E337" s="843">
        <v>120.3</v>
      </c>
      <c r="F337" s="843">
        <v>96.3</v>
      </c>
      <c r="G337" s="844">
        <v>20114</v>
      </c>
      <c r="H337" s="843">
        <v>92.305999999999997</v>
      </c>
      <c r="I337" s="844">
        <v>5461386</v>
      </c>
      <c r="J337" s="846">
        <v>1.4390000000000001</v>
      </c>
      <c r="K337" s="900">
        <v>100</v>
      </c>
      <c r="M337" s="847">
        <v>99.7</v>
      </c>
      <c r="N337" s="878">
        <v>1662.1</v>
      </c>
      <c r="O337" s="843">
        <v>120.3</v>
      </c>
      <c r="P337" s="843">
        <v>95.8</v>
      </c>
      <c r="Q337" s="844">
        <v>19219</v>
      </c>
      <c r="R337" s="843">
        <v>92.305999999999997</v>
      </c>
      <c r="S337" s="844">
        <v>16051</v>
      </c>
      <c r="T337" s="846">
        <v>1.4390000000000001</v>
      </c>
      <c r="U337" s="900">
        <v>100</v>
      </c>
    </row>
    <row r="338" spans="1:21">
      <c r="A338" s="112"/>
      <c r="B338" s="120" t="s">
        <v>9</v>
      </c>
      <c r="C338" s="847">
        <v>99</v>
      </c>
      <c r="D338" s="878">
        <v>1843</v>
      </c>
      <c r="E338" s="843">
        <v>114.8</v>
      </c>
      <c r="F338" s="843">
        <v>96.2</v>
      </c>
      <c r="G338" s="844">
        <v>19646</v>
      </c>
      <c r="H338" s="843">
        <v>90.84</v>
      </c>
      <c r="I338" s="844">
        <v>4989168</v>
      </c>
      <c r="J338" s="846">
        <v>1.431</v>
      </c>
      <c r="K338" s="900">
        <v>100.205</v>
      </c>
      <c r="M338" s="847">
        <v>99</v>
      </c>
      <c r="N338" s="878">
        <v>1814.6</v>
      </c>
      <c r="O338" s="843">
        <v>114.8</v>
      </c>
      <c r="P338" s="843">
        <v>95.8</v>
      </c>
      <c r="Q338" s="844">
        <v>18754</v>
      </c>
      <c r="R338" s="843">
        <v>90.84</v>
      </c>
      <c r="S338" s="844">
        <v>16617</v>
      </c>
      <c r="T338" s="846">
        <v>1.431</v>
      </c>
      <c r="U338" s="900">
        <v>100.205</v>
      </c>
    </row>
    <row r="339" spans="1:21">
      <c r="A339" s="112"/>
      <c r="B339" s="120" t="s">
        <v>10</v>
      </c>
      <c r="C339" s="847">
        <v>99.7</v>
      </c>
      <c r="D339" s="878">
        <v>1897</v>
      </c>
      <c r="E339" s="843">
        <v>102.4</v>
      </c>
      <c r="F339" s="843">
        <v>96</v>
      </c>
      <c r="G339" s="844">
        <v>21525</v>
      </c>
      <c r="H339" s="843">
        <v>105.583</v>
      </c>
      <c r="I339" s="844">
        <v>11880117</v>
      </c>
      <c r="J339" s="846">
        <v>1.423</v>
      </c>
      <c r="K339" s="900">
        <v>99.897999999999996</v>
      </c>
      <c r="M339" s="847">
        <v>99.7</v>
      </c>
      <c r="N339" s="878">
        <v>1833.8</v>
      </c>
      <c r="O339" s="843">
        <v>102.4</v>
      </c>
      <c r="P339" s="843">
        <v>95.8</v>
      </c>
      <c r="Q339" s="844">
        <v>19013</v>
      </c>
      <c r="R339" s="843">
        <v>105.583</v>
      </c>
      <c r="S339" s="844">
        <v>15691</v>
      </c>
      <c r="T339" s="846">
        <v>1.423</v>
      </c>
      <c r="U339" s="900">
        <v>99.897999999999996</v>
      </c>
    </row>
    <row r="340" spans="1:21" s="865" customFormat="1">
      <c r="A340" s="112"/>
      <c r="B340" s="120" t="s">
        <v>11</v>
      </c>
      <c r="C340" s="866">
        <v>98.6</v>
      </c>
      <c r="D340" s="907">
        <v>1847</v>
      </c>
      <c r="E340" s="860">
        <v>125.9</v>
      </c>
      <c r="F340" s="860">
        <v>95.9</v>
      </c>
      <c r="G340" s="862">
        <v>20312</v>
      </c>
      <c r="H340" s="860">
        <v>107.425</v>
      </c>
      <c r="I340" s="862">
        <v>2995268</v>
      </c>
      <c r="J340" s="864">
        <v>1.4139999999999999</v>
      </c>
      <c r="K340" s="908">
        <v>99.694000000000003</v>
      </c>
      <c r="M340" s="866">
        <v>98.6</v>
      </c>
      <c r="N340" s="907">
        <v>1816.6</v>
      </c>
      <c r="O340" s="860">
        <v>125.9</v>
      </c>
      <c r="P340" s="860">
        <v>95.9</v>
      </c>
      <c r="Q340" s="862">
        <v>18747</v>
      </c>
      <c r="R340" s="860">
        <v>107.425</v>
      </c>
      <c r="S340" s="862">
        <v>14435</v>
      </c>
      <c r="T340" s="864">
        <v>1.4139999999999999</v>
      </c>
      <c r="U340" s="908">
        <v>99.694000000000003</v>
      </c>
    </row>
    <row r="341" spans="1:21">
      <c r="A341" s="112"/>
      <c r="B341" s="120" t="s">
        <v>12</v>
      </c>
      <c r="C341" s="847">
        <v>95.7</v>
      </c>
      <c r="D341" s="878">
        <v>1729</v>
      </c>
      <c r="E341" s="843">
        <v>106.7</v>
      </c>
      <c r="F341" s="843">
        <v>95.7</v>
      </c>
      <c r="G341" s="844">
        <v>19217</v>
      </c>
      <c r="H341" s="843">
        <v>122.443</v>
      </c>
      <c r="I341" s="844">
        <v>6351794</v>
      </c>
      <c r="J341" s="846">
        <v>1.409</v>
      </c>
      <c r="K341" s="900">
        <v>100.20399999999999</v>
      </c>
      <c r="M341" s="847">
        <v>95.7</v>
      </c>
      <c r="N341" s="878">
        <v>1685.9</v>
      </c>
      <c r="O341" s="843">
        <v>106.7</v>
      </c>
      <c r="P341" s="843">
        <v>95.7</v>
      </c>
      <c r="Q341" s="844">
        <v>18440</v>
      </c>
      <c r="R341" s="843">
        <v>122.443</v>
      </c>
      <c r="S341" s="844">
        <v>16087</v>
      </c>
      <c r="T341" s="846">
        <v>1.409</v>
      </c>
      <c r="U341" s="900">
        <v>100.20399999999999</v>
      </c>
    </row>
    <row r="342" spans="1:21">
      <c r="A342" s="112"/>
      <c r="B342" s="120" t="s">
        <v>13</v>
      </c>
      <c r="C342" s="847">
        <v>92.2</v>
      </c>
      <c r="D342" s="878">
        <v>1706</v>
      </c>
      <c r="E342" s="843">
        <v>114.7</v>
      </c>
      <c r="F342" s="843">
        <v>95.7</v>
      </c>
      <c r="G342" s="844">
        <v>18863</v>
      </c>
      <c r="H342" s="843">
        <v>111.16</v>
      </c>
      <c r="I342" s="844">
        <v>58393410</v>
      </c>
      <c r="J342" s="846">
        <v>1.4019999999999999</v>
      </c>
      <c r="K342" s="900">
        <v>100.40900000000001</v>
      </c>
      <c r="M342" s="847">
        <v>92.2</v>
      </c>
      <c r="N342" s="878">
        <v>1719.3</v>
      </c>
      <c r="O342" s="843">
        <v>114.7</v>
      </c>
      <c r="P342" s="843">
        <v>95.5</v>
      </c>
      <c r="Q342" s="844">
        <v>18475</v>
      </c>
      <c r="R342" s="843">
        <v>111.16</v>
      </c>
      <c r="S342" s="844">
        <v>15854</v>
      </c>
      <c r="T342" s="846">
        <v>1.4019999999999999</v>
      </c>
      <c r="U342" s="900">
        <v>100.40900000000001</v>
      </c>
    </row>
    <row r="343" spans="1:21" ht="13.5" thickBot="1">
      <c r="A343" s="116"/>
      <c r="B343" s="566" t="s">
        <v>14</v>
      </c>
      <c r="C343" s="871">
        <v>91.6</v>
      </c>
      <c r="D343" s="909">
        <v>1692</v>
      </c>
      <c r="E343" s="868">
        <v>107.5</v>
      </c>
      <c r="F343" s="868">
        <v>95.7</v>
      </c>
      <c r="G343" s="869">
        <v>17694</v>
      </c>
      <c r="H343" s="868">
        <v>113.514</v>
      </c>
      <c r="I343" s="869">
        <v>2814657</v>
      </c>
      <c r="J343" s="870">
        <v>1.387</v>
      </c>
      <c r="K343" s="910">
        <v>100.20399999999999</v>
      </c>
      <c r="M343" s="871">
        <v>91.6</v>
      </c>
      <c r="N343" s="909">
        <v>1750.3</v>
      </c>
      <c r="O343" s="868">
        <v>107.5</v>
      </c>
      <c r="P343" s="868">
        <v>95.7</v>
      </c>
      <c r="Q343" s="869">
        <v>18366</v>
      </c>
      <c r="R343" s="868">
        <v>113.514</v>
      </c>
      <c r="S343" s="869">
        <v>13250</v>
      </c>
      <c r="T343" s="870">
        <v>1.387</v>
      </c>
      <c r="U343" s="910">
        <v>100.20399999999999</v>
      </c>
    </row>
    <row r="344" spans="1:21">
      <c r="A344" s="111" t="s">
        <v>466</v>
      </c>
      <c r="B344" s="119" t="s">
        <v>3</v>
      </c>
      <c r="C344" s="875">
        <v>93.7</v>
      </c>
      <c r="D344" s="1050">
        <v>1695</v>
      </c>
      <c r="E344" s="872">
        <v>100.9</v>
      </c>
      <c r="F344" s="872">
        <v>95.8</v>
      </c>
      <c r="G344" s="873">
        <v>17698</v>
      </c>
      <c r="H344" s="872">
        <v>102.01900000000001</v>
      </c>
      <c r="I344" s="873">
        <v>3846458</v>
      </c>
      <c r="J344" s="874">
        <v>1.3819999999999999</v>
      </c>
      <c r="K344" s="911">
        <v>100.10299999999999</v>
      </c>
      <c r="M344" s="875">
        <v>93.7</v>
      </c>
      <c r="N344" s="1050">
        <v>1754.9</v>
      </c>
      <c r="O344" s="872">
        <v>100.9</v>
      </c>
      <c r="P344" s="872">
        <v>96.2</v>
      </c>
      <c r="Q344" s="873">
        <v>18568</v>
      </c>
      <c r="R344" s="872">
        <v>102.01900000000001</v>
      </c>
      <c r="S344" s="873">
        <v>16793</v>
      </c>
      <c r="T344" s="874">
        <v>1.3819999999999999</v>
      </c>
      <c r="U344" s="911">
        <v>100.10299999999999</v>
      </c>
    </row>
    <row r="345" spans="1:21">
      <c r="A345" s="112">
        <v>2017</v>
      </c>
      <c r="B345" s="120" t="s">
        <v>4</v>
      </c>
      <c r="C345" s="847">
        <v>94.5</v>
      </c>
      <c r="D345" s="878">
        <v>1635</v>
      </c>
      <c r="E345" s="843">
        <v>112.6</v>
      </c>
      <c r="F345" s="843">
        <v>95.5</v>
      </c>
      <c r="G345" s="844">
        <v>17063</v>
      </c>
      <c r="H345" s="843">
        <v>94.652000000000001</v>
      </c>
      <c r="I345" s="844">
        <v>15352657</v>
      </c>
      <c r="J345" s="846">
        <v>1.375</v>
      </c>
      <c r="K345" s="900">
        <v>99.590999999999994</v>
      </c>
      <c r="M345" s="847">
        <v>94.5</v>
      </c>
      <c r="N345" s="878">
        <v>1676.5</v>
      </c>
      <c r="O345" s="843">
        <v>112.6</v>
      </c>
      <c r="P345" s="843">
        <v>96.1</v>
      </c>
      <c r="Q345" s="844">
        <v>18604</v>
      </c>
      <c r="R345" s="843">
        <v>94.652000000000001</v>
      </c>
      <c r="S345" s="844">
        <v>18476</v>
      </c>
      <c r="T345" s="846">
        <v>1.375</v>
      </c>
      <c r="U345" s="900">
        <v>99.590999999999994</v>
      </c>
    </row>
    <row r="346" spans="1:21">
      <c r="A346" s="112"/>
      <c r="B346" s="120" t="s">
        <v>5</v>
      </c>
      <c r="C346" s="847">
        <v>95.5</v>
      </c>
      <c r="D346" s="878">
        <v>1657</v>
      </c>
      <c r="E346" s="843">
        <v>112.5</v>
      </c>
      <c r="F346" s="843">
        <v>95.1</v>
      </c>
      <c r="G346" s="844">
        <v>17087</v>
      </c>
      <c r="H346" s="843">
        <v>93.549000000000007</v>
      </c>
      <c r="I346" s="844">
        <v>3724547</v>
      </c>
      <c r="J346" s="846">
        <v>1.3680000000000001</v>
      </c>
      <c r="K346" s="900">
        <v>99.795000000000002</v>
      </c>
      <c r="M346" s="847">
        <v>95.5</v>
      </c>
      <c r="N346" s="878">
        <v>1718.9</v>
      </c>
      <c r="O346" s="843">
        <v>112.5</v>
      </c>
      <c r="P346" s="843">
        <v>96.1</v>
      </c>
      <c r="Q346" s="844">
        <v>18607</v>
      </c>
      <c r="R346" s="843">
        <v>93.549000000000007</v>
      </c>
      <c r="S346" s="844">
        <v>17577</v>
      </c>
      <c r="T346" s="846">
        <v>1.3680000000000001</v>
      </c>
      <c r="U346" s="900">
        <v>99.795000000000002</v>
      </c>
    </row>
    <row r="347" spans="1:21">
      <c r="A347" s="112"/>
      <c r="B347" s="120" t="s">
        <v>6</v>
      </c>
      <c r="C347" s="847">
        <v>96.5</v>
      </c>
      <c r="D347" s="878">
        <v>1782</v>
      </c>
      <c r="E347" s="843">
        <v>115.5</v>
      </c>
      <c r="F347" s="843">
        <v>96.5</v>
      </c>
      <c r="G347" s="844">
        <v>15636</v>
      </c>
      <c r="H347" s="843">
        <v>87.715999999999994</v>
      </c>
      <c r="I347" s="844">
        <v>6414169</v>
      </c>
      <c r="J347" s="846">
        <v>1.3640000000000001</v>
      </c>
      <c r="K347" s="900">
        <v>99.897999999999996</v>
      </c>
      <c r="M347" s="847">
        <v>96.5</v>
      </c>
      <c r="N347" s="878">
        <v>1802.9</v>
      </c>
      <c r="O347" s="843">
        <v>115.5</v>
      </c>
      <c r="P347" s="843">
        <v>96.4</v>
      </c>
      <c r="Q347" s="844">
        <v>18058</v>
      </c>
      <c r="R347" s="843">
        <v>87.715999999999994</v>
      </c>
      <c r="S347" s="844">
        <v>16354</v>
      </c>
      <c r="T347" s="846">
        <v>1.3640000000000001</v>
      </c>
      <c r="U347" s="900">
        <v>99.897999999999996</v>
      </c>
    </row>
    <row r="348" spans="1:21">
      <c r="A348" s="112"/>
      <c r="B348" s="120" t="s">
        <v>7</v>
      </c>
      <c r="C348" s="847">
        <v>96.3</v>
      </c>
      <c r="D348" s="878">
        <v>1830</v>
      </c>
      <c r="E348" s="843">
        <v>115.2</v>
      </c>
      <c r="F348" s="843">
        <v>96.6</v>
      </c>
      <c r="G348" s="844">
        <v>18265</v>
      </c>
      <c r="H348" s="843">
        <v>99.917000000000002</v>
      </c>
      <c r="I348" s="844">
        <v>68117810</v>
      </c>
      <c r="J348" s="846">
        <v>1.3580000000000001</v>
      </c>
      <c r="K348" s="900">
        <v>99.694000000000003</v>
      </c>
      <c r="M348" s="847">
        <v>96.3</v>
      </c>
      <c r="N348" s="878">
        <v>1800.9</v>
      </c>
      <c r="O348" s="843">
        <v>115.2</v>
      </c>
      <c r="P348" s="843">
        <v>96.2</v>
      </c>
      <c r="Q348" s="844">
        <v>18103</v>
      </c>
      <c r="R348" s="843">
        <v>99.917000000000002</v>
      </c>
      <c r="S348" s="844">
        <v>15649</v>
      </c>
      <c r="T348" s="846">
        <v>1.3580000000000001</v>
      </c>
      <c r="U348" s="900">
        <v>99.694000000000003</v>
      </c>
    </row>
    <row r="349" spans="1:21">
      <c r="A349" s="112"/>
      <c r="B349" s="120" t="s">
        <v>8</v>
      </c>
      <c r="C349" s="847">
        <v>95</v>
      </c>
      <c r="D349" s="878">
        <v>1972</v>
      </c>
      <c r="E349" s="843">
        <v>114.6</v>
      </c>
      <c r="F349" s="843">
        <v>96.6</v>
      </c>
      <c r="G349" s="844">
        <v>18543</v>
      </c>
      <c r="H349" s="843">
        <v>94.245000000000005</v>
      </c>
      <c r="I349" s="844">
        <v>4531634</v>
      </c>
      <c r="J349" s="846">
        <v>1.351</v>
      </c>
      <c r="K349" s="900">
        <v>100.102</v>
      </c>
      <c r="M349" s="847">
        <v>95</v>
      </c>
      <c r="N349" s="878">
        <v>1897.1</v>
      </c>
      <c r="O349" s="843">
        <v>114.6</v>
      </c>
      <c r="P349" s="843">
        <v>96.1</v>
      </c>
      <c r="Q349" s="844">
        <v>17858</v>
      </c>
      <c r="R349" s="843">
        <v>94.245000000000005</v>
      </c>
      <c r="S349" s="844">
        <v>13014</v>
      </c>
      <c r="T349" s="846">
        <v>1.351</v>
      </c>
      <c r="U349" s="900">
        <v>100.102</v>
      </c>
    </row>
    <row r="350" spans="1:21">
      <c r="A350" s="112"/>
      <c r="B350" s="120" t="s">
        <v>9</v>
      </c>
      <c r="C350" s="847">
        <v>96.5</v>
      </c>
      <c r="D350" s="878">
        <v>1873</v>
      </c>
      <c r="E350" s="843">
        <v>110.3</v>
      </c>
      <c r="F350" s="843">
        <v>96.7</v>
      </c>
      <c r="G350" s="844">
        <v>18638</v>
      </c>
      <c r="H350" s="843">
        <v>85.295000000000002</v>
      </c>
      <c r="I350" s="844">
        <v>5783742</v>
      </c>
      <c r="J350" s="846">
        <v>1.3480000000000001</v>
      </c>
      <c r="K350" s="900">
        <v>100.41</v>
      </c>
      <c r="M350" s="847">
        <v>96.5</v>
      </c>
      <c r="N350" s="878">
        <v>1836.3</v>
      </c>
      <c r="O350" s="843">
        <v>110.3</v>
      </c>
      <c r="P350" s="843">
        <v>96.3</v>
      </c>
      <c r="Q350" s="844">
        <v>17708</v>
      </c>
      <c r="R350" s="843">
        <v>85.295000000000002</v>
      </c>
      <c r="S350" s="844">
        <v>17994</v>
      </c>
      <c r="T350" s="846">
        <v>1.3480000000000001</v>
      </c>
      <c r="U350" s="900">
        <v>100.41</v>
      </c>
    </row>
    <row r="351" spans="1:21">
      <c r="A351" s="112"/>
      <c r="B351" s="120" t="s">
        <v>10</v>
      </c>
      <c r="C351" s="847">
        <v>96.4</v>
      </c>
      <c r="D351" s="878">
        <v>1938</v>
      </c>
      <c r="E351" s="843">
        <v>114</v>
      </c>
      <c r="F351" s="843">
        <v>96.6</v>
      </c>
      <c r="G351" s="844">
        <v>20274</v>
      </c>
      <c r="H351" s="843">
        <v>80.182000000000002</v>
      </c>
      <c r="I351" s="844">
        <v>14742191</v>
      </c>
      <c r="J351" s="846">
        <v>1.3460000000000001</v>
      </c>
      <c r="K351" s="900">
        <v>100.307</v>
      </c>
      <c r="M351" s="847">
        <v>96.4</v>
      </c>
      <c r="N351" s="878">
        <v>1873.7</v>
      </c>
      <c r="O351" s="843">
        <v>114</v>
      </c>
      <c r="P351" s="843">
        <v>96.4</v>
      </c>
      <c r="Q351" s="844">
        <v>17782</v>
      </c>
      <c r="R351" s="843">
        <v>80.182000000000002</v>
      </c>
      <c r="S351" s="844">
        <v>18312</v>
      </c>
      <c r="T351" s="846">
        <v>1.3460000000000001</v>
      </c>
      <c r="U351" s="900">
        <v>100.307</v>
      </c>
    </row>
    <row r="352" spans="1:21">
      <c r="A352" s="112"/>
      <c r="B352" s="120" t="s">
        <v>11</v>
      </c>
      <c r="C352" s="847">
        <v>97.1</v>
      </c>
      <c r="D352" s="878">
        <v>1922</v>
      </c>
      <c r="E352" s="843">
        <v>115.5</v>
      </c>
      <c r="F352" s="843">
        <v>96.4</v>
      </c>
      <c r="G352" s="844">
        <v>18922</v>
      </c>
      <c r="H352" s="843">
        <v>82.471000000000004</v>
      </c>
      <c r="I352" s="844">
        <v>3496822</v>
      </c>
      <c r="J352" s="846">
        <v>1.339</v>
      </c>
      <c r="K352" s="900">
        <v>100.717</v>
      </c>
      <c r="M352" s="847">
        <v>97.1</v>
      </c>
      <c r="N352" s="878">
        <v>1891</v>
      </c>
      <c r="O352" s="843">
        <v>115.5</v>
      </c>
      <c r="P352" s="843">
        <v>96.3</v>
      </c>
      <c r="Q352" s="844">
        <v>17623</v>
      </c>
      <c r="R352" s="843">
        <v>82.471000000000004</v>
      </c>
      <c r="S352" s="844">
        <v>16385</v>
      </c>
      <c r="T352" s="846">
        <v>1.339</v>
      </c>
      <c r="U352" s="900">
        <v>100.717</v>
      </c>
    </row>
    <row r="353" spans="1:21">
      <c r="A353" s="112"/>
      <c r="B353" s="120" t="s">
        <v>12</v>
      </c>
      <c r="C353" s="847">
        <v>99.9</v>
      </c>
      <c r="D353" s="878">
        <v>1717</v>
      </c>
      <c r="E353" s="843">
        <v>122</v>
      </c>
      <c r="F353" s="843">
        <v>96.6</v>
      </c>
      <c r="G353" s="844">
        <v>19163</v>
      </c>
      <c r="H353" s="843">
        <v>86.784000000000006</v>
      </c>
      <c r="I353" s="844">
        <v>6982611</v>
      </c>
      <c r="J353" s="846">
        <v>1.337</v>
      </c>
      <c r="K353" s="900">
        <v>100</v>
      </c>
      <c r="M353" s="847">
        <v>99.9</v>
      </c>
      <c r="N353" s="878">
        <v>1681.1</v>
      </c>
      <c r="O353" s="843">
        <v>122</v>
      </c>
      <c r="P353" s="843">
        <v>96.5</v>
      </c>
      <c r="Q353" s="844">
        <v>18024</v>
      </c>
      <c r="R353" s="843">
        <v>86.784000000000006</v>
      </c>
      <c r="S353" s="844">
        <v>17193</v>
      </c>
      <c r="T353" s="846">
        <v>1.337</v>
      </c>
      <c r="U353" s="900">
        <v>100</v>
      </c>
    </row>
    <row r="354" spans="1:21">
      <c r="A354" s="112"/>
      <c r="B354" s="120" t="s">
        <v>13</v>
      </c>
      <c r="C354" s="847">
        <v>98.3</v>
      </c>
      <c r="D354" s="878">
        <v>1680</v>
      </c>
      <c r="E354" s="843">
        <v>122.1</v>
      </c>
      <c r="F354" s="843">
        <v>96.8</v>
      </c>
      <c r="G354" s="844">
        <v>18292</v>
      </c>
      <c r="H354" s="843">
        <v>78.17</v>
      </c>
      <c r="I354" s="844">
        <v>59920227</v>
      </c>
      <c r="J354" s="846">
        <v>1.3360000000000001</v>
      </c>
      <c r="K354" s="900">
        <v>100.51</v>
      </c>
      <c r="M354" s="847">
        <v>98.3</v>
      </c>
      <c r="N354" s="878">
        <v>1692.9</v>
      </c>
      <c r="O354" s="843">
        <v>122.1</v>
      </c>
      <c r="P354" s="843">
        <v>96.6</v>
      </c>
      <c r="Q354" s="844">
        <v>17905</v>
      </c>
      <c r="R354" s="843">
        <v>78.17</v>
      </c>
      <c r="S354" s="844">
        <v>16345</v>
      </c>
      <c r="T354" s="846">
        <v>1.3360000000000001</v>
      </c>
      <c r="U354" s="900">
        <v>100.51</v>
      </c>
    </row>
    <row r="355" spans="1:21" ht="13.5" thickBot="1">
      <c r="A355" s="116"/>
      <c r="B355" s="566" t="s">
        <v>14</v>
      </c>
      <c r="C355" s="847">
        <v>99.5</v>
      </c>
      <c r="D355" s="878">
        <v>1604</v>
      </c>
      <c r="E355" s="843">
        <v>111.8</v>
      </c>
      <c r="F355" s="843">
        <v>96.5</v>
      </c>
      <c r="G355" s="844">
        <v>16932</v>
      </c>
      <c r="H355" s="843">
        <v>83.432000000000002</v>
      </c>
      <c r="I355" s="844">
        <v>3869524</v>
      </c>
      <c r="J355" s="846">
        <v>1.33</v>
      </c>
      <c r="K355" s="900">
        <v>101.122</v>
      </c>
      <c r="M355" s="847">
        <v>99.5</v>
      </c>
      <c r="N355" s="878">
        <v>1657.2</v>
      </c>
      <c r="O355" s="843">
        <v>111.8</v>
      </c>
      <c r="P355" s="843">
        <v>96.6</v>
      </c>
      <c r="Q355" s="844">
        <v>17874</v>
      </c>
      <c r="R355" s="843">
        <v>83.432000000000002</v>
      </c>
      <c r="S355" s="844">
        <v>17191</v>
      </c>
      <c r="T355" s="846">
        <v>1.33</v>
      </c>
      <c r="U355" s="900">
        <v>101.122</v>
      </c>
    </row>
    <row r="356" spans="1:21">
      <c r="A356" s="131" t="s">
        <v>712</v>
      </c>
      <c r="B356" s="132" t="s">
        <v>3</v>
      </c>
      <c r="C356" s="857">
        <v>98.7</v>
      </c>
      <c r="D356" s="906">
        <v>1412</v>
      </c>
      <c r="E356" s="853">
        <v>109</v>
      </c>
      <c r="F356" s="853">
        <v>96.3</v>
      </c>
      <c r="G356" s="854">
        <v>16986</v>
      </c>
      <c r="H356" s="853">
        <v>99.903999999999996</v>
      </c>
      <c r="I356" s="854">
        <v>3869291</v>
      </c>
      <c r="J356" s="856">
        <v>1.327</v>
      </c>
      <c r="K356" s="902">
        <v>101.53700000000001</v>
      </c>
      <c r="M356" s="857">
        <v>98.7</v>
      </c>
      <c r="N356" s="906">
        <v>1461</v>
      </c>
      <c r="O356" s="853">
        <v>109</v>
      </c>
      <c r="P356" s="853">
        <v>96.6</v>
      </c>
      <c r="Q356" s="854">
        <v>17591</v>
      </c>
      <c r="R356" s="853">
        <v>99.903999999999996</v>
      </c>
      <c r="S356" s="854">
        <v>16182</v>
      </c>
      <c r="T356" s="856">
        <v>1.327</v>
      </c>
      <c r="U356" s="902">
        <v>101.53700000000001</v>
      </c>
    </row>
    <row r="357" spans="1:21">
      <c r="A357" s="95">
        <v>2018</v>
      </c>
      <c r="B357" s="195" t="s">
        <v>4</v>
      </c>
      <c r="C357" s="847">
        <v>98.6</v>
      </c>
      <c r="D357" s="878">
        <v>1440</v>
      </c>
      <c r="E357" s="843">
        <v>119</v>
      </c>
      <c r="F357" s="843">
        <v>96.5</v>
      </c>
      <c r="G357" s="844">
        <v>16138</v>
      </c>
      <c r="H357" s="843">
        <v>146.197</v>
      </c>
      <c r="I357" s="844">
        <v>13198535</v>
      </c>
      <c r="J357" s="846">
        <v>1.3240000000000001</v>
      </c>
      <c r="K357" s="900">
        <v>101.43899999999999</v>
      </c>
      <c r="M357" s="847">
        <v>98.6</v>
      </c>
      <c r="N357" s="878">
        <v>1477.5</v>
      </c>
      <c r="O357" s="843">
        <v>119</v>
      </c>
      <c r="P357" s="843">
        <v>97.1</v>
      </c>
      <c r="Q357" s="844">
        <v>17667</v>
      </c>
      <c r="R357" s="843">
        <v>146.197</v>
      </c>
      <c r="S357" s="844">
        <v>15842</v>
      </c>
      <c r="T357" s="846">
        <v>1.3240000000000001</v>
      </c>
      <c r="U357" s="900">
        <v>101.43899999999999</v>
      </c>
    </row>
    <row r="358" spans="1:21">
      <c r="A358" s="95"/>
      <c r="B358" s="195" t="s">
        <v>5</v>
      </c>
      <c r="C358" s="847">
        <v>99.8</v>
      </c>
      <c r="D358" s="878">
        <v>1436</v>
      </c>
      <c r="E358" s="843">
        <v>129.69999999999999</v>
      </c>
      <c r="F358" s="843">
        <v>96.3</v>
      </c>
      <c r="G358" s="844">
        <v>15852</v>
      </c>
      <c r="H358" s="843">
        <v>99.123999999999995</v>
      </c>
      <c r="I358" s="844">
        <v>2978820</v>
      </c>
      <c r="J358" s="846">
        <v>1.3160000000000001</v>
      </c>
      <c r="K358" s="900">
        <v>101.027</v>
      </c>
      <c r="M358" s="847">
        <v>99.8</v>
      </c>
      <c r="N358" s="878">
        <v>1483.1</v>
      </c>
      <c r="O358" s="843">
        <v>129.69999999999999</v>
      </c>
      <c r="P358" s="843">
        <v>97.3</v>
      </c>
      <c r="Q358" s="844">
        <v>17590</v>
      </c>
      <c r="R358" s="843">
        <v>99.123999999999995</v>
      </c>
      <c r="S358" s="844">
        <v>13738</v>
      </c>
      <c r="T358" s="846">
        <v>1.3160000000000001</v>
      </c>
      <c r="U358" s="900">
        <v>101.027</v>
      </c>
    </row>
    <row r="359" spans="1:21">
      <c r="A359" s="95"/>
      <c r="B359" s="195" t="s">
        <v>6</v>
      </c>
      <c r="C359" s="847">
        <v>100</v>
      </c>
      <c r="D359" s="878">
        <v>1761</v>
      </c>
      <c r="E359" s="843">
        <v>177.1</v>
      </c>
      <c r="F359" s="843">
        <v>97.1</v>
      </c>
      <c r="G359" s="844">
        <v>15634</v>
      </c>
      <c r="H359" s="843">
        <v>123.714</v>
      </c>
      <c r="I359" s="844">
        <v>6748624</v>
      </c>
      <c r="J359" s="846">
        <v>1.3120000000000001</v>
      </c>
      <c r="K359" s="900">
        <v>100.613</v>
      </c>
      <c r="M359" s="847">
        <v>100</v>
      </c>
      <c r="N359" s="878">
        <v>1785</v>
      </c>
      <c r="O359" s="843">
        <v>177.1</v>
      </c>
      <c r="P359" s="843">
        <v>97</v>
      </c>
      <c r="Q359" s="844">
        <v>17837</v>
      </c>
      <c r="R359" s="843">
        <v>123.714</v>
      </c>
      <c r="S359" s="844">
        <v>17129</v>
      </c>
      <c r="T359" s="846">
        <v>1.3120000000000001</v>
      </c>
      <c r="U359" s="900">
        <v>100.613</v>
      </c>
    </row>
    <row r="360" spans="1:21">
      <c r="A360" s="95"/>
      <c r="B360" s="195" t="s">
        <v>7</v>
      </c>
      <c r="C360" s="847">
        <v>99.5</v>
      </c>
      <c r="D360" s="878">
        <v>1866</v>
      </c>
      <c r="E360" s="843">
        <v>104.8</v>
      </c>
      <c r="F360" s="843">
        <v>97.6</v>
      </c>
      <c r="G360" s="844">
        <v>18885</v>
      </c>
      <c r="H360" s="843">
        <v>95.561999999999998</v>
      </c>
      <c r="I360" s="844">
        <v>75434648</v>
      </c>
      <c r="J360" s="846">
        <v>1.3109999999999999</v>
      </c>
      <c r="K360" s="900">
        <v>100.71599999999999</v>
      </c>
      <c r="M360" s="847">
        <v>99.5</v>
      </c>
      <c r="N360" s="878">
        <v>1837</v>
      </c>
      <c r="O360" s="843">
        <v>104.8</v>
      </c>
      <c r="P360" s="843">
        <v>97.2</v>
      </c>
      <c r="Q360" s="844">
        <v>18700</v>
      </c>
      <c r="R360" s="843">
        <v>95.561999999999998</v>
      </c>
      <c r="S360" s="844">
        <v>17572</v>
      </c>
      <c r="T360" s="846">
        <v>1.3109999999999999</v>
      </c>
      <c r="U360" s="900">
        <v>100.71599999999999</v>
      </c>
    </row>
    <row r="361" spans="1:21">
      <c r="A361" s="95"/>
      <c r="B361" s="195" t="s">
        <v>8</v>
      </c>
      <c r="C361" s="847">
        <v>98.3</v>
      </c>
      <c r="D361" s="878">
        <v>1862</v>
      </c>
      <c r="E361" s="843">
        <v>109.6</v>
      </c>
      <c r="F361" s="843">
        <v>97.7</v>
      </c>
      <c r="G361" s="844">
        <v>18287</v>
      </c>
      <c r="H361" s="843">
        <v>112.273</v>
      </c>
      <c r="I361" s="844">
        <v>5598379</v>
      </c>
      <c r="J361" s="846">
        <v>1.2989999999999999</v>
      </c>
      <c r="K361" s="900">
        <v>100.40900000000001</v>
      </c>
      <c r="M361" s="847">
        <v>98.3</v>
      </c>
      <c r="N361" s="878">
        <v>1798.1</v>
      </c>
      <c r="O361" s="843">
        <v>109.6</v>
      </c>
      <c r="P361" s="843">
        <v>97.2</v>
      </c>
      <c r="Q361" s="844">
        <v>17908</v>
      </c>
      <c r="R361" s="843">
        <v>112.273</v>
      </c>
      <c r="S361" s="844">
        <v>15744</v>
      </c>
      <c r="T361" s="846">
        <v>1.2989999999999999</v>
      </c>
      <c r="U361" s="900">
        <v>100.40900000000001</v>
      </c>
    </row>
    <row r="362" spans="1:21">
      <c r="A362" s="95"/>
      <c r="B362" s="195" t="s">
        <v>9</v>
      </c>
      <c r="C362" s="847">
        <v>98.9</v>
      </c>
      <c r="D362" s="878">
        <v>1819</v>
      </c>
      <c r="E362" s="843">
        <v>111.8</v>
      </c>
      <c r="F362" s="843">
        <v>97.5</v>
      </c>
      <c r="G362" s="844">
        <v>19164</v>
      </c>
      <c r="H362" s="843">
        <v>142.49299999999999</v>
      </c>
      <c r="I362" s="844">
        <v>5671603</v>
      </c>
      <c r="J362" s="846">
        <v>1.294</v>
      </c>
      <c r="K362" s="900">
        <v>100.102</v>
      </c>
      <c r="M362" s="847">
        <v>98.9</v>
      </c>
      <c r="N362" s="878">
        <v>1776.5</v>
      </c>
      <c r="O362" s="843">
        <v>111.8</v>
      </c>
      <c r="P362" s="843">
        <v>97.2</v>
      </c>
      <c r="Q362" s="844">
        <v>17876</v>
      </c>
      <c r="R362" s="843">
        <v>142.49299999999999</v>
      </c>
      <c r="S362" s="844">
        <v>17068</v>
      </c>
      <c r="T362" s="846">
        <v>1.294</v>
      </c>
      <c r="U362" s="900">
        <v>100.102</v>
      </c>
    </row>
    <row r="363" spans="1:21">
      <c r="A363" s="95"/>
      <c r="B363" s="195" t="s">
        <v>10</v>
      </c>
      <c r="C363" s="847">
        <v>99</v>
      </c>
      <c r="D363" s="878">
        <v>1870</v>
      </c>
      <c r="E363" s="843">
        <v>101.7</v>
      </c>
      <c r="F363" s="843">
        <v>97.4</v>
      </c>
      <c r="G363" s="844">
        <v>20678</v>
      </c>
      <c r="H363" s="843">
        <v>128.99100000000001</v>
      </c>
      <c r="I363" s="844">
        <v>13876523</v>
      </c>
      <c r="J363" s="846">
        <v>1.29</v>
      </c>
      <c r="K363" s="900">
        <v>100.61199999999999</v>
      </c>
      <c r="M363" s="847">
        <v>99</v>
      </c>
      <c r="N363" s="878">
        <v>1810.2</v>
      </c>
      <c r="O363" s="843">
        <v>101.7</v>
      </c>
      <c r="P363" s="843">
        <v>97.1</v>
      </c>
      <c r="Q363" s="844">
        <v>18245</v>
      </c>
      <c r="R363" s="843">
        <v>128.99100000000001</v>
      </c>
      <c r="S363" s="844">
        <v>16760</v>
      </c>
      <c r="T363" s="846">
        <v>1.29</v>
      </c>
      <c r="U363" s="900">
        <v>100.61199999999999</v>
      </c>
    </row>
    <row r="364" spans="1:21">
      <c r="A364" s="95"/>
      <c r="B364" s="195" t="s">
        <v>11</v>
      </c>
      <c r="C364" s="847">
        <v>104.5</v>
      </c>
      <c r="D364" s="878">
        <v>1825</v>
      </c>
      <c r="E364" s="843">
        <v>109.2</v>
      </c>
      <c r="F364" s="843">
        <v>97.3</v>
      </c>
      <c r="G364" s="844">
        <v>19625</v>
      </c>
      <c r="H364" s="843">
        <v>135.05099999999999</v>
      </c>
      <c r="I364" s="844">
        <v>3946148</v>
      </c>
      <c r="J364" s="846">
        <v>1.284</v>
      </c>
      <c r="K364" s="900">
        <v>100.712</v>
      </c>
      <c r="M364" s="847">
        <v>104.5</v>
      </c>
      <c r="N364" s="878">
        <v>1798.1</v>
      </c>
      <c r="O364" s="843">
        <v>109.2</v>
      </c>
      <c r="P364" s="843">
        <v>97.2</v>
      </c>
      <c r="Q364" s="844">
        <v>18378</v>
      </c>
      <c r="R364" s="843">
        <v>135.05099999999999</v>
      </c>
      <c r="S364" s="844">
        <v>17643</v>
      </c>
      <c r="T364" s="846">
        <v>1.284</v>
      </c>
      <c r="U364" s="900">
        <v>100.712</v>
      </c>
    </row>
    <row r="365" spans="1:21">
      <c r="A365" s="95"/>
      <c r="B365" s="195" t="s">
        <v>12</v>
      </c>
      <c r="C365" s="847">
        <v>102.7</v>
      </c>
      <c r="D365" s="878">
        <v>1891</v>
      </c>
      <c r="E365" s="843">
        <v>144.4</v>
      </c>
      <c r="F365" s="878">
        <v>97.4</v>
      </c>
      <c r="G365" s="844">
        <v>19933</v>
      </c>
      <c r="H365" s="843">
        <v>127.762</v>
      </c>
      <c r="I365" s="844">
        <v>7070813</v>
      </c>
      <c r="J365" s="846">
        <v>1.284</v>
      </c>
      <c r="K365" s="900">
        <v>101.22199999999999</v>
      </c>
      <c r="M365" s="847">
        <v>102.7</v>
      </c>
      <c r="N365" s="878">
        <v>1857.7</v>
      </c>
      <c r="O365" s="843">
        <v>144.4</v>
      </c>
      <c r="P365" s="878">
        <v>97.3</v>
      </c>
      <c r="Q365" s="844">
        <v>18401</v>
      </c>
      <c r="R365" s="843">
        <v>127.762</v>
      </c>
      <c r="S365" s="844">
        <v>17213</v>
      </c>
      <c r="T365" s="846">
        <v>1.284</v>
      </c>
      <c r="U365" s="900">
        <v>101.22199999999999</v>
      </c>
    </row>
    <row r="366" spans="1:21">
      <c r="A366" s="95"/>
      <c r="B366" s="195" t="s">
        <v>13</v>
      </c>
      <c r="C366" s="847">
        <v>99.6</v>
      </c>
      <c r="D366" s="878">
        <v>1866</v>
      </c>
      <c r="E366" s="843">
        <v>112.9</v>
      </c>
      <c r="F366" s="843">
        <v>97.7</v>
      </c>
      <c r="G366" s="844">
        <v>18662</v>
      </c>
      <c r="H366" s="843">
        <v>124.667</v>
      </c>
      <c r="I366" s="844">
        <v>63050949</v>
      </c>
      <c r="J366" s="846">
        <v>1.278</v>
      </c>
      <c r="K366" s="900">
        <v>100.50700000000001</v>
      </c>
      <c r="M366" s="847">
        <v>99.6</v>
      </c>
      <c r="N366" s="878">
        <v>1871.1</v>
      </c>
      <c r="O366" s="843">
        <v>112.9</v>
      </c>
      <c r="P366" s="843">
        <v>97.4</v>
      </c>
      <c r="Q366" s="844">
        <v>18435</v>
      </c>
      <c r="R366" s="843">
        <v>124.667</v>
      </c>
      <c r="S366" s="844">
        <v>17311</v>
      </c>
      <c r="T366" s="846">
        <v>1.278</v>
      </c>
      <c r="U366" s="900">
        <v>100.50700000000001</v>
      </c>
    </row>
    <row r="367" spans="1:21" ht="13.5" thickBot="1">
      <c r="A367" s="101"/>
      <c r="B367" s="143" t="s">
        <v>14</v>
      </c>
      <c r="C367" s="847">
        <v>99.5</v>
      </c>
      <c r="D367" s="878">
        <v>1853</v>
      </c>
      <c r="E367" s="843">
        <v>103.6</v>
      </c>
      <c r="F367" s="843">
        <v>97.7</v>
      </c>
      <c r="G367" s="844">
        <v>17381</v>
      </c>
      <c r="H367" s="843">
        <v>113.288</v>
      </c>
      <c r="I367" s="844">
        <v>3910091</v>
      </c>
      <c r="J367" s="846">
        <v>1.268</v>
      </c>
      <c r="K367" s="900">
        <v>99.899000000000001</v>
      </c>
      <c r="M367" s="847">
        <v>99.5</v>
      </c>
      <c r="N367" s="878">
        <v>1912.5</v>
      </c>
      <c r="O367" s="843">
        <v>103.6</v>
      </c>
      <c r="P367" s="843">
        <v>97.8</v>
      </c>
      <c r="Q367" s="844">
        <v>18239</v>
      </c>
      <c r="R367" s="843">
        <v>113.288</v>
      </c>
      <c r="S367" s="844">
        <v>16398</v>
      </c>
      <c r="T367" s="846">
        <v>1.268</v>
      </c>
      <c r="U367" s="900">
        <v>99.899000000000001</v>
      </c>
    </row>
    <row r="368" spans="1:21">
      <c r="A368" s="131" t="s">
        <v>756</v>
      </c>
      <c r="B368" s="132" t="s">
        <v>3</v>
      </c>
      <c r="C368" s="857">
        <v>99.1</v>
      </c>
      <c r="D368" s="906">
        <v>1912</v>
      </c>
      <c r="E368" s="853">
        <v>97.5</v>
      </c>
      <c r="F368" s="853">
        <v>97</v>
      </c>
      <c r="G368" s="854">
        <v>17212</v>
      </c>
      <c r="H368" s="853">
        <v>113.117</v>
      </c>
      <c r="I368" s="854">
        <v>4430659</v>
      </c>
      <c r="J368" s="856">
        <v>1.268</v>
      </c>
      <c r="K368" s="902">
        <v>99.899000000000001</v>
      </c>
      <c r="M368" s="857">
        <v>99.1</v>
      </c>
      <c r="N368" s="906">
        <v>1979.2</v>
      </c>
      <c r="O368" s="853">
        <v>97.5</v>
      </c>
      <c r="P368" s="853">
        <v>97.3</v>
      </c>
      <c r="Q368" s="854">
        <v>17772</v>
      </c>
      <c r="R368" s="853">
        <v>113.117</v>
      </c>
      <c r="S368" s="854">
        <v>17613</v>
      </c>
      <c r="T368" s="856">
        <v>1.268</v>
      </c>
      <c r="U368" s="902">
        <v>99.899000000000001</v>
      </c>
    </row>
    <row r="369" spans="1:21">
      <c r="A369" s="95">
        <v>2019</v>
      </c>
      <c r="B369" s="195" t="s">
        <v>4</v>
      </c>
      <c r="C369" s="847">
        <v>100.3</v>
      </c>
      <c r="D369" s="878">
        <v>1968</v>
      </c>
      <c r="E369" s="843">
        <v>110.9</v>
      </c>
      <c r="F369" s="843">
        <v>96.9</v>
      </c>
      <c r="G369" s="844">
        <v>16319</v>
      </c>
      <c r="H369" s="843">
        <v>69.741</v>
      </c>
      <c r="I369" s="844">
        <v>13983939</v>
      </c>
      <c r="J369" s="846">
        <v>1.266</v>
      </c>
      <c r="K369" s="900">
        <v>100.101</v>
      </c>
      <c r="M369" s="847">
        <v>100.3</v>
      </c>
      <c r="N369" s="878">
        <v>2020.8</v>
      </c>
      <c r="O369" s="843">
        <v>110.9</v>
      </c>
      <c r="P369" s="843">
        <v>97.5</v>
      </c>
      <c r="Q369" s="844">
        <v>17938</v>
      </c>
      <c r="R369" s="843">
        <v>69.741</v>
      </c>
      <c r="S369" s="844">
        <v>16750</v>
      </c>
      <c r="T369" s="846">
        <v>1.266</v>
      </c>
      <c r="U369" s="900">
        <v>100.101</v>
      </c>
    </row>
    <row r="370" spans="1:21">
      <c r="A370" s="95"/>
      <c r="B370" s="195" t="s">
        <v>5</v>
      </c>
      <c r="C370" s="847">
        <v>99.7</v>
      </c>
      <c r="D370" s="878">
        <v>1967</v>
      </c>
      <c r="E370" s="843">
        <v>103.6</v>
      </c>
      <c r="F370" s="843">
        <v>96.6</v>
      </c>
      <c r="G370" s="844">
        <v>15807</v>
      </c>
      <c r="H370" s="843">
        <v>109.274</v>
      </c>
      <c r="I370" s="844">
        <v>4120952</v>
      </c>
      <c r="J370" s="846">
        <v>1.26</v>
      </c>
      <c r="K370" s="900">
        <v>100.30500000000001</v>
      </c>
      <c r="M370" s="847">
        <v>99.7</v>
      </c>
      <c r="N370" s="878">
        <v>2023.1</v>
      </c>
      <c r="O370" s="843">
        <v>103.6</v>
      </c>
      <c r="P370" s="843">
        <v>97.6</v>
      </c>
      <c r="Q370" s="844">
        <v>17979</v>
      </c>
      <c r="R370" s="843">
        <v>109.274</v>
      </c>
      <c r="S370" s="844">
        <v>18537</v>
      </c>
      <c r="T370" s="846">
        <v>1.26</v>
      </c>
      <c r="U370" s="900">
        <v>100.30500000000001</v>
      </c>
    </row>
    <row r="371" spans="1:21">
      <c r="A371" s="95"/>
      <c r="B371" s="195" t="s">
        <v>6</v>
      </c>
      <c r="C371" s="847">
        <v>101.9</v>
      </c>
      <c r="D371" s="878">
        <v>1936</v>
      </c>
      <c r="E371" s="843">
        <v>104.6</v>
      </c>
      <c r="F371" s="843">
        <v>98.1</v>
      </c>
      <c r="G371" s="844">
        <v>16172</v>
      </c>
      <c r="H371" s="843">
        <v>82.221999999999994</v>
      </c>
      <c r="I371" s="844">
        <v>6613402</v>
      </c>
      <c r="J371" s="846">
        <v>1.2569999999999999</v>
      </c>
      <c r="K371" s="900">
        <v>100.508</v>
      </c>
      <c r="M371" s="847">
        <v>101.9</v>
      </c>
      <c r="N371" s="878">
        <v>1967.7</v>
      </c>
      <c r="O371" s="843">
        <v>104.6</v>
      </c>
      <c r="P371" s="843">
        <v>98.1</v>
      </c>
      <c r="Q371" s="844">
        <v>18086</v>
      </c>
      <c r="R371" s="843">
        <v>82.221999999999994</v>
      </c>
      <c r="S371" s="844">
        <v>16532</v>
      </c>
      <c r="T371" s="846">
        <v>1.2569999999999999</v>
      </c>
      <c r="U371" s="900">
        <v>100.508</v>
      </c>
    </row>
    <row r="372" spans="1:21">
      <c r="A372" s="95" t="s">
        <v>791</v>
      </c>
      <c r="B372" s="195" t="s">
        <v>7</v>
      </c>
      <c r="C372" s="847">
        <v>102.3</v>
      </c>
      <c r="D372" s="878">
        <v>1985</v>
      </c>
      <c r="E372" s="843">
        <v>104.9</v>
      </c>
      <c r="F372" s="843">
        <v>98.8</v>
      </c>
      <c r="G372" s="844">
        <v>17915</v>
      </c>
      <c r="H372" s="843">
        <v>108.482</v>
      </c>
      <c r="I372" s="844">
        <v>72783972</v>
      </c>
      <c r="J372" s="846">
        <v>1.2549999999999999</v>
      </c>
      <c r="K372" s="900">
        <v>100.60899999999999</v>
      </c>
      <c r="M372" s="847">
        <v>102.3</v>
      </c>
      <c r="N372" s="878">
        <v>1949.1</v>
      </c>
      <c r="O372" s="843">
        <v>104.9</v>
      </c>
      <c r="P372" s="843">
        <v>98.4</v>
      </c>
      <c r="Q372" s="844">
        <v>17901</v>
      </c>
      <c r="R372" s="843">
        <v>108.482</v>
      </c>
      <c r="S372" s="844">
        <v>17252</v>
      </c>
      <c r="T372" s="846">
        <v>1.2549999999999999</v>
      </c>
      <c r="U372" s="900">
        <v>100.60899999999999</v>
      </c>
    </row>
    <row r="373" spans="1:21">
      <c r="A373" s="95"/>
      <c r="B373" s="195" t="s">
        <v>8</v>
      </c>
      <c r="C373" s="847">
        <v>105.2</v>
      </c>
      <c r="D373" s="878">
        <v>2050</v>
      </c>
      <c r="E373" s="843">
        <v>114.5</v>
      </c>
      <c r="F373" s="843">
        <v>98.9</v>
      </c>
      <c r="G373" s="844">
        <v>18332</v>
      </c>
      <c r="H373" s="843">
        <v>121.151</v>
      </c>
      <c r="I373" s="844">
        <v>6762607</v>
      </c>
      <c r="J373" s="846">
        <v>1.246</v>
      </c>
      <c r="K373" s="900">
        <v>100.815</v>
      </c>
      <c r="M373" s="847">
        <v>105.2</v>
      </c>
      <c r="N373" s="878">
        <v>1989.8</v>
      </c>
      <c r="O373" s="843">
        <v>114.5</v>
      </c>
      <c r="P373" s="843">
        <v>98.4</v>
      </c>
      <c r="Q373" s="844">
        <v>18151</v>
      </c>
      <c r="R373" s="843">
        <v>121.151</v>
      </c>
      <c r="S373" s="844">
        <v>18178</v>
      </c>
      <c r="T373" s="846">
        <v>1.246</v>
      </c>
      <c r="U373" s="900">
        <v>100.815</v>
      </c>
    </row>
    <row r="374" spans="1:21">
      <c r="A374" s="95"/>
      <c r="B374" s="195" t="s">
        <v>9</v>
      </c>
      <c r="C374" s="847">
        <v>102.8</v>
      </c>
      <c r="D374" s="878">
        <v>2044</v>
      </c>
      <c r="E374" s="843">
        <v>129.6</v>
      </c>
      <c r="F374" s="843">
        <v>99.1</v>
      </c>
      <c r="G374" s="844">
        <v>19731</v>
      </c>
      <c r="H374" s="843">
        <v>87.084000000000003</v>
      </c>
      <c r="I374" s="844">
        <v>5490336</v>
      </c>
      <c r="J374" s="846">
        <v>1.2410000000000001</v>
      </c>
      <c r="K374" s="900">
        <v>100.714</v>
      </c>
      <c r="M374" s="847">
        <v>102.8</v>
      </c>
      <c r="N374" s="878">
        <v>1990.5</v>
      </c>
      <c r="O374" s="843">
        <v>129.6</v>
      </c>
      <c r="P374" s="843">
        <v>98.8</v>
      </c>
      <c r="Q374" s="844">
        <v>18011</v>
      </c>
      <c r="R374" s="843">
        <v>87.084000000000003</v>
      </c>
      <c r="S374" s="844">
        <v>16199</v>
      </c>
      <c r="T374" s="846">
        <v>1.2410000000000001</v>
      </c>
      <c r="U374" s="900">
        <v>100.714</v>
      </c>
    </row>
    <row r="375" spans="1:21">
      <c r="A375" s="95"/>
      <c r="B375" s="195" t="s">
        <v>10</v>
      </c>
      <c r="C375" s="847">
        <v>101.6</v>
      </c>
      <c r="D375" s="878">
        <v>1998</v>
      </c>
      <c r="E375" s="843">
        <v>107</v>
      </c>
      <c r="F375" s="843">
        <v>99.1</v>
      </c>
      <c r="G375" s="844">
        <v>19371</v>
      </c>
      <c r="H375" s="843">
        <v>99.614000000000004</v>
      </c>
      <c r="I375" s="844">
        <v>14446417</v>
      </c>
      <c r="J375" s="846">
        <v>1.2390000000000001</v>
      </c>
      <c r="K375" s="900">
        <v>100.60899999999999</v>
      </c>
      <c r="M375" s="847">
        <v>101.6</v>
      </c>
      <c r="N375" s="878">
        <v>1936.4</v>
      </c>
      <c r="O375" s="843">
        <v>107</v>
      </c>
      <c r="P375" s="843">
        <v>98.8</v>
      </c>
      <c r="Q375" s="844">
        <v>17264</v>
      </c>
      <c r="R375" s="843">
        <v>99.614000000000004</v>
      </c>
      <c r="S375" s="844">
        <v>17032</v>
      </c>
      <c r="T375" s="846">
        <v>1.2390000000000001</v>
      </c>
      <c r="U375" s="900">
        <v>100.60899999999999</v>
      </c>
    </row>
    <row r="376" spans="1:21">
      <c r="A376" s="95"/>
      <c r="B376" s="195" t="s">
        <v>11</v>
      </c>
      <c r="C376" s="847">
        <v>98</v>
      </c>
      <c r="D376" s="878">
        <v>1996</v>
      </c>
      <c r="E376" s="843">
        <v>111.9</v>
      </c>
      <c r="F376" s="843">
        <v>99.7</v>
      </c>
      <c r="G376" s="844">
        <v>19098</v>
      </c>
      <c r="H376" s="843">
        <v>94.313999999999993</v>
      </c>
      <c r="I376" s="844">
        <v>3955308</v>
      </c>
      <c r="J376" s="846">
        <v>1.236</v>
      </c>
      <c r="K376" s="900">
        <v>100.404</v>
      </c>
      <c r="M376" s="847">
        <v>98</v>
      </c>
      <c r="N376" s="878">
        <v>1975.1</v>
      </c>
      <c r="O376" s="843">
        <v>111.9</v>
      </c>
      <c r="P376" s="843">
        <v>99.5</v>
      </c>
      <c r="Q376" s="844">
        <v>17618</v>
      </c>
      <c r="R376" s="843">
        <v>94.313999999999993</v>
      </c>
      <c r="S376" s="844">
        <v>16862</v>
      </c>
      <c r="T376" s="846">
        <v>1.236</v>
      </c>
      <c r="U376" s="900">
        <v>100.404</v>
      </c>
    </row>
    <row r="377" spans="1:21">
      <c r="A377" s="95"/>
      <c r="B377" s="195" t="s">
        <v>12</v>
      </c>
      <c r="C377" s="847">
        <v>101.6</v>
      </c>
      <c r="D377" s="878">
        <v>1960</v>
      </c>
      <c r="E377" s="843">
        <v>98.2</v>
      </c>
      <c r="F377" s="843">
        <v>99.5</v>
      </c>
      <c r="G377" s="844">
        <v>19030</v>
      </c>
      <c r="H377" s="843">
        <v>90.477000000000004</v>
      </c>
      <c r="I377" s="844">
        <v>6969035</v>
      </c>
      <c r="J377" s="846">
        <v>1.234</v>
      </c>
      <c r="K377" s="900">
        <v>100.503</v>
      </c>
      <c r="M377" s="847">
        <v>101.6</v>
      </c>
      <c r="N377" s="878">
        <v>1929.6</v>
      </c>
      <c r="O377" s="843">
        <v>98.2</v>
      </c>
      <c r="P377" s="843">
        <v>99.4</v>
      </c>
      <c r="Q377" s="844">
        <v>17514</v>
      </c>
      <c r="R377" s="843">
        <v>90.477000000000004</v>
      </c>
      <c r="S377" s="844">
        <v>16700</v>
      </c>
      <c r="T377" s="846">
        <v>1.234</v>
      </c>
      <c r="U377" s="900">
        <v>100.503</v>
      </c>
    </row>
    <row r="378" spans="1:21">
      <c r="A378" s="95"/>
      <c r="B378" s="195" t="s">
        <v>13</v>
      </c>
      <c r="C378" s="847">
        <v>101.4</v>
      </c>
      <c r="D378" s="878">
        <v>1981</v>
      </c>
      <c r="E378" s="843">
        <v>92.3</v>
      </c>
      <c r="F378" s="843">
        <v>99.1</v>
      </c>
      <c r="G378" s="844">
        <v>17325</v>
      </c>
      <c r="H378" s="843">
        <v>94.438999999999993</v>
      </c>
      <c r="I378" s="844">
        <v>63855857</v>
      </c>
      <c r="J378" s="846">
        <v>1.232</v>
      </c>
      <c r="K378" s="900">
        <v>101.211</v>
      </c>
      <c r="M378" s="847">
        <v>101.4</v>
      </c>
      <c r="N378" s="878">
        <v>1976.5</v>
      </c>
      <c r="O378" s="843">
        <v>92.3</v>
      </c>
      <c r="P378" s="843">
        <v>98.8</v>
      </c>
      <c r="Q378" s="844">
        <v>17463</v>
      </c>
      <c r="R378" s="843">
        <v>94.438999999999993</v>
      </c>
      <c r="S378" s="844">
        <v>17727</v>
      </c>
      <c r="T378" s="846">
        <v>1.232</v>
      </c>
      <c r="U378" s="900">
        <v>101.211</v>
      </c>
    </row>
    <row r="379" spans="1:21">
      <c r="A379" s="95"/>
      <c r="B379" s="195" t="s">
        <v>14</v>
      </c>
      <c r="C379" s="847">
        <v>101.5</v>
      </c>
      <c r="D379" s="878">
        <v>1946</v>
      </c>
      <c r="E379" s="843">
        <v>107</v>
      </c>
      <c r="F379" s="843">
        <v>99.3</v>
      </c>
      <c r="G379" s="844">
        <v>17054</v>
      </c>
      <c r="H379" s="843">
        <v>101.057</v>
      </c>
      <c r="I379" s="844">
        <v>4509479</v>
      </c>
      <c r="J379" s="846">
        <v>1.226</v>
      </c>
      <c r="K379" s="900">
        <v>101.212</v>
      </c>
      <c r="M379" s="852">
        <v>101.5</v>
      </c>
      <c r="N379" s="904">
        <v>2007.2</v>
      </c>
      <c r="O379" s="848">
        <v>107</v>
      </c>
      <c r="P379" s="848">
        <v>99.4</v>
      </c>
      <c r="Q379" s="849">
        <v>17649</v>
      </c>
      <c r="R379" s="848">
        <v>101.057</v>
      </c>
      <c r="S379" s="849">
        <v>18054</v>
      </c>
      <c r="T379" s="851">
        <v>1.226</v>
      </c>
      <c r="U379" s="901">
        <v>101.212</v>
      </c>
    </row>
    <row r="380" spans="1:21">
      <c r="A380" s="98" t="s">
        <v>792</v>
      </c>
      <c r="B380" s="196" t="s">
        <v>3</v>
      </c>
      <c r="C380" s="857">
        <v>104</v>
      </c>
      <c r="D380" s="906">
        <v>2016</v>
      </c>
      <c r="E380" s="853">
        <v>98.5</v>
      </c>
      <c r="F380" s="853">
        <v>99.6</v>
      </c>
      <c r="G380" s="854">
        <v>16959</v>
      </c>
      <c r="H380" s="853">
        <v>84.831999999999994</v>
      </c>
      <c r="I380" s="854">
        <v>4276661</v>
      </c>
      <c r="J380" s="856">
        <v>1.2230000000000001</v>
      </c>
      <c r="K380" s="902">
        <v>101.414</v>
      </c>
      <c r="M380" s="857">
        <v>104</v>
      </c>
      <c r="N380" s="906">
        <v>2084.5</v>
      </c>
      <c r="O380" s="853">
        <v>98.5</v>
      </c>
      <c r="P380" s="853">
        <v>99.9</v>
      </c>
      <c r="Q380" s="854">
        <v>17667</v>
      </c>
      <c r="R380" s="853">
        <v>84.831999999999994</v>
      </c>
      <c r="S380" s="854">
        <v>16368</v>
      </c>
      <c r="T380" s="856">
        <v>1.2230000000000001</v>
      </c>
      <c r="U380" s="902">
        <v>101.414</v>
      </c>
    </row>
    <row r="381" spans="1:21">
      <c r="A381" s="95">
        <v>2020</v>
      </c>
      <c r="B381" s="195" t="s">
        <v>4</v>
      </c>
      <c r="C381" s="847">
        <v>103</v>
      </c>
      <c r="D381" s="878">
        <v>1943</v>
      </c>
      <c r="E381" s="843">
        <v>93.7</v>
      </c>
      <c r="F381" s="843">
        <v>99.1</v>
      </c>
      <c r="G381" s="844">
        <v>15602</v>
      </c>
      <c r="H381" s="843">
        <v>121.16200000000001</v>
      </c>
      <c r="I381" s="844">
        <v>14566126</v>
      </c>
      <c r="J381" s="846">
        <v>1.22</v>
      </c>
      <c r="K381" s="900">
        <v>101.316</v>
      </c>
      <c r="M381" s="847">
        <v>103</v>
      </c>
      <c r="N381" s="878">
        <v>2012.1</v>
      </c>
      <c r="O381" s="843">
        <v>93.7</v>
      </c>
      <c r="P381" s="843">
        <v>99.6</v>
      </c>
      <c r="Q381" s="844">
        <v>17350</v>
      </c>
      <c r="R381" s="843">
        <v>121.16200000000001</v>
      </c>
      <c r="S381" s="844">
        <v>16930</v>
      </c>
      <c r="T381" s="846">
        <v>1.22</v>
      </c>
      <c r="U381" s="900">
        <v>101.316</v>
      </c>
    </row>
    <row r="382" spans="1:21">
      <c r="A382" s="95"/>
      <c r="B382" s="195" t="s">
        <v>5</v>
      </c>
      <c r="C382" s="847">
        <v>103.7</v>
      </c>
      <c r="D382" s="878">
        <v>1976</v>
      </c>
      <c r="E382" s="843">
        <v>101.1</v>
      </c>
      <c r="F382" s="843">
        <v>98.3</v>
      </c>
      <c r="G382" s="844">
        <v>15686</v>
      </c>
      <c r="H382" s="843">
        <v>103.136</v>
      </c>
      <c r="I382" s="844">
        <v>3535498</v>
      </c>
      <c r="J382" s="846">
        <v>1.214</v>
      </c>
      <c r="K382" s="900">
        <v>101.41800000000001</v>
      </c>
      <c r="M382" s="847">
        <v>103.7</v>
      </c>
      <c r="N382" s="878">
        <v>2025.3</v>
      </c>
      <c r="O382" s="843">
        <v>101.1</v>
      </c>
      <c r="P382" s="843">
        <v>99.3</v>
      </c>
      <c r="Q382" s="844">
        <v>17539</v>
      </c>
      <c r="R382" s="843">
        <v>103.136</v>
      </c>
      <c r="S382" s="844">
        <v>15859</v>
      </c>
      <c r="T382" s="846">
        <v>1.214</v>
      </c>
      <c r="U382" s="900">
        <v>101.41800000000001</v>
      </c>
    </row>
    <row r="383" spans="1:21">
      <c r="A383" s="95"/>
      <c r="B383" s="195" t="s">
        <v>6</v>
      </c>
      <c r="C383" s="847">
        <v>101.7</v>
      </c>
      <c r="D383" s="878">
        <v>1975</v>
      </c>
      <c r="E383" s="843">
        <v>99.8</v>
      </c>
      <c r="F383" s="843">
        <v>99.4</v>
      </c>
      <c r="G383" s="844">
        <v>15443</v>
      </c>
      <c r="H383" s="843">
        <v>90.429000000000002</v>
      </c>
      <c r="I383" s="844">
        <v>7012206</v>
      </c>
      <c r="J383" s="846">
        <v>1.2070000000000001</v>
      </c>
      <c r="K383" s="900">
        <v>101.416</v>
      </c>
      <c r="M383" s="847">
        <v>101.7</v>
      </c>
      <c r="N383" s="878">
        <v>2012.3</v>
      </c>
      <c r="O383" s="843">
        <v>99.8</v>
      </c>
      <c r="P383" s="843">
        <v>99.5</v>
      </c>
      <c r="Q383" s="844">
        <v>17196</v>
      </c>
      <c r="R383" s="843">
        <v>90.429000000000002</v>
      </c>
      <c r="S383" s="844">
        <v>17000</v>
      </c>
      <c r="T383" s="846">
        <v>1.2070000000000001</v>
      </c>
      <c r="U383" s="900">
        <v>101.416</v>
      </c>
    </row>
    <row r="384" spans="1:21">
      <c r="A384" s="95"/>
      <c r="B384" s="195" t="s">
        <v>7</v>
      </c>
      <c r="C384" s="847">
        <v>101.3</v>
      </c>
      <c r="D384" s="878">
        <v>2073</v>
      </c>
      <c r="E384" s="843">
        <v>104.2</v>
      </c>
      <c r="F384" s="843">
        <v>99</v>
      </c>
      <c r="G384" s="844">
        <v>17529</v>
      </c>
      <c r="H384" s="843">
        <v>84.025000000000006</v>
      </c>
      <c r="I384" s="844">
        <v>53369553</v>
      </c>
      <c r="J384" s="846">
        <v>1.2030000000000001</v>
      </c>
      <c r="K384" s="900">
        <v>101.11</v>
      </c>
      <c r="M384" s="847">
        <v>101.3</v>
      </c>
      <c r="N384" s="878">
        <v>2031.4</v>
      </c>
      <c r="O384" s="843">
        <v>104.2</v>
      </c>
      <c r="P384" s="843">
        <v>98.6</v>
      </c>
      <c r="Q384" s="844">
        <v>18087</v>
      </c>
      <c r="R384" s="843">
        <v>84.025000000000006</v>
      </c>
      <c r="S384" s="844">
        <v>12857</v>
      </c>
      <c r="T384" s="846">
        <v>1.2030000000000001</v>
      </c>
      <c r="U384" s="900">
        <v>101.11</v>
      </c>
    </row>
    <row r="385" spans="1:21">
      <c r="A385" s="95"/>
      <c r="B385" s="195" t="s">
        <v>8</v>
      </c>
      <c r="C385" s="847">
        <v>101.8</v>
      </c>
      <c r="D385" s="878">
        <v>2080</v>
      </c>
      <c r="E385" s="843">
        <v>97.1</v>
      </c>
      <c r="F385" s="843">
        <v>100.7</v>
      </c>
      <c r="G385" s="844">
        <v>20904</v>
      </c>
      <c r="H385" s="843">
        <v>99.314999999999998</v>
      </c>
      <c r="I385" s="844">
        <v>7512764</v>
      </c>
      <c r="J385" s="846">
        <v>1.1759999999999999</v>
      </c>
      <c r="K385" s="900">
        <v>101.111</v>
      </c>
      <c r="M385" s="847">
        <v>101.8</v>
      </c>
      <c r="N385" s="878">
        <v>2028.2</v>
      </c>
      <c r="O385" s="843">
        <v>97.1</v>
      </c>
      <c r="P385" s="843">
        <v>100.2</v>
      </c>
      <c r="Q385" s="844">
        <v>20061</v>
      </c>
      <c r="R385" s="843">
        <v>99.314999999999998</v>
      </c>
      <c r="S385" s="844">
        <v>19453</v>
      </c>
      <c r="T385" s="846">
        <v>1.1759999999999999</v>
      </c>
      <c r="U385" s="900">
        <v>101.111</v>
      </c>
    </row>
    <row r="386" spans="1:21">
      <c r="A386" s="95"/>
      <c r="B386" s="195" t="s">
        <v>9</v>
      </c>
      <c r="C386" s="847">
        <v>100.9</v>
      </c>
      <c r="D386" s="878">
        <v>2116</v>
      </c>
      <c r="E386" s="843">
        <v>99</v>
      </c>
      <c r="F386" s="843">
        <v>100.1</v>
      </c>
      <c r="G386" s="844">
        <v>22919</v>
      </c>
      <c r="H386" s="843">
        <v>127.416</v>
      </c>
      <c r="I386" s="844">
        <v>13013912</v>
      </c>
      <c r="J386" s="846">
        <v>1.1619999999999999</v>
      </c>
      <c r="K386" s="900">
        <v>101.215</v>
      </c>
      <c r="M386" s="847">
        <v>100.9</v>
      </c>
      <c r="N386" s="878">
        <v>2054.6999999999998</v>
      </c>
      <c r="O386" s="843">
        <v>99</v>
      </c>
      <c r="P386" s="843">
        <v>99.8</v>
      </c>
      <c r="Q386" s="844">
        <v>20847</v>
      </c>
      <c r="R386" s="843">
        <v>127.416</v>
      </c>
      <c r="S386" s="844">
        <v>37152</v>
      </c>
      <c r="T386" s="846">
        <v>1.1619999999999999</v>
      </c>
      <c r="U386" s="900">
        <v>101.215</v>
      </c>
    </row>
    <row r="387" spans="1:21">
      <c r="A387" s="95"/>
      <c r="B387" s="195" t="s">
        <v>10</v>
      </c>
      <c r="C387" s="847">
        <v>99.1</v>
      </c>
      <c r="D387" s="878">
        <v>2102</v>
      </c>
      <c r="E387" s="843">
        <v>123.3</v>
      </c>
      <c r="F387" s="843">
        <v>101</v>
      </c>
      <c r="G387" s="844">
        <v>23830</v>
      </c>
      <c r="H387" s="843">
        <v>97.352000000000004</v>
      </c>
      <c r="I387" s="844">
        <v>14551844</v>
      </c>
      <c r="J387" s="846">
        <v>1.153</v>
      </c>
      <c r="K387" s="900">
        <v>101.008</v>
      </c>
      <c r="M387" s="847">
        <v>99.1</v>
      </c>
      <c r="N387" s="878">
        <v>2039.8</v>
      </c>
      <c r="O387" s="843">
        <v>123.3</v>
      </c>
      <c r="P387" s="843">
        <v>100.7</v>
      </c>
      <c r="Q387" s="844">
        <v>21497</v>
      </c>
      <c r="R387" s="843">
        <v>97.352000000000004</v>
      </c>
      <c r="S387" s="844">
        <v>16768</v>
      </c>
      <c r="T387" s="846">
        <v>1.153</v>
      </c>
      <c r="U387" s="900">
        <v>101.008</v>
      </c>
    </row>
    <row r="388" spans="1:21">
      <c r="A388" s="95"/>
      <c r="B388" s="195" t="s">
        <v>11</v>
      </c>
      <c r="C388" s="847">
        <v>94.9</v>
      </c>
      <c r="D388" s="878">
        <v>2073</v>
      </c>
      <c r="E388" s="843">
        <v>97.1</v>
      </c>
      <c r="F388" s="843">
        <v>100.7</v>
      </c>
      <c r="G388" s="844">
        <v>24396</v>
      </c>
      <c r="H388" s="843">
        <v>95.698999999999998</v>
      </c>
      <c r="I388" s="844">
        <v>4348565</v>
      </c>
      <c r="J388" s="846">
        <v>1.1459999999999999</v>
      </c>
      <c r="K388" s="900">
        <v>100.80500000000001</v>
      </c>
      <c r="M388" s="847">
        <v>94.9</v>
      </c>
      <c r="N388" s="878">
        <v>2062.1</v>
      </c>
      <c r="O388" s="843">
        <v>97.1</v>
      </c>
      <c r="P388" s="843">
        <v>100.5</v>
      </c>
      <c r="Q388" s="844">
        <v>22106</v>
      </c>
      <c r="R388" s="843">
        <v>95.698999999999998</v>
      </c>
      <c r="S388" s="844">
        <v>17706</v>
      </c>
      <c r="T388" s="846">
        <v>1.1459999999999999</v>
      </c>
      <c r="U388" s="900">
        <v>100.80500000000001</v>
      </c>
    </row>
    <row r="389" spans="1:21">
      <c r="A389" s="95"/>
      <c r="B389" s="195" t="s">
        <v>12</v>
      </c>
      <c r="C389" s="847">
        <v>95.8</v>
      </c>
      <c r="D389" s="878">
        <v>2085</v>
      </c>
      <c r="E389" s="843">
        <v>100.1</v>
      </c>
      <c r="F389" s="843">
        <v>100.7</v>
      </c>
      <c r="G389" s="844">
        <v>23907</v>
      </c>
      <c r="H389" s="843">
        <v>92.623999999999995</v>
      </c>
      <c r="I389" s="844">
        <v>7163473</v>
      </c>
      <c r="J389" s="846">
        <v>1.1399999999999999</v>
      </c>
      <c r="K389" s="900">
        <v>100</v>
      </c>
      <c r="M389" s="847">
        <v>95.8</v>
      </c>
      <c r="N389" s="878">
        <v>2057.8000000000002</v>
      </c>
      <c r="O389" s="843">
        <v>100.1</v>
      </c>
      <c r="P389" s="843">
        <v>100.6</v>
      </c>
      <c r="Q389" s="844">
        <v>22526</v>
      </c>
      <c r="R389" s="843">
        <v>92.623999999999995</v>
      </c>
      <c r="S389" s="844">
        <v>16860</v>
      </c>
      <c r="T389" s="846">
        <v>1.1399999999999999</v>
      </c>
      <c r="U389" s="900">
        <v>100</v>
      </c>
    </row>
    <row r="390" spans="1:21">
      <c r="A390" s="95"/>
      <c r="B390" s="195" t="s">
        <v>13</v>
      </c>
      <c r="C390" s="847">
        <v>96.6</v>
      </c>
      <c r="D390" s="878">
        <v>2055</v>
      </c>
      <c r="E390" s="843">
        <v>97.3</v>
      </c>
      <c r="F390" s="843">
        <v>101.1</v>
      </c>
      <c r="G390" s="844">
        <v>21359</v>
      </c>
      <c r="H390" s="843">
        <v>100.446</v>
      </c>
      <c r="I390" s="844">
        <v>58767568</v>
      </c>
      <c r="J390" s="846">
        <v>1.135</v>
      </c>
      <c r="K390" s="900">
        <v>99.102999999999994</v>
      </c>
      <c r="M390" s="847">
        <v>96.6</v>
      </c>
      <c r="N390" s="878">
        <v>2041.9</v>
      </c>
      <c r="O390" s="843">
        <v>97.3</v>
      </c>
      <c r="P390" s="843">
        <v>100.9</v>
      </c>
      <c r="Q390" s="844">
        <v>21597</v>
      </c>
      <c r="R390" s="843">
        <v>100.446</v>
      </c>
      <c r="S390" s="844">
        <v>16671</v>
      </c>
      <c r="T390" s="846">
        <v>1.135</v>
      </c>
      <c r="U390" s="900">
        <v>99.102999999999994</v>
      </c>
    </row>
    <row r="391" spans="1:21">
      <c r="A391" s="100"/>
      <c r="B391" s="197" t="s">
        <v>14</v>
      </c>
      <c r="C391" s="852">
        <v>97.4</v>
      </c>
      <c r="D391" s="904">
        <v>1936</v>
      </c>
      <c r="E391" s="848">
        <v>96.2</v>
      </c>
      <c r="F391" s="848">
        <v>100.4</v>
      </c>
      <c r="G391" s="849">
        <v>21176</v>
      </c>
      <c r="H391" s="848">
        <v>99.406999999999996</v>
      </c>
      <c r="I391" s="849">
        <v>4242237</v>
      </c>
      <c r="J391" s="851">
        <v>1.125</v>
      </c>
      <c r="K391" s="901">
        <v>98.802000000000007</v>
      </c>
      <c r="M391" s="852">
        <v>97.4</v>
      </c>
      <c r="N391" s="904">
        <v>1993.1</v>
      </c>
      <c r="O391" s="848">
        <v>96.2</v>
      </c>
      <c r="P391" s="848">
        <v>100.4</v>
      </c>
      <c r="Q391" s="849">
        <v>21533</v>
      </c>
      <c r="R391" s="848">
        <v>99.406999999999996</v>
      </c>
      <c r="S391" s="849">
        <v>16972</v>
      </c>
      <c r="T391" s="851">
        <v>1.125</v>
      </c>
      <c r="U391" s="901">
        <v>98.802000000000007</v>
      </c>
    </row>
    <row r="392" spans="1:21">
      <c r="A392" s="98" t="s">
        <v>818</v>
      </c>
      <c r="B392" s="196" t="s">
        <v>3</v>
      </c>
      <c r="C392" s="857">
        <v>97.1</v>
      </c>
      <c r="D392" s="906">
        <v>1866</v>
      </c>
      <c r="E392" s="853">
        <v>104.6</v>
      </c>
      <c r="F392" s="853">
        <v>100.4</v>
      </c>
      <c r="G392" s="854">
        <v>20309</v>
      </c>
      <c r="H392" s="853">
        <v>95.926000000000002</v>
      </c>
      <c r="I392" s="854">
        <v>4768833</v>
      </c>
      <c r="J392" s="856">
        <v>1.123</v>
      </c>
      <c r="K392" s="902">
        <v>99.103999999999999</v>
      </c>
      <c r="M392" s="857">
        <v>97.1</v>
      </c>
      <c r="N392" s="906">
        <v>1927.5</v>
      </c>
      <c r="O392" s="853">
        <v>104.6</v>
      </c>
      <c r="P392" s="853">
        <v>100.7</v>
      </c>
      <c r="Q392" s="854">
        <v>21802</v>
      </c>
      <c r="R392" s="853">
        <v>95.926000000000002</v>
      </c>
      <c r="S392" s="854">
        <v>17546</v>
      </c>
      <c r="T392" s="856">
        <v>1.123</v>
      </c>
      <c r="U392" s="902">
        <v>99.103999999999999</v>
      </c>
    </row>
    <row r="393" spans="1:21">
      <c r="A393" s="95">
        <v>2021</v>
      </c>
      <c r="B393" s="195" t="s">
        <v>4</v>
      </c>
      <c r="C393" s="847">
        <v>97.6</v>
      </c>
      <c r="D393" s="878">
        <v>1870</v>
      </c>
      <c r="E393" s="843">
        <v>98</v>
      </c>
      <c r="F393" s="843">
        <v>99.8</v>
      </c>
      <c r="G393" s="844">
        <v>20026</v>
      </c>
      <c r="H393" s="843">
        <v>102.91200000000001</v>
      </c>
      <c r="I393" s="844">
        <v>14296498</v>
      </c>
      <c r="J393" s="846">
        <v>1.1180000000000001</v>
      </c>
      <c r="K393" s="900">
        <v>99.301000000000002</v>
      </c>
      <c r="M393" s="847">
        <v>97.6</v>
      </c>
      <c r="N393" s="878">
        <v>1918.3</v>
      </c>
      <c r="O393" s="843">
        <v>98</v>
      </c>
      <c r="P393" s="843">
        <v>100.3</v>
      </c>
      <c r="Q393" s="844">
        <v>22118</v>
      </c>
      <c r="R393" s="843">
        <v>102.91200000000001</v>
      </c>
      <c r="S393" s="844">
        <v>15885</v>
      </c>
      <c r="T393" s="846">
        <v>1.1180000000000001</v>
      </c>
      <c r="U393" s="900">
        <v>99.301000000000002</v>
      </c>
    </row>
    <row r="394" spans="1:21">
      <c r="A394" s="95"/>
      <c r="B394" s="195" t="s">
        <v>5</v>
      </c>
      <c r="C394" s="847">
        <v>98.2</v>
      </c>
      <c r="D394" s="878">
        <v>1859</v>
      </c>
      <c r="E394" s="843">
        <v>94.4</v>
      </c>
      <c r="F394" s="843">
        <v>100</v>
      </c>
      <c r="G394" s="844">
        <v>20535</v>
      </c>
      <c r="H394" s="843">
        <v>104.717</v>
      </c>
      <c r="I394" s="844">
        <v>3388379</v>
      </c>
      <c r="J394" s="846">
        <v>1.1140000000000001</v>
      </c>
      <c r="K394" s="900">
        <v>99.5</v>
      </c>
      <c r="M394" s="847">
        <v>98.2</v>
      </c>
      <c r="N394" s="878">
        <v>1901.2</v>
      </c>
      <c r="O394" s="843">
        <v>94.4</v>
      </c>
      <c r="P394" s="843">
        <v>100.9</v>
      </c>
      <c r="Q394" s="844">
        <v>22660</v>
      </c>
      <c r="R394" s="843">
        <v>104.717</v>
      </c>
      <c r="S394" s="844">
        <v>14803</v>
      </c>
      <c r="T394" s="846">
        <v>1.1140000000000001</v>
      </c>
      <c r="U394" s="900">
        <v>99.5</v>
      </c>
    </row>
    <row r="395" spans="1:21">
      <c r="A395" s="95"/>
      <c r="B395" s="195" t="s">
        <v>6</v>
      </c>
      <c r="C395" s="847">
        <v>97.1</v>
      </c>
      <c r="D395" s="878">
        <v>1899</v>
      </c>
      <c r="E395" s="843">
        <v>109.4</v>
      </c>
      <c r="F395" s="843">
        <v>100.3</v>
      </c>
      <c r="G395" s="844">
        <v>19523</v>
      </c>
      <c r="H395" s="843">
        <v>122.57899999999999</v>
      </c>
      <c r="I395" s="844">
        <v>8390804</v>
      </c>
      <c r="J395" s="846">
        <v>1.1040000000000001</v>
      </c>
      <c r="K395" s="900">
        <v>98.305000000000007</v>
      </c>
      <c r="M395" s="847">
        <v>97.1</v>
      </c>
      <c r="N395" s="878">
        <v>1935.8</v>
      </c>
      <c r="O395" s="843">
        <v>109.4</v>
      </c>
      <c r="P395" s="843">
        <v>100.5</v>
      </c>
      <c r="Q395" s="844">
        <v>21787</v>
      </c>
      <c r="R395" s="843">
        <v>122.57899999999999</v>
      </c>
      <c r="S395" s="844">
        <v>19765</v>
      </c>
      <c r="T395" s="846">
        <v>1.1040000000000001</v>
      </c>
      <c r="U395" s="900">
        <v>98.305000000000007</v>
      </c>
    </row>
    <row r="396" spans="1:21">
      <c r="A396" s="95"/>
      <c r="B396" s="195" t="s">
        <v>7</v>
      </c>
      <c r="C396" s="847">
        <v>95.2</v>
      </c>
      <c r="D396" s="878">
        <v>1976</v>
      </c>
      <c r="E396" s="843">
        <v>100</v>
      </c>
      <c r="F396" s="843">
        <v>101</v>
      </c>
      <c r="G396" s="844">
        <v>19681</v>
      </c>
      <c r="H396" s="843">
        <v>122.788</v>
      </c>
      <c r="I396" s="844">
        <v>67452136</v>
      </c>
      <c r="J396" s="846">
        <v>1.1060000000000001</v>
      </c>
      <c r="K396" s="900">
        <v>98.802000000000007</v>
      </c>
      <c r="M396" s="847">
        <v>95.2</v>
      </c>
      <c r="N396" s="878">
        <v>1933.4</v>
      </c>
      <c r="O396" s="843">
        <v>100</v>
      </c>
      <c r="P396" s="843">
        <v>100.7</v>
      </c>
      <c r="Q396" s="844">
        <v>20196</v>
      </c>
      <c r="R396" s="843">
        <v>122.788</v>
      </c>
      <c r="S396" s="844">
        <v>16398</v>
      </c>
      <c r="T396" s="846">
        <v>1.1060000000000001</v>
      </c>
      <c r="U396" s="900">
        <v>98.802000000000007</v>
      </c>
    </row>
    <row r="397" spans="1:21">
      <c r="A397" s="95"/>
      <c r="B397" s="195" t="s">
        <v>8</v>
      </c>
      <c r="C397" s="847">
        <v>97.3</v>
      </c>
      <c r="D397" s="878">
        <v>1948</v>
      </c>
      <c r="E397" s="843">
        <v>103.3</v>
      </c>
      <c r="F397" s="843">
        <v>101.1</v>
      </c>
      <c r="G397" s="844">
        <v>21772</v>
      </c>
      <c r="H397" s="843">
        <v>102.977</v>
      </c>
      <c r="I397" s="844">
        <v>6872182</v>
      </c>
      <c r="J397" s="846">
        <v>1.1040000000000001</v>
      </c>
      <c r="K397" s="900">
        <v>99.100999999999999</v>
      </c>
      <c r="M397" s="847">
        <v>97.3</v>
      </c>
      <c r="N397" s="878">
        <v>1906.8</v>
      </c>
      <c r="O397" s="843">
        <v>103.3</v>
      </c>
      <c r="P397" s="843">
        <v>100.7</v>
      </c>
      <c r="Q397" s="844">
        <v>20880</v>
      </c>
      <c r="R397" s="843">
        <v>102.977</v>
      </c>
      <c r="S397" s="844">
        <v>17638</v>
      </c>
      <c r="T397" s="846">
        <v>1.1040000000000001</v>
      </c>
      <c r="U397" s="900">
        <v>99.100999999999999</v>
      </c>
    </row>
    <row r="398" spans="1:21">
      <c r="A398" s="95"/>
      <c r="B398" s="195" t="s">
        <v>9</v>
      </c>
      <c r="C398" s="847">
        <v>96.3</v>
      </c>
      <c r="D398" s="878">
        <v>2021</v>
      </c>
      <c r="E398" s="843">
        <v>102</v>
      </c>
      <c r="F398" s="843">
        <v>100.8</v>
      </c>
      <c r="G398" s="844">
        <v>22079</v>
      </c>
      <c r="H398" s="843">
        <v>92.534000000000006</v>
      </c>
      <c r="I398" s="844">
        <v>6838475</v>
      </c>
      <c r="J398" s="846">
        <v>1.087</v>
      </c>
      <c r="K398" s="900">
        <v>99.3</v>
      </c>
      <c r="M398" s="847">
        <v>96.3</v>
      </c>
      <c r="N398" s="878">
        <v>1959.1</v>
      </c>
      <c r="O398" s="843">
        <v>102</v>
      </c>
      <c r="P398" s="843">
        <v>100.5</v>
      </c>
      <c r="Q398" s="844">
        <v>20168</v>
      </c>
      <c r="R398" s="843">
        <v>92.534000000000006</v>
      </c>
      <c r="S398" s="844">
        <v>19199</v>
      </c>
      <c r="T398" s="846">
        <v>1.087</v>
      </c>
      <c r="U398" s="900">
        <v>99.3</v>
      </c>
    </row>
    <row r="399" spans="1:21">
      <c r="A399" s="95"/>
      <c r="B399" s="195" t="s">
        <v>10</v>
      </c>
      <c r="C399" s="847">
        <v>98</v>
      </c>
      <c r="D399" s="878">
        <v>2047</v>
      </c>
      <c r="E399" s="843">
        <v>93.7</v>
      </c>
      <c r="F399" s="843">
        <v>99.1</v>
      </c>
      <c r="G399" s="844">
        <v>22329</v>
      </c>
      <c r="H399" s="843">
        <v>95.847999999999999</v>
      </c>
      <c r="I399" s="844">
        <v>15487480</v>
      </c>
      <c r="J399" s="846">
        <v>1.079</v>
      </c>
      <c r="K399" s="900">
        <v>99.001999999999995</v>
      </c>
      <c r="M399" s="847">
        <v>98</v>
      </c>
      <c r="N399" s="878">
        <v>1987.2</v>
      </c>
      <c r="O399" s="843">
        <v>93.7</v>
      </c>
      <c r="P399" s="843">
        <v>98.8</v>
      </c>
      <c r="Q399" s="844">
        <v>19814</v>
      </c>
      <c r="R399" s="843">
        <v>95.847999999999999</v>
      </c>
      <c r="S399" s="844">
        <v>17410</v>
      </c>
      <c r="T399" s="846">
        <v>1.079</v>
      </c>
      <c r="U399" s="900">
        <v>99.001999999999995</v>
      </c>
    </row>
    <row r="400" spans="1:21">
      <c r="A400" s="95"/>
      <c r="B400" s="195" t="s">
        <v>11</v>
      </c>
      <c r="C400" s="847">
        <v>97.4</v>
      </c>
      <c r="D400" s="878">
        <v>1965</v>
      </c>
      <c r="E400" s="843">
        <v>94.7</v>
      </c>
      <c r="F400" s="843">
        <v>99.4</v>
      </c>
      <c r="G400" s="844">
        <v>21364</v>
      </c>
      <c r="H400" s="843">
        <v>120.884</v>
      </c>
      <c r="I400" s="844">
        <v>4136622</v>
      </c>
      <c r="J400" s="846">
        <v>1.079</v>
      </c>
      <c r="K400" s="900">
        <v>99.400999999999996</v>
      </c>
      <c r="M400" s="847">
        <v>97.4</v>
      </c>
      <c r="N400" s="878">
        <v>1960.4</v>
      </c>
      <c r="O400" s="843">
        <v>94.7</v>
      </c>
      <c r="P400" s="843">
        <v>99.2</v>
      </c>
      <c r="Q400" s="844">
        <v>19376</v>
      </c>
      <c r="R400" s="843">
        <v>120.884</v>
      </c>
      <c r="S400" s="844">
        <v>16575</v>
      </c>
      <c r="T400" s="846">
        <v>1.079</v>
      </c>
      <c r="U400" s="900">
        <v>99.400999999999996</v>
      </c>
    </row>
    <row r="401" spans="1:21">
      <c r="A401" s="95"/>
      <c r="B401" s="195" t="s">
        <v>12</v>
      </c>
      <c r="C401" s="847">
        <v>98.9</v>
      </c>
      <c r="D401" s="878">
        <v>2012</v>
      </c>
      <c r="E401" s="843">
        <v>106.1</v>
      </c>
      <c r="F401" s="843">
        <v>98.5</v>
      </c>
      <c r="G401" s="844">
        <v>20107</v>
      </c>
      <c r="H401" s="843">
        <v>113.057</v>
      </c>
      <c r="I401" s="844">
        <v>8450047</v>
      </c>
      <c r="J401" s="846">
        <v>1.0960000000000001</v>
      </c>
      <c r="K401" s="900">
        <v>99.498999999999995</v>
      </c>
      <c r="M401" s="847">
        <v>98.9</v>
      </c>
      <c r="N401" s="878">
        <v>1988.3</v>
      </c>
      <c r="O401" s="843">
        <v>106.1</v>
      </c>
      <c r="P401" s="843">
        <v>98.4</v>
      </c>
      <c r="Q401" s="844">
        <v>19383</v>
      </c>
      <c r="R401" s="843">
        <v>113.057</v>
      </c>
      <c r="S401" s="844">
        <v>19700</v>
      </c>
      <c r="T401" s="846">
        <v>1.0960000000000001</v>
      </c>
      <c r="U401" s="900">
        <v>99.498999999999995</v>
      </c>
    </row>
    <row r="402" spans="1:21">
      <c r="A402" s="95"/>
      <c r="B402" s="195" t="s">
        <v>13</v>
      </c>
      <c r="C402" s="847">
        <v>101</v>
      </c>
      <c r="D402" s="878">
        <v>2035</v>
      </c>
      <c r="E402" s="843">
        <v>94.6</v>
      </c>
      <c r="F402" s="843">
        <v>98.2</v>
      </c>
      <c r="G402" s="844">
        <v>19394</v>
      </c>
      <c r="H402" s="843">
        <v>114.271</v>
      </c>
      <c r="I402" s="844">
        <v>58791970</v>
      </c>
      <c r="J402" s="846">
        <v>1.0920000000000001</v>
      </c>
      <c r="K402" s="900">
        <v>100.30200000000001</v>
      </c>
      <c r="M402" s="847">
        <v>101</v>
      </c>
      <c r="N402" s="878">
        <v>2020.4</v>
      </c>
      <c r="O402" s="843">
        <v>94.6</v>
      </c>
      <c r="P402" s="843">
        <v>98</v>
      </c>
      <c r="Q402" s="844">
        <v>19368</v>
      </c>
      <c r="R402" s="843">
        <v>114.271</v>
      </c>
      <c r="S402" s="844">
        <v>17043</v>
      </c>
      <c r="T402" s="846">
        <v>1.0920000000000001</v>
      </c>
      <c r="U402" s="900">
        <v>100.30200000000001</v>
      </c>
    </row>
    <row r="403" spans="1:21">
      <c r="A403" s="100"/>
      <c r="B403" s="197" t="s">
        <v>14</v>
      </c>
      <c r="C403" s="852">
        <v>100.7</v>
      </c>
      <c r="D403" s="904">
        <v>1965</v>
      </c>
      <c r="E403" s="848">
        <v>90.2</v>
      </c>
      <c r="F403" s="848">
        <v>97.9</v>
      </c>
      <c r="G403" s="849">
        <v>18884</v>
      </c>
      <c r="H403" s="848">
        <v>102.123</v>
      </c>
      <c r="I403" s="849">
        <v>4656098</v>
      </c>
      <c r="J403" s="1432">
        <v>1.08</v>
      </c>
      <c r="K403" s="901">
        <v>100.60599999999999</v>
      </c>
      <c r="M403" s="852">
        <v>100.7</v>
      </c>
      <c r="N403" s="904">
        <v>2021.5</v>
      </c>
      <c r="O403" s="848">
        <v>90.2</v>
      </c>
      <c r="P403" s="848">
        <v>97.9</v>
      </c>
      <c r="Q403" s="849">
        <v>19396</v>
      </c>
      <c r="R403" s="848">
        <v>102.123</v>
      </c>
      <c r="S403" s="849">
        <v>19336</v>
      </c>
      <c r="T403" s="1432">
        <v>1.08</v>
      </c>
      <c r="U403" s="901">
        <v>100.60599999999999</v>
      </c>
    </row>
    <row r="404" spans="1:21">
      <c r="A404" s="98" t="s">
        <v>903</v>
      </c>
      <c r="B404" s="196" t="s">
        <v>3</v>
      </c>
      <c r="C404" s="857">
        <v>97.9</v>
      </c>
      <c r="D404" s="906">
        <v>1974</v>
      </c>
      <c r="E404" s="853">
        <v>98.8</v>
      </c>
      <c r="F404" s="853">
        <v>99.4</v>
      </c>
      <c r="G404" s="854">
        <v>18292</v>
      </c>
      <c r="H404" s="853">
        <v>117.736</v>
      </c>
      <c r="I404" s="854">
        <v>5088767</v>
      </c>
      <c r="J404" s="1433">
        <v>1.0880000000000001</v>
      </c>
      <c r="K404" s="902">
        <v>100.503</v>
      </c>
      <c r="M404" s="857">
        <v>97.9</v>
      </c>
      <c r="N404" s="906">
        <v>2035.1</v>
      </c>
      <c r="O404" s="853">
        <v>98.8</v>
      </c>
      <c r="P404" s="853">
        <v>99.6</v>
      </c>
      <c r="Q404" s="854">
        <v>19519</v>
      </c>
      <c r="R404" s="853">
        <v>117.736</v>
      </c>
      <c r="S404" s="854">
        <v>18515</v>
      </c>
      <c r="T404" s="1433">
        <v>1.0880000000000001</v>
      </c>
      <c r="U404" s="902">
        <v>100.503</v>
      </c>
    </row>
    <row r="405" spans="1:21">
      <c r="A405" s="95">
        <v>2022</v>
      </c>
      <c r="B405" s="195" t="s">
        <v>4</v>
      </c>
      <c r="C405" s="847">
        <v>97.3</v>
      </c>
      <c r="D405" s="878">
        <v>2003</v>
      </c>
      <c r="E405" s="843">
        <v>109.5</v>
      </c>
      <c r="F405" s="843">
        <v>99.4</v>
      </c>
      <c r="G405" s="844">
        <v>17398</v>
      </c>
      <c r="H405" s="843">
        <v>89.022999999999996</v>
      </c>
      <c r="I405" s="844">
        <v>19736087</v>
      </c>
      <c r="J405" s="879">
        <v>1.0860000000000001</v>
      </c>
      <c r="K405" s="900">
        <v>100.80500000000001</v>
      </c>
      <c r="M405" s="847">
        <v>97.3</v>
      </c>
      <c r="N405" s="878">
        <v>2055.5</v>
      </c>
      <c r="O405" s="843">
        <v>109.5</v>
      </c>
      <c r="P405" s="843">
        <v>99.9</v>
      </c>
      <c r="Q405" s="844">
        <v>19206</v>
      </c>
      <c r="R405" s="843">
        <v>89.022999999999996</v>
      </c>
      <c r="S405" s="844">
        <v>21012</v>
      </c>
      <c r="T405" s="879">
        <v>1.0860000000000001</v>
      </c>
      <c r="U405" s="900">
        <v>100.80500000000001</v>
      </c>
    </row>
    <row r="406" spans="1:21">
      <c r="A406" s="95"/>
      <c r="B406" s="195" t="s">
        <v>5</v>
      </c>
      <c r="C406" s="847">
        <v>96.7</v>
      </c>
      <c r="D406" s="878">
        <v>2042</v>
      </c>
      <c r="E406" s="843">
        <v>98.1</v>
      </c>
      <c r="F406" s="843">
        <v>98.8</v>
      </c>
      <c r="G406" s="844">
        <v>17324</v>
      </c>
      <c r="H406" s="843">
        <v>112.187</v>
      </c>
      <c r="I406" s="844">
        <v>5373218</v>
      </c>
      <c r="J406" s="879">
        <v>1.093</v>
      </c>
      <c r="K406" s="900">
        <v>100.703</v>
      </c>
      <c r="M406" s="847">
        <v>96.7</v>
      </c>
      <c r="N406" s="878">
        <v>2090.4</v>
      </c>
      <c r="O406" s="843">
        <v>98.1</v>
      </c>
      <c r="P406" s="843">
        <v>99.7</v>
      </c>
      <c r="Q406" s="844">
        <v>19057</v>
      </c>
      <c r="R406" s="843">
        <v>112.187</v>
      </c>
      <c r="S406" s="844">
        <v>22956</v>
      </c>
      <c r="T406" s="879">
        <v>1.093</v>
      </c>
      <c r="U406" s="900">
        <v>100.703</v>
      </c>
    </row>
    <row r="407" spans="1:21">
      <c r="A407" s="95"/>
      <c r="B407" s="195" t="s">
        <v>6</v>
      </c>
      <c r="C407" s="847">
        <v>96.8</v>
      </c>
      <c r="D407" s="878">
        <v>2038</v>
      </c>
      <c r="E407" s="843">
        <v>99.9</v>
      </c>
      <c r="F407" s="843">
        <v>99.5</v>
      </c>
      <c r="G407" s="844">
        <v>16658</v>
      </c>
      <c r="H407" s="843">
        <v>121.57299999999999</v>
      </c>
      <c r="I407" s="844">
        <v>8433774</v>
      </c>
      <c r="J407" s="879">
        <v>1.093</v>
      </c>
      <c r="K407" s="900">
        <v>102.13</v>
      </c>
      <c r="M407" s="847">
        <v>96.8</v>
      </c>
      <c r="N407" s="878">
        <v>2072.6</v>
      </c>
      <c r="O407" s="843">
        <v>99.9</v>
      </c>
      <c r="P407" s="843">
        <v>99.7</v>
      </c>
      <c r="Q407" s="844">
        <v>18820</v>
      </c>
      <c r="R407" s="843">
        <v>121.57299999999999</v>
      </c>
      <c r="S407" s="844">
        <v>19401</v>
      </c>
      <c r="T407" s="879">
        <v>1.093</v>
      </c>
      <c r="U407" s="900">
        <v>102.13</v>
      </c>
    </row>
    <row r="408" spans="1:21">
      <c r="A408" s="95"/>
      <c r="B408" s="195" t="s">
        <v>7</v>
      </c>
      <c r="C408" s="847">
        <v>98.5</v>
      </c>
      <c r="D408" s="878">
        <v>2099</v>
      </c>
      <c r="E408" s="843">
        <v>94.9</v>
      </c>
      <c r="F408" s="843">
        <v>99.6</v>
      </c>
      <c r="G408" s="844">
        <v>17387</v>
      </c>
      <c r="H408" s="843">
        <v>87.447000000000003</v>
      </c>
      <c r="I408" s="844">
        <v>76517054</v>
      </c>
      <c r="J408" s="879">
        <v>1.0920000000000001</v>
      </c>
      <c r="K408" s="900">
        <v>101.818</v>
      </c>
      <c r="M408" s="847">
        <v>98.5</v>
      </c>
      <c r="N408" s="878">
        <v>2050.4</v>
      </c>
      <c r="O408" s="843">
        <v>94.9</v>
      </c>
      <c r="P408" s="843">
        <v>99.3</v>
      </c>
      <c r="Q408" s="844">
        <v>17568</v>
      </c>
      <c r="R408" s="843">
        <v>87.447000000000003</v>
      </c>
      <c r="S408" s="844">
        <v>18488</v>
      </c>
      <c r="T408" s="879">
        <v>1.0920000000000001</v>
      </c>
      <c r="U408" s="900">
        <v>101.818</v>
      </c>
    </row>
    <row r="409" spans="1:21">
      <c r="A409" s="95"/>
      <c r="B409" s="195" t="s">
        <v>8</v>
      </c>
      <c r="C409" s="847">
        <v>96.1</v>
      </c>
      <c r="D409" s="878">
        <v>2152</v>
      </c>
      <c r="E409" s="843">
        <v>91.8</v>
      </c>
      <c r="F409" s="843">
        <v>99.7</v>
      </c>
      <c r="G409" s="844">
        <v>19504</v>
      </c>
      <c r="H409" s="843">
        <v>81.658000000000001</v>
      </c>
      <c r="I409" s="844">
        <v>7818283</v>
      </c>
      <c r="J409" s="879">
        <v>1.0940000000000001</v>
      </c>
      <c r="K409" s="900">
        <v>101.613</v>
      </c>
      <c r="M409" s="847">
        <v>96.1</v>
      </c>
      <c r="N409" s="878">
        <v>2109.1</v>
      </c>
      <c r="O409" s="843">
        <v>91.8</v>
      </c>
      <c r="P409" s="843">
        <v>99.3</v>
      </c>
      <c r="Q409" s="844">
        <v>18684</v>
      </c>
      <c r="R409" s="843">
        <v>81.658000000000001</v>
      </c>
      <c r="S409" s="844">
        <v>20972</v>
      </c>
      <c r="T409" s="879">
        <v>1.0940000000000001</v>
      </c>
      <c r="U409" s="900">
        <v>101.613</v>
      </c>
    </row>
    <row r="410" spans="1:21">
      <c r="A410" s="95"/>
      <c r="B410" s="195" t="s">
        <v>9</v>
      </c>
      <c r="C410" s="847">
        <v>97.8</v>
      </c>
      <c r="D410" s="878">
        <v>2204</v>
      </c>
      <c r="E410" s="843">
        <v>101.3</v>
      </c>
      <c r="F410" s="843">
        <v>99.7</v>
      </c>
      <c r="G410" s="844">
        <v>20166</v>
      </c>
      <c r="H410" s="843">
        <v>84.369</v>
      </c>
      <c r="I410" s="844">
        <v>13504291</v>
      </c>
      <c r="J410" s="879">
        <v>1.091</v>
      </c>
      <c r="K410" s="900">
        <v>101.913</v>
      </c>
      <c r="M410" s="847">
        <v>97.8</v>
      </c>
      <c r="N410" s="878">
        <v>2136.1</v>
      </c>
      <c r="O410" s="843">
        <v>101.3</v>
      </c>
      <c r="P410" s="843">
        <v>99.4</v>
      </c>
      <c r="Q410" s="844">
        <v>18637</v>
      </c>
      <c r="R410" s="843">
        <v>84.369</v>
      </c>
      <c r="S410" s="844">
        <v>38539</v>
      </c>
      <c r="T410" s="879">
        <v>1.091</v>
      </c>
      <c r="U410" s="900">
        <v>101.913</v>
      </c>
    </row>
    <row r="411" spans="1:21">
      <c r="A411" s="95"/>
      <c r="B411" s="195" t="s">
        <v>10</v>
      </c>
      <c r="C411" s="847">
        <v>98.4</v>
      </c>
      <c r="D411" s="878">
        <v>2256</v>
      </c>
      <c r="E411" s="843">
        <v>108</v>
      </c>
      <c r="F411" s="843">
        <v>99.4</v>
      </c>
      <c r="G411" s="844">
        <v>21399</v>
      </c>
      <c r="H411" s="843">
        <v>105.11799999999999</v>
      </c>
      <c r="I411" s="844">
        <v>17426893</v>
      </c>
      <c r="J411" s="879">
        <v>1.091</v>
      </c>
      <c r="K411" s="900">
        <v>102.117</v>
      </c>
      <c r="M411" s="847">
        <v>98.4</v>
      </c>
      <c r="N411" s="878">
        <v>2190</v>
      </c>
      <c r="O411" s="843">
        <v>108</v>
      </c>
      <c r="P411" s="843">
        <v>99.1</v>
      </c>
      <c r="Q411" s="844">
        <v>18694</v>
      </c>
      <c r="R411" s="843">
        <v>105.11799999999999</v>
      </c>
      <c r="S411" s="844">
        <v>19490</v>
      </c>
      <c r="T411" s="879">
        <v>1.091</v>
      </c>
      <c r="U411" s="900">
        <v>102.117</v>
      </c>
    </row>
    <row r="412" spans="1:21">
      <c r="A412" s="95"/>
      <c r="B412" s="195" t="s">
        <v>11</v>
      </c>
      <c r="C412" s="847">
        <v>99.2</v>
      </c>
      <c r="D412" s="878">
        <v>2192</v>
      </c>
      <c r="E412" s="843">
        <v>107</v>
      </c>
      <c r="F412" s="843">
        <v>99.5</v>
      </c>
      <c r="G412" s="844">
        <v>20230</v>
      </c>
      <c r="H412" s="843">
        <v>101.828</v>
      </c>
      <c r="I412" s="844">
        <v>5176424</v>
      </c>
      <c r="J412" s="879">
        <v>1.087</v>
      </c>
      <c r="K412" s="900">
        <v>102.41</v>
      </c>
      <c r="M412" s="847">
        <v>99.2</v>
      </c>
      <c r="N412" s="878">
        <v>2190.4</v>
      </c>
      <c r="O412" s="843">
        <v>107</v>
      </c>
      <c r="P412" s="843">
        <v>99.3</v>
      </c>
      <c r="Q412" s="844">
        <v>18519</v>
      </c>
      <c r="R412" s="843">
        <v>101.828</v>
      </c>
      <c r="S412" s="844">
        <v>20623</v>
      </c>
      <c r="T412" s="879">
        <v>1.087</v>
      </c>
      <c r="U412" s="900">
        <v>102.41</v>
      </c>
    </row>
    <row r="413" spans="1:21">
      <c r="A413" s="95"/>
      <c r="B413" s="195" t="s">
        <v>12</v>
      </c>
      <c r="C413" s="847">
        <v>98.5</v>
      </c>
      <c r="D413" s="1707">
        <v>2239</v>
      </c>
      <c r="E413" s="843">
        <v>114.8</v>
      </c>
      <c r="F413" s="843">
        <v>98.9</v>
      </c>
      <c r="G413" s="844">
        <v>19193</v>
      </c>
      <c r="H413" s="843">
        <v>116.59099999999999</v>
      </c>
      <c r="I413" s="844">
        <v>8050238</v>
      </c>
      <c r="J413" s="879">
        <v>1.0880000000000001</v>
      </c>
      <c r="K413" s="900">
        <v>103.21899999999999</v>
      </c>
      <c r="M413" s="847">
        <v>98.5</v>
      </c>
      <c r="N413" s="878">
        <v>2216</v>
      </c>
      <c r="O413" s="843">
        <v>114.8</v>
      </c>
      <c r="P413" s="843">
        <v>98.8</v>
      </c>
      <c r="Q413" s="844">
        <v>18465</v>
      </c>
      <c r="R413" s="843">
        <v>116.59099999999999</v>
      </c>
      <c r="S413" s="844">
        <v>19091</v>
      </c>
      <c r="T413" s="879">
        <v>1.0880000000000001</v>
      </c>
      <c r="U413" s="900">
        <v>103.21899999999999</v>
      </c>
    </row>
    <row r="414" spans="1:21">
      <c r="A414" s="95"/>
      <c r="B414" s="195" t="s">
        <v>13</v>
      </c>
      <c r="C414" s="847">
        <v>97.9</v>
      </c>
      <c r="D414" s="1707">
        <v>2236</v>
      </c>
      <c r="E414" s="843">
        <v>111</v>
      </c>
      <c r="F414" s="843">
        <v>99.2</v>
      </c>
      <c r="G414" s="844">
        <v>18691</v>
      </c>
      <c r="H414" s="843">
        <v>105.509</v>
      </c>
      <c r="I414" s="844">
        <v>67228565</v>
      </c>
      <c r="J414" s="879">
        <v>1.089</v>
      </c>
      <c r="K414" s="900">
        <v>103.31</v>
      </c>
      <c r="M414" s="847">
        <v>97.9</v>
      </c>
      <c r="N414" s="878">
        <v>2222.6999999999998</v>
      </c>
      <c r="O414" s="843">
        <v>111</v>
      </c>
      <c r="P414" s="843">
        <v>99</v>
      </c>
      <c r="Q414" s="844">
        <v>18739</v>
      </c>
      <c r="R414" s="843">
        <v>105.509</v>
      </c>
      <c r="S414" s="844">
        <v>19612</v>
      </c>
      <c r="T414" s="879">
        <v>1.089</v>
      </c>
      <c r="U414" s="900">
        <v>103.31</v>
      </c>
    </row>
    <row r="415" spans="1:21">
      <c r="A415" s="95"/>
      <c r="B415" s="195" t="s">
        <v>14</v>
      </c>
      <c r="C415" s="847">
        <v>97.4</v>
      </c>
      <c r="D415" s="1707">
        <v>2176</v>
      </c>
      <c r="E415" s="843">
        <v>118</v>
      </c>
      <c r="F415" s="843">
        <v>99.7</v>
      </c>
      <c r="G415" s="844">
        <v>17900</v>
      </c>
      <c r="H415" s="843">
        <v>124.211</v>
      </c>
      <c r="I415" s="844">
        <v>4165061</v>
      </c>
      <c r="J415" s="879">
        <v>1.0920000000000001</v>
      </c>
      <c r="K415" s="900">
        <v>103.21299999999999</v>
      </c>
      <c r="M415" s="847">
        <v>97.4</v>
      </c>
      <c r="N415" s="878">
        <v>2240.6999999999998</v>
      </c>
      <c r="O415" s="843">
        <v>118</v>
      </c>
      <c r="P415" s="843">
        <v>99.6</v>
      </c>
      <c r="Q415" s="844">
        <v>18618</v>
      </c>
      <c r="R415" s="843">
        <v>124.211</v>
      </c>
      <c r="S415" s="844">
        <v>18602</v>
      </c>
      <c r="T415" s="879">
        <v>1.0920000000000001</v>
      </c>
      <c r="U415" s="900">
        <v>103.21299999999999</v>
      </c>
    </row>
    <row r="416" spans="1:21">
      <c r="A416" s="763" t="s">
        <v>1218</v>
      </c>
      <c r="B416" s="196" t="s">
        <v>3</v>
      </c>
      <c r="C416" s="853">
        <v>99.8</v>
      </c>
      <c r="D416" s="1706">
        <v>2592</v>
      </c>
      <c r="E416" s="853">
        <v>96.3</v>
      </c>
      <c r="F416" s="853">
        <v>99.1</v>
      </c>
      <c r="G416" s="854">
        <v>17871</v>
      </c>
      <c r="H416" s="853">
        <v>104.505</v>
      </c>
      <c r="I416" s="854">
        <v>5256765</v>
      </c>
      <c r="J416" s="1433">
        <v>1.0960000000000001</v>
      </c>
      <c r="K416" s="1655">
        <v>103.9</v>
      </c>
      <c r="M416" s="1650">
        <v>99.8</v>
      </c>
      <c r="N416" s="906">
        <v>2666.3</v>
      </c>
      <c r="O416" s="853">
        <v>96.3</v>
      </c>
      <c r="P416" s="853">
        <v>99.3</v>
      </c>
      <c r="Q416" s="854">
        <v>18773</v>
      </c>
      <c r="R416" s="853">
        <v>104.505</v>
      </c>
      <c r="S416" s="854">
        <v>19083</v>
      </c>
      <c r="T416" s="1433">
        <v>1.0960000000000001</v>
      </c>
      <c r="U416" s="1655">
        <v>103.9</v>
      </c>
    </row>
    <row r="417" spans="1:21">
      <c r="A417" s="764">
        <v>2023</v>
      </c>
      <c r="B417" s="195" t="s">
        <v>4</v>
      </c>
      <c r="C417" s="843">
        <v>100.2</v>
      </c>
      <c r="D417" s="1707">
        <v>2603</v>
      </c>
      <c r="E417" s="843">
        <v>95.2</v>
      </c>
      <c r="F417" s="843">
        <v>98.8</v>
      </c>
      <c r="G417" s="844">
        <v>17055</v>
      </c>
      <c r="H417" s="843">
        <v>100.32599999999999</v>
      </c>
      <c r="I417" s="844">
        <v>17851918</v>
      </c>
      <c r="J417" s="879">
        <v>1.099</v>
      </c>
      <c r="K417" s="1656">
        <v>102.89400000000001</v>
      </c>
      <c r="M417" s="1652">
        <v>100.2</v>
      </c>
      <c r="N417" s="878">
        <v>2669.2</v>
      </c>
      <c r="O417" s="843">
        <v>95.2</v>
      </c>
      <c r="P417" s="843">
        <v>99.2</v>
      </c>
      <c r="Q417" s="844">
        <v>18810</v>
      </c>
      <c r="R417" s="843">
        <v>100.32599999999999</v>
      </c>
      <c r="S417" s="844">
        <v>18950</v>
      </c>
      <c r="T417" s="879">
        <v>1.099</v>
      </c>
      <c r="U417" s="1656">
        <v>102.89400000000001</v>
      </c>
    </row>
    <row r="418" spans="1:21">
      <c r="A418" s="764"/>
      <c r="B418" s="195" t="s">
        <v>5</v>
      </c>
      <c r="C418" s="843">
        <v>101.2</v>
      </c>
      <c r="D418" s="1707">
        <v>2622</v>
      </c>
      <c r="E418" s="843">
        <v>99.4</v>
      </c>
      <c r="F418" s="843">
        <v>98.1</v>
      </c>
      <c r="G418" s="844">
        <v>17122</v>
      </c>
      <c r="H418" s="843">
        <v>75.441000000000003</v>
      </c>
      <c r="I418" s="844">
        <v>4622518</v>
      </c>
      <c r="J418" s="879">
        <v>1.097</v>
      </c>
      <c r="K418" s="1656">
        <v>103.09099999999999</v>
      </c>
      <c r="M418" s="1652">
        <v>101.2</v>
      </c>
      <c r="N418" s="878">
        <v>2686.5</v>
      </c>
      <c r="O418" s="843">
        <v>99.4</v>
      </c>
      <c r="P418" s="843">
        <v>98.9</v>
      </c>
      <c r="Q418" s="844">
        <v>18996</v>
      </c>
      <c r="R418" s="843">
        <v>75.441000000000003</v>
      </c>
      <c r="S418" s="844">
        <v>19504</v>
      </c>
      <c r="T418" s="879">
        <v>1.097</v>
      </c>
      <c r="U418" s="1656">
        <v>103.09099999999999</v>
      </c>
    </row>
    <row r="419" spans="1:21">
      <c r="A419" s="764"/>
      <c r="B419" s="195" t="s">
        <v>6</v>
      </c>
      <c r="C419" s="843">
        <v>100.7</v>
      </c>
      <c r="D419" s="1707">
        <v>2123</v>
      </c>
      <c r="E419" s="843">
        <v>92.8</v>
      </c>
      <c r="F419" s="843">
        <v>98.7</v>
      </c>
      <c r="G419" s="844">
        <v>16871</v>
      </c>
      <c r="H419" s="843">
        <v>83.677000000000007</v>
      </c>
      <c r="I419" s="844">
        <v>8454364</v>
      </c>
      <c r="J419" s="879">
        <v>1.0980000000000001</v>
      </c>
      <c r="K419" s="1656">
        <v>103.376</v>
      </c>
      <c r="M419" s="1652">
        <v>100.7</v>
      </c>
      <c r="N419" s="878">
        <v>2153.9</v>
      </c>
      <c r="O419" s="843">
        <v>92.8</v>
      </c>
      <c r="P419" s="843">
        <v>98.9</v>
      </c>
      <c r="Q419" s="844">
        <v>19203</v>
      </c>
      <c r="R419" s="843">
        <v>83.677000000000007</v>
      </c>
      <c r="S419" s="844">
        <v>19293</v>
      </c>
      <c r="T419" s="879">
        <v>1.0980000000000001</v>
      </c>
      <c r="U419" s="1656">
        <v>103.376</v>
      </c>
    </row>
    <row r="420" spans="1:21">
      <c r="A420" s="764"/>
      <c r="B420" s="195" t="s">
        <v>7</v>
      </c>
      <c r="C420" s="843">
        <v>100.8</v>
      </c>
      <c r="D420" s="1707">
        <v>2219</v>
      </c>
      <c r="E420" s="843">
        <v>87.9</v>
      </c>
      <c r="F420" s="843">
        <v>99</v>
      </c>
      <c r="G420" s="844">
        <v>19550</v>
      </c>
      <c r="H420" s="843">
        <v>120.747</v>
      </c>
      <c r="I420" s="844">
        <v>86426616</v>
      </c>
      <c r="J420" s="879">
        <v>1.095</v>
      </c>
      <c r="K420" s="1656">
        <v>103.571</v>
      </c>
      <c r="M420" s="1652">
        <v>100.8</v>
      </c>
      <c r="N420" s="878">
        <v>2163.4</v>
      </c>
      <c r="O420" s="843">
        <v>87.9</v>
      </c>
      <c r="P420" s="843">
        <v>98.7</v>
      </c>
      <c r="Q420" s="844">
        <v>19437</v>
      </c>
      <c r="R420" s="843">
        <v>120.747</v>
      </c>
      <c r="S420" s="844">
        <v>20472</v>
      </c>
      <c r="T420" s="879">
        <v>1.095</v>
      </c>
      <c r="U420" s="1656">
        <v>103.571</v>
      </c>
    </row>
    <row r="421" spans="1:21">
      <c r="A421" s="764"/>
      <c r="B421" s="195" t="s">
        <v>8</v>
      </c>
      <c r="C421" s="843">
        <v>102.1</v>
      </c>
      <c r="D421" s="1707">
        <v>2182</v>
      </c>
      <c r="E421" s="843">
        <v>119.5</v>
      </c>
      <c r="F421" s="843">
        <v>99</v>
      </c>
      <c r="G421" s="844">
        <v>20542</v>
      </c>
      <c r="H421" s="843">
        <v>115.077</v>
      </c>
      <c r="I421" s="844">
        <v>6112743</v>
      </c>
      <c r="J421" s="879">
        <v>1.0920000000000001</v>
      </c>
      <c r="K421" s="1656">
        <v>103.373</v>
      </c>
      <c r="M421" s="1652">
        <v>102.1</v>
      </c>
      <c r="N421" s="878">
        <v>2137.4</v>
      </c>
      <c r="O421" s="843">
        <v>119.5</v>
      </c>
      <c r="P421" s="843">
        <v>98.7</v>
      </c>
      <c r="Q421" s="844">
        <v>19799</v>
      </c>
      <c r="R421" s="843">
        <v>115.077</v>
      </c>
      <c r="S421" s="844">
        <v>17724</v>
      </c>
      <c r="T421" s="879">
        <v>1.0920000000000001</v>
      </c>
      <c r="U421" s="1656">
        <v>103.373</v>
      </c>
    </row>
    <row r="422" spans="1:21">
      <c r="A422" s="764"/>
      <c r="B422" s="195" t="s">
        <v>9</v>
      </c>
      <c r="C422" s="843">
        <v>100.4</v>
      </c>
      <c r="D422" s="1707">
        <v>2207</v>
      </c>
      <c r="E422" s="843">
        <v>81.7</v>
      </c>
      <c r="F422" s="843">
        <v>99.3</v>
      </c>
      <c r="G422" s="844">
        <v>21919</v>
      </c>
      <c r="H422" s="843">
        <v>127.473</v>
      </c>
      <c r="I422" s="844">
        <v>6346235</v>
      </c>
      <c r="J422" s="879">
        <v>1.0900000000000001</v>
      </c>
      <c r="K422" s="1656">
        <v>103.458</v>
      </c>
      <c r="M422" s="1652">
        <v>100.4</v>
      </c>
      <c r="N422" s="878">
        <v>2143.9</v>
      </c>
      <c r="O422" s="843">
        <v>81.7</v>
      </c>
      <c r="P422" s="843">
        <v>99</v>
      </c>
      <c r="Q422" s="844">
        <v>20056</v>
      </c>
      <c r="R422" s="843">
        <v>127.473</v>
      </c>
      <c r="S422" s="844">
        <v>18690</v>
      </c>
      <c r="T422" s="879">
        <v>1.0900000000000001</v>
      </c>
      <c r="U422" s="1656">
        <v>103.458</v>
      </c>
    </row>
    <row r="423" spans="1:21">
      <c r="A423" s="764"/>
      <c r="B423" s="195" t="s">
        <v>10</v>
      </c>
      <c r="C423" s="843">
        <v>100.1</v>
      </c>
      <c r="D423" s="1707">
        <v>2143</v>
      </c>
      <c r="E423" s="843">
        <v>90.1</v>
      </c>
      <c r="F423" s="843">
        <v>99.1</v>
      </c>
      <c r="G423" s="844">
        <v>23042</v>
      </c>
      <c r="H423" s="843">
        <v>111.273</v>
      </c>
      <c r="I423" s="844">
        <v>17830116</v>
      </c>
      <c r="J423" s="879">
        <v>1.0920000000000001</v>
      </c>
      <c r="K423" s="1656">
        <v>103.554</v>
      </c>
      <c r="M423" s="1652">
        <v>100.1</v>
      </c>
      <c r="N423" s="878">
        <v>2080</v>
      </c>
      <c r="O423" s="843">
        <v>90.1</v>
      </c>
      <c r="P423" s="843">
        <v>98.9</v>
      </c>
      <c r="Q423" s="844">
        <v>20059</v>
      </c>
      <c r="R423" s="843">
        <v>111.273</v>
      </c>
      <c r="S423" s="844">
        <v>20074</v>
      </c>
      <c r="T423" s="879">
        <v>1.0920000000000001</v>
      </c>
      <c r="U423" s="1656">
        <v>103.554</v>
      </c>
    </row>
    <row r="424" spans="1:21">
      <c r="A424" s="764"/>
      <c r="B424" s="195" t="s">
        <v>11</v>
      </c>
      <c r="C424" s="843">
        <v>100.6</v>
      </c>
      <c r="D424" s="1707">
        <v>2075</v>
      </c>
      <c r="E424" s="843">
        <v>79.599999999999994</v>
      </c>
      <c r="F424" s="843">
        <v>99</v>
      </c>
      <c r="G424" s="844">
        <v>21349</v>
      </c>
      <c r="H424" s="843">
        <v>82.998000000000005</v>
      </c>
      <c r="I424" s="844">
        <v>4943114</v>
      </c>
      <c r="J424" s="879">
        <v>1.095</v>
      </c>
      <c r="K424" s="1656">
        <v>103.235</v>
      </c>
      <c r="M424" s="1652">
        <v>100.6</v>
      </c>
      <c r="N424" s="878">
        <v>2073.8000000000002</v>
      </c>
      <c r="O424" s="843">
        <v>79.599999999999994</v>
      </c>
      <c r="P424" s="843">
        <v>98.9</v>
      </c>
      <c r="Q424" s="844">
        <v>19891</v>
      </c>
      <c r="R424" s="843">
        <v>82.998000000000005</v>
      </c>
      <c r="S424" s="844">
        <v>20262</v>
      </c>
      <c r="T424" s="879">
        <v>1.095</v>
      </c>
      <c r="U424" s="1656">
        <v>103.235</v>
      </c>
    </row>
    <row r="425" spans="1:21">
      <c r="A425" s="764"/>
      <c r="B425" s="195" t="s">
        <v>12</v>
      </c>
      <c r="C425" s="843">
        <v>100.4</v>
      </c>
      <c r="D425" s="1707">
        <v>2469</v>
      </c>
      <c r="E425" s="843">
        <v>74.599999999999994</v>
      </c>
      <c r="F425" s="843">
        <v>99.2</v>
      </c>
      <c r="G425" s="844">
        <v>21154</v>
      </c>
      <c r="H425" s="843">
        <v>82.504999999999995</v>
      </c>
      <c r="I425" s="844">
        <v>8236661</v>
      </c>
      <c r="J425" s="879">
        <v>1.0980000000000001</v>
      </c>
      <c r="K425" s="1656">
        <v>103.509</v>
      </c>
      <c r="M425" s="1652">
        <v>100.4</v>
      </c>
      <c r="N425" s="878">
        <v>2444.8000000000002</v>
      </c>
      <c r="O425" s="843">
        <v>74.599999999999994</v>
      </c>
      <c r="P425" s="843">
        <v>99.2</v>
      </c>
      <c r="Q425" s="844">
        <v>20100</v>
      </c>
      <c r="R425" s="843">
        <v>82.504999999999995</v>
      </c>
      <c r="S425" s="844">
        <v>20046</v>
      </c>
      <c r="T425" s="879">
        <v>1.0980000000000001</v>
      </c>
      <c r="U425" s="1656">
        <v>103.509</v>
      </c>
    </row>
    <row r="426" spans="1:21">
      <c r="A426" s="764"/>
      <c r="B426" s="195" t="s">
        <v>13</v>
      </c>
      <c r="C426" s="843">
        <v>101.3</v>
      </c>
      <c r="D426" s="1707">
        <v>2498</v>
      </c>
      <c r="E426" s="843">
        <v>77.900000000000006</v>
      </c>
      <c r="F426" s="843">
        <v>99.4</v>
      </c>
      <c r="G426" s="844">
        <v>19797</v>
      </c>
      <c r="H426" s="843">
        <v>78.346000000000004</v>
      </c>
      <c r="I426" s="844">
        <v>72830912</v>
      </c>
      <c r="J426" s="879">
        <v>1.1000000000000001</v>
      </c>
      <c r="K426" s="1656">
        <v>103.20399999999999</v>
      </c>
      <c r="M426" s="1652">
        <v>101.3</v>
      </c>
      <c r="N426" s="878">
        <v>2491.6</v>
      </c>
      <c r="O426" s="843">
        <v>77.900000000000006</v>
      </c>
      <c r="P426" s="843">
        <v>99.2</v>
      </c>
      <c r="Q426" s="844">
        <v>19888</v>
      </c>
      <c r="R426" s="843">
        <v>78.346000000000004</v>
      </c>
      <c r="S426" s="844">
        <v>21197</v>
      </c>
      <c r="T426" s="879">
        <v>1.1000000000000001</v>
      </c>
      <c r="U426" s="1656">
        <v>103.20399999999999</v>
      </c>
    </row>
    <row r="427" spans="1:21">
      <c r="A427" s="778"/>
      <c r="B427" s="197" t="s">
        <v>14</v>
      </c>
      <c r="C427" s="848">
        <v>101.1</v>
      </c>
      <c r="D427" s="1893">
        <v>2434</v>
      </c>
      <c r="E427" s="848">
        <v>105.7</v>
      </c>
      <c r="F427" s="848">
        <v>99.4</v>
      </c>
      <c r="G427" s="849">
        <v>18756</v>
      </c>
      <c r="H427" s="848">
        <v>74.509</v>
      </c>
      <c r="I427" s="849">
        <v>4243280</v>
      </c>
      <c r="J427" s="1432">
        <v>1.0980000000000001</v>
      </c>
      <c r="K427" s="1657">
        <v>103.21</v>
      </c>
      <c r="M427" s="1653">
        <v>101.1</v>
      </c>
      <c r="N427" s="904">
        <v>2511.1</v>
      </c>
      <c r="O427" s="848">
        <v>105.7</v>
      </c>
      <c r="P427" s="848">
        <v>99.2</v>
      </c>
      <c r="Q427" s="849">
        <v>19858</v>
      </c>
      <c r="R427" s="848">
        <v>74.509</v>
      </c>
      <c r="S427" s="849">
        <v>19820</v>
      </c>
      <c r="T427" s="1432">
        <v>1.0980000000000001</v>
      </c>
      <c r="U427" s="1657">
        <v>103.21</v>
      </c>
    </row>
    <row r="428" spans="1:21">
      <c r="A428" s="763" t="s">
        <v>1421</v>
      </c>
      <c r="B428" s="701" t="s">
        <v>3</v>
      </c>
      <c r="C428" s="853">
        <v>98.6</v>
      </c>
      <c r="D428" s="1706">
        <v>2166</v>
      </c>
      <c r="E428" s="853">
        <v>84.1</v>
      </c>
      <c r="F428" s="853">
        <v>98.9</v>
      </c>
      <c r="G428" s="854">
        <v>19032</v>
      </c>
      <c r="H428" s="853">
        <v>86.034999999999997</v>
      </c>
      <c r="I428" s="854">
        <v>5997603</v>
      </c>
      <c r="J428" s="1433">
        <v>1.095</v>
      </c>
      <c r="K428" s="1655">
        <v>102.117</v>
      </c>
      <c r="M428" s="1650">
        <v>98.6</v>
      </c>
      <c r="N428" s="906">
        <v>2222</v>
      </c>
      <c r="O428" s="853">
        <v>84.1</v>
      </c>
      <c r="P428" s="853">
        <v>99</v>
      </c>
      <c r="Q428" s="854">
        <v>19685</v>
      </c>
      <c r="R428" s="853">
        <v>86.034999999999997</v>
      </c>
      <c r="S428" s="854">
        <v>21793</v>
      </c>
      <c r="T428" s="1433">
        <v>1.095</v>
      </c>
      <c r="U428" s="1655">
        <v>102.117</v>
      </c>
    </row>
    <row r="429" spans="1:21">
      <c r="A429" s="764">
        <v>2024</v>
      </c>
      <c r="B429" s="700" t="s">
        <v>4</v>
      </c>
      <c r="C429" s="843">
        <v>102</v>
      </c>
      <c r="D429" s="1707">
        <v>2190</v>
      </c>
      <c r="E429" s="843">
        <v>91.6</v>
      </c>
      <c r="F429" s="843">
        <v>98.4</v>
      </c>
      <c r="G429" s="844">
        <v>18139</v>
      </c>
      <c r="H429" s="843">
        <v>125.583</v>
      </c>
      <c r="I429" s="844">
        <v>20353818</v>
      </c>
      <c r="J429" s="879">
        <v>1.0960000000000001</v>
      </c>
      <c r="K429" s="1656">
        <v>102.91</v>
      </c>
      <c r="M429" s="1652">
        <v>102</v>
      </c>
      <c r="N429" s="878">
        <v>2262.6</v>
      </c>
      <c r="O429" s="843">
        <v>91.6</v>
      </c>
      <c r="P429" s="843">
        <v>98.8</v>
      </c>
      <c r="Q429" s="844">
        <v>19850</v>
      </c>
      <c r="R429" s="843">
        <v>125.583</v>
      </c>
      <c r="S429" s="844">
        <v>21611</v>
      </c>
      <c r="T429" s="879">
        <v>1.0960000000000001</v>
      </c>
      <c r="U429" s="1656">
        <v>102.91</v>
      </c>
    </row>
    <row r="430" spans="1:21">
      <c r="A430" s="764"/>
      <c r="B430" s="700" t="s">
        <v>5</v>
      </c>
      <c r="C430" s="843">
        <v>102.4</v>
      </c>
      <c r="D430" s="1707">
        <v>2178</v>
      </c>
      <c r="E430" s="843">
        <v>96.3</v>
      </c>
      <c r="F430" s="843">
        <v>98.3</v>
      </c>
      <c r="G430" s="844">
        <v>17250</v>
      </c>
      <c r="H430" s="843">
        <v>109.854</v>
      </c>
      <c r="I430" s="844">
        <v>5130094</v>
      </c>
      <c r="J430" s="879">
        <v>1.099</v>
      </c>
      <c r="K430" s="1656">
        <v>102.998</v>
      </c>
      <c r="M430" s="1652">
        <v>102.4</v>
      </c>
      <c r="N430" s="878">
        <v>2232.9</v>
      </c>
      <c r="O430" s="843">
        <v>96.3</v>
      </c>
      <c r="P430" s="843">
        <v>99.1</v>
      </c>
      <c r="Q430" s="844">
        <v>19741</v>
      </c>
      <c r="R430" s="843">
        <v>109.854</v>
      </c>
      <c r="S430" s="844">
        <v>21662</v>
      </c>
      <c r="T430" s="879">
        <v>1.099</v>
      </c>
      <c r="U430" s="1656">
        <v>102.998</v>
      </c>
    </row>
    <row r="431" spans="1:21">
      <c r="A431" s="764"/>
      <c r="B431" s="700" t="s">
        <v>6</v>
      </c>
      <c r="C431" s="843">
        <v>102.2</v>
      </c>
      <c r="D431" s="1707">
        <v>2248</v>
      </c>
      <c r="E431" s="843">
        <v>82.6</v>
      </c>
      <c r="F431" s="843">
        <v>98.3</v>
      </c>
      <c r="G431" s="844">
        <v>17974</v>
      </c>
      <c r="H431" s="843">
        <v>89.429000000000002</v>
      </c>
      <c r="I431" s="844">
        <v>9763179</v>
      </c>
      <c r="J431" s="879">
        <v>1.105</v>
      </c>
      <c r="K431" s="1656">
        <v>102.69</v>
      </c>
      <c r="M431" s="1652">
        <v>102.2</v>
      </c>
      <c r="N431" s="878">
        <v>2275.8000000000002</v>
      </c>
      <c r="O431" s="843">
        <v>82.6</v>
      </c>
      <c r="P431" s="843">
        <v>98.5</v>
      </c>
      <c r="Q431" s="844">
        <v>19827</v>
      </c>
      <c r="R431" s="843">
        <v>89.429000000000002</v>
      </c>
      <c r="S431" s="844">
        <v>22149</v>
      </c>
      <c r="T431" s="879">
        <v>1.105</v>
      </c>
      <c r="U431" s="1656">
        <v>102.69</v>
      </c>
    </row>
    <row r="432" spans="1:21">
      <c r="A432" s="764"/>
      <c r="B432" s="700" t="s">
        <v>7</v>
      </c>
      <c r="C432" s="843">
        <v>99.8</v>
      </c>
      <c r="D432" s="1707">
        <v>2239</v>
      </c>
      <c r="E432" s="843">
        <v>79.8</v>
      </c>
      <c r="F432" s="843">
        <v>99.2</v>
      </c>
      <c r="G432" s="844">
        <v>19693</v>
      </c>
      <c r="H432" s="843">
        <v>99.087999999999994</v>
      </c>
      <c r="I432" s="844">
        <v>94866916</v>
      </c>
      <c r="J432" s="879">
        <v>1.109</v>
      </c>
      <c r="K432" s="1656">
        <v>102.682</v>
      </c>
      <c r="M432" s="1652">
        <v>99.8</v>
      </c>
      <c r="N432" s="878">
        <v>2182</v>
      </c>
      <c r="O432" s="843">
        <v>79.8</v>
      </c>
      <c r="P432" s="843">
        <v>98.9</v>
      </c>
      <c r="Q432" s="844">
        <v>19682</v>
      </c>
      <c r="R432" s="843">
        <v>99.087999999999994</v>
      </c>
      <c r="S432" s="844">
        <v>22269</v>
      </c>
      <c r="T432" s="879">
        <v>1.109</v>
      </c>
      <c r="U432" s="1656">
        <v>102.682</v>
      </c>
    </row>
    <row r="433" spans="1:21">
      <c r="A433" s="764"/>
      <c r="B433" s="700" t="s">
        <v>8</v>
      </c>
      <c r="C433" s="843">
        <v>101.3</v>
      </c>
      <c r="D433" s="1707">
        <v>2260</v>
      </c>
      <c r="E433" s="843">
        <v>85.7</v>
      </c>
      <c r="F433" s="843">
        <v>99</v>
      </c>
      <c r="G433" s="844">
        <v>19628</v>
      </c>
      <c r="H433" s="843">
        <v>96.049000000000007</v>
      </c>
      <c r="I433" s="844">
        <v>6140422</v>
      </c>
      <c r="J433" s="879">
        <v>1.113</v>
      </c>
      <c r="K433" s="1656">
        <v>103.071</v>
      </c>
      <c r="M433" s="1652">
        <v>101.3</v>
      </c>
      <c r="N433" s="878">
        <v>2209.6</v>
      </c>
      <c r="O433" s="843">
        <v>85.7</v>
      </c>
      <c r="P433" s="843">
        <v>98.7</v>
      </c>
      <c r="Q433" s="844">
        <v>19392</v>
      </c>
      <c r="R433" s="843">
        <v>96.049000000000007</v>
      </c>
      <c r="S433" s="844">
        <v>18867</v>
      </c>
      <c r="T433" s="879">
        <v>1.113</v>
      </c>
      <c r="U433" s="1656">
        <v>103.071</v>
      </c>
    </row>
    <row r="434" spans="1:21">
      <c r="A434" s="764"/>
      <c r="B434" s="700" t="s">
        <v>9</v>
      </c>
      <c r="C434" s="843">
        <v>101.2</v>
      </c>
      <c r="D434" s="1707">
        <v>2223</v>
      </c>
      <c r="E434" s="843">
        <v>91.6</v>
      </c>
      <c r="F434" s="843">
        <v>98.9</v>
      </c>
      <c r="G434" s="844">
        <v>22206</v>
      </c>
      <c r="H434" s="843">
        <v>79.465999999999994</v>
      </c>
      <c r="I434" s="844">
        <v>7527956</v>
      </c>
      <c r="J434" s="879">
        <v>1.117</v>
      </c>
      <c r="K434" s="1656">
        <v>102.77</v>
      </c>
      <c r="M434" s="1652">
        <v>101.2</v>
      </c>
      <c r="N434" s="878">
        <v>2163.6999999999998</v>
      </c>
      <c r="O434" s="843">
        <v>91.6</v>
      </c>
      <c r="P434" s="843">
        <v>98.6</v>
      </c>
      <c r="Q434" s="844">
        <v>19656</v>
      </c>
      <c r="R434" s="843">
        <v>79.465999999999994</v>
      </c>
      <c r="S434" s="844">
        <v>22418</v>
      </c>
      <c r="T434" s="879">
        <v>1.117</v>
      </c>
      <c r="U434" s="1656">
        <v>102.77</v>
      </c>
    </row>
    <row r="435" spans="1:21">
      <c r="A435" s="764"/>
      <c r="B435" s="700" t="s">
        <v>10</v>
      </c>
      <c r="C435" s="843">
        <v>106.4</v>
      </c>
      <c r="D435" s="1707">
        <v>2125</v>
      </c>
      <c r="E435" s="843">
        <v>88.8</v>
      </c>
      <c r="F435" s="843">
        <v>99.3</v>
      </c>
      <c r="G435" s="844">
        <v>21536</v>
      </c>
      <c r="H435" s="843">
        <v>89.685000000000002</v>
      </c>
      <c r="I435" s="844">
        <v>19527606</v>
      </c>
      <c r="J435" s="879">
        <v>1.1180000000000001</v>
      </c>
      <c r="K435" s="1656">
        <v>103.241</v>
      </c>
      <c r="M435" s="1652">
        <v>106.4</v>
      </c>
      <c r="N435" s="878">
        <v>2064.9</v>
      </c>
      <c r="O435" s="843">
        <v>88.8</v>
      </c>
      <c r="P435" s="843">
        <v>99.1</v>
      </c>
      <c r="Q435" s="844">
        <v>19155</v>
      </c>
      <c r="R435" s="843">
        <v>89.685000000000002</v>
      </c>
      <c r="S435" s="844">
        <v>22156</v>
      </c>
      <c r="T435" s="879">
        <v>1.1180000000000001</v>
      </c>
      <c r="U435" s="1656">
        <v>103.241</v>
      </c>
    </row>
    <row r="436" spans="1:21">
      <c r="A436" s="764"/>
      <c r="B436" s="700" t="s">
        <v>11</v>
      </c>
      <c r="C436" s="843">
        <v>102.8</v>
      </c>
      <c r="D436" s="1707">
        <v>2197</v>
      </c>
      <c r="E436" s="843">
        <v>90.8</v>
      </c>
      <c r="F436" s="843">
        <v>98.5</v>
      </c>
      <c r="G436" s="844">
        <v>20723</v>
      </c>
      <c r="H436" s="843">
        <v>99.344999999999999</v>
      </c>
      <c r="I436" s="844">
        <v>5132639</v>
      </c>
      <c r="J436" s="879">
        <v>1.145</v>
      </c>
      <c r="K436" s="1656">
        <v>102.944</v>
      </c>
      <c r="M436" s="1652">
        <v>102.8</v>
      </c>
      <c r="N436" s="878">
        <v>2193.3000000000002</v>
      </c>
      <c r="O436" s="843">
        <v>90.8</v>
      </c>
      <c r="P436" s="843">
        <v>98.4</v>
      </c>
      <c r="Q436" s="844">
        <v>19290</v>
      </c>
      <c r="R436" s="843">
        <v>99.344999999999999</v>
      </c>
      <c r="S436" s="844">
        <v>21502</v>
      </c>
      <c r="T436" s="879">
        <v>1.145</v>
      </c>
      <c r="U436" s="1656">
        <v>102.944</v>
      </c>
    </row>
    <row r="437" spans="1:21">
      <c r="A437" s="764"/>
      <c r="B437" s="700" t="s">
        <v>12</v>
      </c>
      <c r="C437" s="843">
        <v>102.6</v>
      </c>
      <c r="D437" s="1707"/>
      <c r="E437" s="843">
        <v>88.8</v>
      </c>
      <c r="F437" s="843">
        <v>99</v>
      </c>
      <c r="G437" s="844">
        <v>20279</v>
      </c>
      <c r="H437" s="843">
        <v>103.399</v>
      </c>
      <c r="I437" s="844">
        <v>9041754</v>
      </c>
      <c r="J437" s="879">
        <v>1.155</v>
      </c>
      <c r="K437" s="1656">
        <v>102.44799999999999</v>
      </c>
      <c r="M437" s="1652">
        <v>102.6</v>
      </c>
      <c r="N437" s="1707"/>
      <c r="O437" s="843">
        <v>88.8</v>
      </c>
      <c r="P437" s="843">
        <v>98.9</v>
      </c>
      <c r="Q437" s="844">
        <v>18925</v>
      </c>
      <c r="R437" s="843">
        <v>103.399</v>
      </c>
      <c r="S437" s="844">
        <v>22300</v>
      </c>
      <c r="T437" s="879">
        <v>1.155</v>
      </c>
      <c r="U437" s="1656">
        <v>102.44799999999999</v>
      </c>
    </row>
    <row r="438" spans="1:21">
      <c r="A438" s="764"/>
      <c r="B438" s="700" t="s">
        <v>13</v>
      </c>
      <c r="C438" s="843">
        <v>102.7</v>
      </c>
      <c r="D438" s="1707"/>
      <c r="E438" s="843">
        <v>89.9</v>
      </c>
      <c r="F438" s="843">
        <v>99.2</v>
      </c>
      <c r="G438" s="844">
        <v>18297</v>
      </c>
      <c r="H438" s="843">
        <v>117.759</v>
      </c>
      <c r="I438" s="844">
        <v>77125592</v>
      </c>
      <c r="J438" s="879">
        <v>1.1639999999999999</v>
      </c>
      <c r="K438" s="1656">
        <v>103.01</v>
      </c>
      <c r="M438" s="1652">
        <v>102.7</v>
      </c>
      <c r="N438" s="1707"/>
      <c r="O438" s="843">
        <v>89.9</v>
      </c>
      <c r="P438" s="843">
        <v>99</v>
      </c>
      <c r="Q438" s="844">
        <v>18794</v>
      </c>
      <c r="R438" s="843">
        <v>117.759</v>
      </c>
      <c r="S438" s="844">
        <v>22358</v>
      </c>
      <c r="T438" s="879">
        <v>1.1639999999999999</v>
      </c>
      <c r="U438" s="1656">
        <v>103.01</v>
      </c>
    </row>
    <row r="439" spans="1:21">
      <c r="A439" s="778"/>
      <c r="B439" s="816" t="s">
        <v>14</v>
      </c>
      <c r="C439" s="848">
        <v>103.8</v>
      </c>
      <c r="D439" s="1893"/>
      <c r="E439" s="848">
        <v>92</v>
      </c>
      <c r="F439" s="848">
        <v>99.5</v>
      </c>
      <c r="G439" s="849">
        <v>18503</v>
      </c>
      <c r="H439" s="848">
        <v>116.042</v>
      </c>
      <c r="I439" s="849">
        <v>4867698</v>
      </c>
      <c r="J439" s="1432">
        <v>1.1910000000000001</v>
      </c>
      <c r="K439" s="1657">
        <v>103.77</v>
      </c>
      <c r="M439" s="1653">
        <v>103.8</v>
      </c>
      <c r="N439" s="1893"/>
      <c r="O439" s="848">
        <v>92</v>
      </c>
      <c r="P439" s="848">
        <v>99.2</v>
      </c>
      <c r="Q439" s="849">
        <v>19177</v>
      </c>
      <c r="R439" s="848">
        <v>116.042</v>
      </c>
      <c r="S439" s="849">
        <v>22914</v>
      </c>
      <c r="T439" s="1432">
        <v>1.1910000000000001</v>
      </c>
      <c r="U439" s="1657">
        <v>103.77</v>
      </c>
    </row>
    <row r="440" spans="1:21">
      <c r="A440" s="763" t="s">
        <v>1466</v>
      </c>
      <c r="B440" s="765" t="s">
        <v>3</v>
      </c>
      <c r="C440" s="1650">
        <v>103.2</v>
      </c>
      <c r="D440" s="1706"/>
      <c r="E440" s="853">
        <v>86.4</v>
      </c>
      <c r="F440" s="853">
        <v>98.3</v>
      </c>
      <c r="G440" s="854">
        <v>18422</v>
      </c>
      <c r="H440" s="853">
        <v>110.70099999999999</v>
      </c>
      <c r="I440" s="854">
        <v>5797860</v>
      </c>
      <c r="J440" s="1433">
        <v>1.222</v>
      </c>
      <c r="K440" s="1655">
        <v>104.241</v>
      </c>
      <c r="M440" s="1650">
        <v>103.2</v>
      </c>
      <c r="N440" s="1706"/>
      <c r="O440" s="853">
        <v>86.4</v>
      </c>
      <c r="P440" s="853">
        <v>98.4</v>
      </c>
      <c r="Q440" s="854">
        <v>19148</v>
      </c>
      <c r="R440" s="853">
        <v>110.70099999999999</v>
      </c>
      <c r="S440" s="854">
        <v>21037</v>
      </c>
      <c r="T440" s="1433">
        <v>1.222</v>
      </c>
      <c r="U440" s="1655">
        <v>104.241</v>
      </c>
    </row>
    <row r="441" spans="1:21">
      <c r="A441" s="764">
        <v>2025</v>
      </c>
      <c r="B441" s="564" t="s">
        <v>4</v>
      </c>
      <c r="C441" s="1652">
        <v>100.8</v>
      </c>
      <c r="D441" s="1707"/>
      <c r="E441" s="843">
        <v>92.8</v>
      </c>
      <c r="F441" s="843">
        <v>97.9</v>
      </c>
      <c r="G441" s="844">
        <v>17782</v>
      </c>
      <c r="H441" s="843">
        <v>77.662000000000006</v>
      </c>
      <c r="I441" s="844">
        <v>20915241</v>
      </c>
      <c r="J441" s="879">
        <v>1.2370000000000001</v>
      </c>
      <c r="K441" s="1656">
        <v>103.77</v>
      </c>
      <c r="M441" s="1652">
        <v>100.8</v>
      </c>
      <c r="N441" s="1707"/>
      <c r="O441" s="843">
        <v>92.8</v>
      </c>
      <c r="P441" s="843">
        <v>98.4</v>
      </c>
      <c r="Q441" s="844">
        <v>19592</v>
      </c>
      <c r="R441" s="843">
        <v>77.662000000000006</v>
      </c>
      <c r="S441" s="844">
        <v>22386</v>
      </c>
      <c r="T441" s="879">
        <v>1.2370000000000001</v>
      </c>
      <c r="U441" s="1656">
        <v>103.77</v>
      </c>
    </row>
    <row r="442" spans="1:21">
      <c r="A442" s="764"/>
      <c r="B442" s="564" t="s">
        <v>5</v>
      </c>
      <c r="C442" s="1652">
        <v>100.2</v>
      </c>
      <c r="D442" s="1707"/>
      <c r="E442" s="843">
        <v>82.4</v>
      </c>
      <c r="F442" s="843">
        <v>96.8</v>
      </c>
      <c r="G442" s="844">
        <v>17216</v>
      </c>
      <c r="H442" s="843">
        <v>95.575999999999993</v>
      </c>
      <c r="I442" s="844">
        <v>5050186</v>
      </c>
      <c r="J442" s="879">
        <v>1.284</v>
      </c>
      <c r="K442" s="1656">
        <v>103.568</v>
      </c>
      <c r="M442" s="1652">
        <v>100.2</v>
      </c>
      <c r="N442" s="1707"/>
      <c r="O442" s="843">
        <v>82.4</v>
      </c>
      <c r="P442" s="843">
        <v>97.6</v>
      </c>
      <c r="Q442" s="844">
        <v>19595</v>
      </c>
      <c r="R442" s="843">
        <v>95.575999999999993</v>
      </c>
      <c r="S442" s="844">
        <v>21390</v>
      </c>
      <c r="T442" s="879">
        <v>1.284</v>
      </c>
      <c r="U442" s="1656">
        <v>103.568</v>
      </c>
    </row>
    <row r="443" spans="1:21">
      <c r="A443" s="764"/>
      <c r="B443" s="564" t="s">
        <v>6</v>
      </c>
      <c r="C443" s="1652">
        <v>101.2</v>
      </c>
      <c r="D443" s="1707"/>
      <c r="E443" s="843">
        <v>80.2</v>
      </c>
      <c r="F443" s="843">
        <v>99.5</v>
      </c>
      <c r="G443" s="844">
        <v>17513</v>
      </c>
      <c r="H443" s="843">
        <v>116.89400000000001</v>
      </c>
      <c r="I443" s="844">
        <v>10221949</v>
      </c>
      <c r="J443" s="879">
        <v>1.3029999999999999</v>
      </c>
      <c r="K443" s="1656">
        <v>103.55500000000001</v>
      </c>
      <c r="M443" s="1652">
        <v>101.2</v>
      </c>
      <c r="N443" s="1707"/>
      <c r="O443" s="843">
        <v>80.2</v>
      </c>
      <c r="P443" s="843">
        <v>99.7</v>
      </c>
      <c r="Q443" s="844">
        <v>19298</v>
      </c>
      <c r="R443" s="843">
        <v>116.89400000000001</v>
      </c>
      <c r="S443" s="844">
        <v>23090</v>
      </c>
      <c r="T443" s="879">
        <v>1.3029999999999999</v>
      </c>
      <c r="U443" s="1656">
        <v>103.55500000000001</v>
      </c>
    </row>
    <row r="444" spans="1:21">
      <c r="A444" s="764"/>
      <c r="B444" s="564" t="s">
        <v>7</v>
      </c>
      <c r="C444" s="1652">
        <v>98.7</v>
      </c>
      <c r="D444" s="1707"/>
      <c r="E444" s="843">
        <v>104.5</v>
      </c>
      <c r="F444" s="843">
        <v>99.4</v>
      </c>
      <c r="G444" s="844">
        <v>18651</v>
      </c>
      <c r="H444" s="843">
        <v>92.456000000000003</v>
      </c>
      <c r="I444" s="844">
        <v>90888716</v>
      </c>
      <c r="J444" s="879">
        <v>1.321</v>
      </c>
      <c r="K444" s="1656">
        <v>103.73099999999999</v>
      </c>
      <c r="M444" s="1652">
        <v>98.7</v>
      </c>
      <c r="N444" s="1707"/>
      <c r="O444" s="843">
        <v>104.5</v>
      </c>
      <c r="P444" s="843">
        <v>99.1</v>
      </c>
      <c r="Q444" s="844">
        <v>18881</v>
      </c>
      <c r="R444" s="843">
        <v>92.456000000000003</v>
      </c>
      <c r="S444" s="844">
        <v>21262</v>
      </c>
      <c r="T444" s="879">
        <v>1.321</v>
      </c>
      <c r="U444" s="1656">
        <v>103.73099999999999</v>
      </c>
    </row>
    <row r="445" spans="1:21">
      <c r="A445" s="764"/>
      <c r="B445" s="564" t="s">
        <v>8</v>
      </c>
      <c r="C445" s="1652">
        <v>100.4</v>
      </c>
      <c r="D445" s="1707"/>
      <c r="E445" s="843">
        <v>107</v>
      </c>
      <c r="F445" s="843">
        <v>99.5</v>
      </c>
      <c r="G445" s="844">
        <v>20230</v>
      </c>
      <c r="H445" s="843">
        <v>102.057</v>
      </c>
      <c r="I445" s="844">
        <v>6237121</v>
      </c>
      <c r="J445" s="879">
        <v>1.3779999999999999</v>
      </c>
      <c r="K445" s="1656">
        <v>103.352</v>
      </c>
      <c r="M445" s="1652">
        <v>100.4</v>
      </c>
      <c r="N445" s="1707"/>
      <c r="O445" s="843">
        <v>107</v>
      </c>
      <c r="P445" s="843">
        <v>99.2</v>
      </c>
      <c r="Q445" s="844">
        <v>19740</v>
      </c>
      <c r="R445" s="843">
        <v>102.057</v>
      </c>
      <c r="S445" s="844">
        <v>19851</v>
      </c>
      <c r="T445" s="879">
        <v>1.3779999999999999</v>
      </c>
      <c r="U445" s="1656">
        <v>103.352</v>
      </c>
    </row>
    <row r="446" spans="1:21">
      <c r="A446" s="764"/>
      <c r="B446" s="564" t="s">
        <v>9</v>
      </c>
      <c r="C446" s="1652">
        <v>103.6</v>
      </c>
      <c r="D446" s="1707"/>
      <c r="E446" s="843">
        <v>108.3</v>
      </c>
      <c r="F446" s="843">
        <v>99.3</v>
      </c>
      <c r="G446" s="844">
        <v>23572</v>
      </c>
      <c r="H446" s="843">
        <v>107.782</v>
      </c>
      <c r="I446" s="844">
        <v>7462369</v>
      </c>
      <c r="J446" s="879">
        <v>1.383</v>
      </c>
      <c r="K446" s="1656">
        <v>103.43899999999999</v>
      </c>
      <c r="M446" s="1652">
        <v>103.6</v>
      </c>
      <c r="N446" s="1707"/>
      <c r="O446" s="843">
        <v>108.3</v>
      </c>
      <c r="P446" s="843">
        <v>99.1</v>
      </c>
      <c r="Q446" s="844">
        <v>20766</v>
      </c>
      <c r="R446" s="843">
        <v>107.782</v>
      </c>
      <c r="S446" s="844">
        <v>22104</v>
      </c>
      <c r="T446" s="879">
        <v>1.383</v>
      </c>
      <c r="U446" s="1656">
        <v>103.43899999999999</v>
      </c>
    </row>
    <row r="447" spans="1:21">
      <c r="A447" s="764"/>
      <c r="B447" s="564" t="s">
        <v>10</v>
      </c>
      <c r="C447" s="1652">
        <v>103.1</v>
      </c>
      <c r="D447" s="1707"/>
      <c r="E447" s="843">
        <v>88.3</v>
      </c>
      <c r="F447" s="843">
        <v>98.9</v>
      </c>
      <c r="G447" s="844">
        <v>22844</v>
      </c>
      <c r="H447" s="843">
        <v>104.633</v>
      </c>
      <c r="I447" s="844">
        <v>20241350</v>
      </c>
      <c r="J447" s="879">
        <v>1.3819999999999999</v>
      </c>
      <c r="K447" s="1656">
        <v>102.678</v>
      </c>
      <c r="M447" s="1652"/>
      <c r="N447" s="1707"/>
      <c r="O447" s="843"/>
      <c r="P447" s="843"/>
      <c r="Q447" s="844"/>
      <c r="R447" s="843"/>
      <c r="S447" s="844"/>
      <c r="T447" s="2649"/>
      <c r="U447" s="1656"/>
    </row>
    <row r="448" spans="1:21">
      <c r="A448" s="764"/>
      <c r="B448" s="564" t="s">
        <v>11</v>
      </c>
      <c r="C448" s="1652"/>
      <c r="D448" s="1707"/>
      <c r="E448" s="843"/>
      <c r="F448" s="843"/>
      <c r="G448" s="844"/>
      <c r="H448" s="843"/>
      <c r="I448" s="844"/>
      <c r="J448" s="879"/>
      <c r="K448" s="1656"/>
      <c r="M448" s="1652"/>
      <c r="N448" s="1707"/>
      <c r="O448" s="843"/>
      <c r="P448" s="843"/>
      <c r="Q448" s="844"/>
      <c r="R448" s="843"/>
      <c r="S448" s="844"/>
      <c r="T448" s="2649"/>
      <c r="U448" s="1656"/>
    </row>
    <row r="449" spans="1:21">
      <c r="A449" s="764"/>
      <c r="B449" s="564" t="s">
        <v>12</v>
      </c>
      <c r="C449" s="1652"/>
      <c r="D449" s="1707"/>
      <c r="E449" s="843"/>
      <c r="F449" s="843"/>
      <c r="G449" s="844"/>
      <c r="H449" s="843"/>
      <c r="I449" s="844"/>
      <c r="J449" s="879"/>
      <c r="K449" s="1656"/>
      <c r="M449" s="1652"/>
      <c r="N449" s="1707"/>
      <c r="O449" s="843"/>
      <c r="P449" s="843"/>
      <c r="Q449" s="844"/>
      <c r="R449" s="843"/>
      <c r="S449" s="844"/>
      <c r="T449" s="2649"/>
      <c r="U449" s="1656"/>
    </row>
    <row r="450" spans="1:21">
      <c r="A450" s="764"/>
      <c r="B450" s="564" t="s">
        <v>13</v>
      </c>
      <c r="C450" s="1652"/>
      <c r="D450" s="1707"/>
      <c r="E450" s="843"/>
      <c r="F450" s="843"/>
      <c r="G450" s="844"/>
      <c r="H450" s="843"/>
      <c r="I450" s="844"/>
      <c r="J450" s="879"/>
      <c r="K450" s="1656"/>
      <c r="M450" s="1652"/>
      <c r="N450" s="1707"/>
      <c r="O450" s="843"/>
      <c r="P450" s="843"/>
      <c r="Q450" s="844"/>
      <c r="R450" s="843"/>
      <c r="S450" s="844"/>
      <c r="T450" s="2649"/>
      <c r="U450" s="1656"/>
    </row>
    <row r="451" spans="1:21">
      <c r="A451" s="778"/>
      <c r="B451" s="1388" t="s">
        <v>14</v>
      </c>
      <c r="C451" s="1653"/>
      <c r="D451" s="1893"/>
      <c r="E451" s="848"/>
      <c r="F451" s="848"/>
      <c r="G451" s="849"/>
      <c r="H451" s="848"/>
      <c r="I451" s="849"/>
      <c r="J451" s="1432"/>
      <c r="K451" s="1657"/>
      <c r="M451" s="1653"/>
      <c r="N451" s="1893"/>
      <c r="O451" s="848"/>
      <c r="P451" s="848"/>
      <c r="Q451" s="849"/>
      <c r="R451" s="848"/>
      <c r="S451" s="849"/>
      <c r="T451" s="1894"/>
      <c r="U451" s="1657"/>
    </row>
    <row r="452" spans="1:21">
      <c r="I452" s="883"/>
    </row>
    <row r="453" spans="1:21">
      <c r="A453" s="43" t="s">
        <v>413</v>
      </c>
      <c r="G453" s="327" t="s">
        <v>718</v>
      </c>
      <c r="I453" s="327" t="s">
        <v>718</v>
      </c>
    </row>
    <row r="454" spans="1:21">
      <c r="A454" s="782" t="s">
        <v>377</v>
      </c>
      <c r="B454" s="783"/>
      <c r="C454" s="912" t="s">
        <v>282</v>
      </c>
      <c r="D454" s="886" t="s">
        <v>311</v>
      </c>
      <c r="E454" s="886" t="s">
        <v>312</v>
      </c>
      <c r="F454" s="886" t="s">
        <v>313</v>
      </c>
      <c r="G454" s="886" t="s">
        <v>314</v>
      </c>
      <c r="H454" s="886" t="s">
        <v>315</v>
      </c>
      <c r="I454" s="886" t="s">
        <v>316</v>
      </c>
      <c r="J454" s="886" t="s">
        <v>317</v>
      </c>
      <c r="K454" s="887" t="s">
        <v>318</v>
      </c>
      <c r="N454" s="820" t="s">
        <v>271</v>
      </c>
    </row>
    <row r="455" spans="1:21">
      <c r="A455" s="766" t="s">
        <v>354</v>
      </c>
      <c r="B455" s="784"/>
      <c r="C455" s="913" t="s">
        <v>319</v>
      </c>
      <c r="D455" s="820" t="s">
        <v>320</v>
      </c>
      <c r="E455" s="820" t="s">
        <v>321</v>
      </c>
      <c r="F455" s="820" t="s">
        <v>322</v>
      </c>
      <c r="G455" s="820" t="s">
        <v>323</v>
      </c>
      <c r="H455" s="820" t="s">
        <v>324</v>
      </c>
      <c r="I455" s="820" t="s">
        <v>325</v>
      </c>
      <c r="J455" s="820" t="s">
        <v>326</v>
      </c>
      <c r="K455" s="888" t="s">
        <v>327</v>
      </c>
    </row>
    <row r="456" spans="1:21">
      <c r="A456" s="785"/>
      <c r="B456" s="784"/>
      <c r="C456" s="913" t="s">
        <v>159</v>
      </c>
      <c r="D456" s="820"/>
      <c r="E456" s="820" t="s">
        <v>159</v>
      </c>
      <c r="F456" s="820" t="s">
        <v>328</v>
      </c>
      <c r="G456" s="820" t="s">
        <v>329</v>
      </c>
      <c r="H456" s="820"/>
      <c r="I456" s="820" t="s">
        <v>330</v>
      </c>
      <c r="J456" s="820" t="s">
        <v>331</v>
      </c>
      <c r="K456" s="888" t="s">
        <v>332</v>
      </c>
    </row>
    <row r="457" spans="1:21">
      <c r="A457" s="785"/>
      <c r="B457" s="784"/>
      <c r="C457" s="914" t="s">
        <v>457</v>
      </c>
      <c r="D457" s="820"/>
      <c r="E457" s="889" t="s">
        <v>456</v>
      </c>
      <c r="F457" s="889" t="s">
        <v>159</v>
      </c>
      <c r="G457" s="820"/>
      <c r="H457" s="820"/>
      <c r="I457" s="820"/>
      <c r="J457" s="820"/>
      <c r="K457" s="888"/>
    </row>
    <row r="458" spans="1:21">
      <c r="A458" s="788"/>
      <c r="B458" s="789"/>
      <c r="C458" s="915" t="s">
        <v>334</v>
      </c>
      <c r="D458" s="890" t="s">
        <v>335</v>
      </c>
      <c r="E458" s="890" t="s">
        <v>336</v>
      </c>
      <c r="F458" s="890" t="s">
        <v>337</v>
      </c>
      <c r="G458" s="890" t="s">
        <v>338</v>
      </c>
      <c r="H458" s="890" t="s">
        <v>339</v>
      </c>
      <c r="I458" s="890" t="s">
        <v>340</v>
      </c>
      <c r="J458" s="890" t="s">
        <v>341</v>
      </c>
      <c r="K458" s="891" t="s">
        <v>342</v>
      </c>
    </row>
    <row r="459" spans="1:21">
      <c r="A459" s="767" t="s">
        <v>379</v>
      </c>
      <c r="B459" s="768"/>
      <c r="C459" s="772">
        <f>AVERAGE(C20:C31)</f>
        <v>88.125</v>
      </c>
      <c r="D459" s="107">
        <f t="shared" ref="D459:H459" si="0">AVERAGE(D20:D31)</f>
        <v>1750.7749999999999</v>
      </c>
      <c r="E459" s="107">
        <f t="shared" si="0"/>
        <v>160.18333333333337</v>
      </c>
      <c r="F459" s="107">
        <f t="shared" si="0"/>
        <v>96.258333333333326</v>
      </c>
      <c r="G459" s="31">
        <f>SUM(G20:G31)</f>
        <v>319928</v>
      </c>
      <c r="H459" s="107">
        <f t="shared" si="0"/>
        <v>97.516249999999999</v>
      </c>
      <c r="I459" s="31">
        <f>SUM(I20:I31)</f>
        <v>245039667</v>
      </c>
      <c r="J459" s="108">
        <f t="shared" ref="J459:K459" si="1">AVERAGE(J20:J31)</f>
        <v>7.3895833333333343</v>
      </c>
      <c r="K459" s="773">
        <f t="shared" si="1"/>
        <v>103.44525</v>
      </c>
    </row>
    <row r="460" spans="1:21">
      <c r="A460" s="767" t="s">
        <v>380</v>
      </c>
      <c r="B460" s="768" t="s">
        <v>424</v>
      </c>
      <c r="C460" s="772">
        <f>AVERAGE(C32:C43)</f>
        <v>95.591666666666654</v>
      </c>
      <c r="D460" s="107">
        <f t="shared" ref="D460:H460" si="2">AVERAGE(D32:D43)</f>
        <v>1827.4916666666666</v>
      </c>
      <c r="E460" s="107">
        <f t="shared" si="2"/>
        <v>149.06666666666663</v>
      </c>
      <c r="F460" s="107">
        <f t="shared" si="2"/>
        <v>98.874999999999986</v>
      </c>
      <c r="G460" s="31">
        <f>SUM(G32:G43)</f>
        <v>321300</v>
      </c>
      <c r="H460" s="107">
        <f t="shared" si="2"/>
        <v>112.01741666666665</v>
      </c>
      <c r="I460" s="31">
        <f>SUM(I32:I43)</f>
        <v>254539317</v>
      </c>
      <c r="J460" s="108">
        <f t="shared" ref="J460:K460" si="3">AVERAGE(J32:J43)</f>
        <v>8.1434166666666687</v>
      </c>
      <c r="K460" s="773">
        <f t="shared" si="3"/>
        <v>103.01791666666664</v>
      </c>
    </row>
    <row r="461" spans="1:21">
      <c r="A461" s="767" t="s">
        <v>381</v>
      </c>
      <c r="B461" s="768"/>
      <c r="C461" s="772">
        <f>AVERAGE(C44:C55)</f>
        <v>97.88333333333334</v>
      </c>
      <c r="D461" s="107">
        <f t="shared" ref="D461:H461" si="4">AVERAGE(D44:D55)</f>
        <v>1797.4499999999998</v>
      </c>
      <c r="E461" s="107">
        <f t="shared" si="4"/>
        <v>127.51666666666665</v>
      </c>
      <c r="F461" s="107">
        <f t="shared" si="4"/>
        <v>100.48333333333333</v>
      </c>
      <c r="G461" s="31">
        <f>SUM(G44:G55)</f>
        <v>350987</v>
      </c>
      <c r="H461" s="107">
        <f t="shared" si="4"/>
        <v>97.334416666666655</v>
      </c>
      <c r="I461" s="31">
        <f>SUM(I44:I55)</f>
        <v>214390797</v>
      </c>
      <c r="J461" s="108">
        <f t="shared" ref="J461:K461" si="5">AVERAGE(J44:J55)</f>
        <v>6.6449999999999996</v>
      </c>
      <c r="K461" s="773">
        <f t="shared" si="5"/>
        <v>101.85525000000001</v>
      </c>
    </row>
    <row r="462" spans="1:21">
      <c r="A462" s="767" t="s">
        <v>382</v>
      </c>
      <c r="B462" s="768" t="s">
        <v>425</v>
      </c>
      <c r="C462" s="772">
        <f>AVERAGE(C56:C67)</f>
        <v>94.666666666666671</v>
      </c>
      <c r="D462" s="107">
        <f t="shared" ref="D462:H462" si="6">AVERAGE(D56:D67)</f>
        <v>1807</v>
      </c>
      <c r="E462" s="107">
        <f t="shared" si="6"/>
        <v>125.55833333333335</v>
      </c>
      <c r="F462" s="107">
        <f t="shared" si="6"/>
        <v>99.941666666666663</v>
      </c>
      <c r="G462" s="31">
        <f>SUM(G56:G67)</f>
        <v>405450</v>
      </c>
      <c r="H462" s="107">
        <f t="shared" si="6"/>
        <v>104.19575000000002</v>
      </c>
      <c r="I462" s="31">
        <f>SUM(I56:I67)</f>
        <v>182123002</v>
      </c>
      <c r="J462" s="108">
        <f t="shared" ref="J462:K462" si="7">AVERAGE(J56:J67)</f>
        <v>5.4758333333333331</v>
      </c>
      <c r="K462" s="773">
        <f t="shared" si="7"/>
        <v>101.16208333333333</v>
      </c>
    </row>
    <row r="463" spans="1:21">
      <c r="A463" s="767" t="s">
        <v>383</v>
      </c>
      <c r="B463" s="768"/>
      <c r="C463" s="772">
        <f>AVERAGE(C68:C79)</f>
        <v>92.158333333333317</v>
      </c>
      <c r="D463" s="107">
        <f t="shared" ref="D463:H463" si="8">AVERAGE(D68:D79)</f>
        <v>1853</v>
      </c>
      <c r="E463" s="107">
        <f t="shared" si="8"/>
        <v>124.44166666666668</v>
      </c>
      <c r="F463" s="107">
        <f t="shared" si="8"/>
        <v>97.458333333333329</v>
      </c>
      <c r="G463" s="31">
        <f>SUM(G68:G79)</f>
        <v>455674</v>
      </c>
      <c r="H463" s="107">
        <f t="shared" si="8"/>
        <v>102.29983333333335</v>
      </c>
      <c r="I463" s="31">
        <f>SUM(I68:I79)</f>
        <v>161776165</v>
      </c>
      <c r="J463" s="108">
        <f t="shared" ref="J463:K463" si="9">AVERAGE(J68:J79)</f>
        <v>4.5273333333333339</v>
      </c>
      <c r="K463" s="773">
        <f t="shared" si="9"/>
        <v>100.70958333333334</v>
      </c>
    </row>
    <row r="464" spans="1:21">
      <c r="A464" s="767" t="s">
        <v>384</v>
      </c>
      <c r="B464" s="768"/>
      <c r="C464" s="772">
        <f>AVERAGE(C80:C91)</f>
        <v>88.266666666666666</v>
      </c>
      <c r="D464" s="107">
        <f t="shared" ref="D464:H464" si="10">AVERAGE(D80:D91)</f>
        <v>1589.3166666666666</v>
      </c>
      <c r="E464" s="107">
        <f t="shared" si="10"/>
        <v>129.50833333333333</v>
      </c>
      <c r="F464" s="107">
        <f t="shared" si="10"/>
        <v>94.941666666666677</v>
      </c>
      <c r="G464" s="31">
        <f>SUM(G80:G91)</f>
        <v>611170</v>
      </c>
      <c r="H464" s="107">
        <f t="shared" si="10"/>
        <v>109.313</v>
      </c>
      <c r="I464" s="31">
        <f>SUM(I80:I91)</f>
        <v>144829930</v>
      </c>
      <c r="J464" s="108">
        <f t="shared" ref="J464:K464" si="11">AVERAGE(J80:J91)</f>
        <v>3.8905833333333333</v>
      </c>
      <c r="K464" s="773">
        <f t="shared" si="11"/>
        <v>99.622416666666666</v>
      </c>
    </row>
    <row r="465" spans="1:11">
      <c r="A465" s="767" t="s">
        <v>385</v>
      </c>
      <c r="B465" s="768"/>
      <c r="C465" s="772">
        <f>AVERAGE(C92:C103)</f>
        <v>82.958333333333329</v>
      </c>
      <c r="D465" s="107">
        <f t="shared" ref="D465:H465" si="12">AVERAGE(D92:D103)</f>
        <v>1696.1583333333331</v>
      </c>
      <c r="E465" s="107">
        <f t="shared" si="12"/>
        <v>135.93333333333334</v>
      </c>
      <c r="F465" s="107">
        <f t="shared" si="12"/>
        <v>92.65000000000002</v>
      </c>
      <c r="G465" s="31">
        <f>SUM(G92:G103)</f>
        <v>474554</v>
      </c>
      <c r="H465" s="107">
        <f t="shared" si="12"/>
        <v>102.14408333333334</v>
      </c>
      <c r="I465" s="31">
        <f>SUM(I92:I103)</f>
        <v>196278882</v>
      </c>
      <c r="J465" s="108">
        <f t="shared" ref="J465:K465" si="13">AVERAGE(J92:J103)</f>
        <v>3.0379166666666673</v>
      </c>
      <c r="K465" s="773">
        <f t="shared" si="13"/>
        <v>102.21624999999999</v>
      </c>
    </row>
    <row r="466" spans="1:11">
      <c r="A466" s="767" t="s">
        <v>386</v>
      </c>
      <c r="B466" s="768" t="s">
        <v>424</v>
      </c>
      <c r="C466" s="772">
        <f>AVERAGE(C104:C115)</f>
        <v>86.991666666666674</v>
      </c>
      <c r="D466" s="107">
        <f t="shared" ref="D466:H466" si="14">AVERAGE(D104:D115)</f>
        <v>1783.2833333333331</v>
      </c>
      <c r="E466" s="107">
        <f t="shared" si="14"/>
        <v>157.03333333333333</v>
      </c>
      <c r="F466" s="107">
        <f t="shared" si="14"/>
        <v>92.241666666666674</v>
      </c>
      <c r="G466" s="31">
        <f>SUM(G104:G115)</f>
        <v>500685</v>
      </c>
      <c r="H466" s="107">
        <f t="shared" si="14"/>
        <v>102.04408333333333</v>
      </c>
      <c r="I466" s="31">
        <f>SUM(I104:I115)</f>
        <v>179210478</v>
      </c>
      <c r="J466" s="108">
        <f t="shared" ref="J466:K466" si="15">AVERAGE(J104:J115)</f>
        <v>2.8530833333333336</v>
      </c>
      <c r="K466" s="773">
        <f t="shared" si="15"/>
        <v>101.682</v>
      </c>
    </row>
    <row r="467" spans="1:11">
      <c r="A467" s="767" t="s">
        <v>387</v>
      </c>
      <c r="B467" s="768"/>
      <c r="C467" s="772">
        <f>AVERAGE(C116:C127)</f>
        <v>90.366666666666674</v>
      </c>
      <c r="D467" s="107">
        <f t="shared" ref="D467:H467" si="16">AVERAGE(D116:D127)</f>
        <v>1792.708333333333</v>
      </c>
      <c r="E467" s="107">
        <f t="shared" si="16"/>
        <v>155.35833333333332</v>
      </c>
      <c r="F467" s="107">
        <f t="shared" si="16"/>
        <v>91.666666666666671</v>
      </c>
      <c r="G467" s="31">
        <f>SUM(G116:G127)</f>
        <v>589595</v>
      </c>
      <c r="H467" s="107">
        <f t="shared" si="16"/>
        <v>96.990166666666667</v>
      </c>
      <c r="I467" s="31">
        <f>SUM(I116:I127)</f>
        <v>152812632</v>
      </c>
      <c r="J467" s="108">
        <f t="shared" ref="J467:K467" si="17">AVERAGE(J116:J127)</f>
        <v>2.7102500000000003</v>
      </c>
      <c r="K467" s="773">
        <f t="shared" si="17"/>
        <v>100.79116666666668</v>
      </c>
    </row>
    <row r="468" spans="1:11">
      <c r="A468" s="767" t="s">
        <v>388</v>
      </c>
      <c r="B468" s="768" t="s">
        <v>425</v>
      </c>
      <c r="C468" s="772">
        <f>AVERAGE(C128:C139)</f>
        <v>84.8</v>
      </c>
      <c r="D468" s="107">
        <f t="shared" ref="D468:H468" si="18">AVERAGE(D128:D139)</f>
        <v>1659.7666666666664</v>
      </c>
      <c r="E468" s="107">
        <f t="shared" si="18"/>
        <v>145.32500000000002</v>
      </c>
      <c r="F468" s="107">
        <f t="shared" si="18"/>
        <v>91.416666666666671</v>
      </c>
      <c r="G468" s="31">
        <f>SUM(G128:G139)</f>
        <v>620783</v>
      </c>
      <c r="H468" s="107">
        <f t="shared" si="18"/>
        <v>99.789833333333334</v>
      </c>
      <c r="I468" s="31">
        <f>SUM(I128:I139)</f>
        <v>131524018</v>
      </c>
      <c r="J468" s="108">
        <f t="shared" ref="J468:K468" si="19">AVERAGE(J128:J139)</f>
        <v>2.5919166666666666</v>
      </c>
      <c r="K468" s="773">
        <f t="shared" si="19"/>
        <v>99.232500000000002</v>
      </c>
    </row>
    <row r="469" spans="1:11">
      <c r="A469" s="767" t="s">
        <v>389</v>
      </c>
      <c r="B469" s="768" t="s">
        <v>424</v>
      </c>
      <c r="C469" s="772">
        <f>AVERAGE(C140:C151)</f>
        <v>82.316666666666663</v>
      </c>
      <c r="D469" s="107">
        <f t="shared" ref="D469:H469" si="20">AVERAGE(D140:D151)</f>
        <v>1685.8166666666666</v>
      </c>
      <c r="E469" s="107">
        <f t="shared" si="20"/>
        <v>146.45000000000002</v>
      </c>
      <c r="F469" s="107">
        <f t="shared" si="20"/>
        <v>89.491666666666674</v>
      </c>
      <c r="G469" s="31">
        <f>SUM(G140:G151)</f>
        <v>612484</v>
      </c>
      <c r="H469" s="107">
        <f t="shared" si="20"/>
        <v>97.159166666666678</v>
      </c>
      <c r="I469" s="31">
        <f>SUM(I140:I151)</f>
        <v>123228370</v>
      </c>
      <c r="J469" s="108">
        <f t="shared" ref="J469:K469" si="21">AVERAGE(J140:J151)</f>
        <v>2.5041666666666669</v>
      </c>
      <c r="K469" s="773">
        <f t="shared" si="21"/>
        <v>98.345916666666668</v>
      </c>
    </row>
    <row r="470" spans="1:11">
      <c r="A470" s="769" t="s">
        <v>390</v>
      </c>
      <c r="B470" s="770" t="s">
        <v>425</v>
      </c>
      <c r="C470" s="774">
        <f>AVERAGE(C152:C163)</f>
        <v>85.25</v>
      </c>
      <c r="D470" s="109">
        <f t="shared" ref="D470:H470" si="22">AVERAGE(D152:D163)</f>
        <v>1720.3083333333334</v>
      </c>
      <c r="E470" s="109">
        <f t="shared" si="22"/>
        <v>123.29166666666669</v>
      </c>
      <c r="F470" s="109">
        <f t="shared" si="22"/>
        <v>87.341666666666654</v>
      </c>
      <c r="G470" s="33">
        <f>SUM(G152:G163)</f>
        <v>626462</v>
      </c>
      <c r="H470" s="109">
        <f t="shared" si="22"/>
        <v>98.868916666666678</v>
      </c>
      <c r="I470" s="33">
        <f>SUM(I152:I163)</f>
        <v>124171381</v>
      </c>
      <c r="J470" s="110">
        <f t="shared" ref="J470:K470" si="23">AVERAGE(J152:J163)</f>
        <v>2.3782500000000004</v>
      </c>
      <c r="K470" s="775">
        <f t="shared" si="23"/>
        <v>98.374833333333342</v>
      </c>
    </row>
    <row r="471" spans="1:11">
      <c r="A471" s="767" t="s">
        <v>391</v>
      </c>
      <c r="B471" s="768"/>
      <c r="C471" s="772">
        <f>AVERAGE(C164:C175)</f>
        <v>77.108333333333334</v>
      </c>
      <c r="D471" s="107">
        <f t="shared" ref="D471:H471" si="24">AVERAGE(D164:D175)</f>
        <v>1608.4833333333336</v>
      </c>
      <c r="E471" s="107">
        <f t="shared" si="24"/>
        <v>118.50833333333333</v>
      </c>
      <c r="F471" s="107">
        <f t="shared" si="24"/>
        <v>86.058333333333337</v>
      </c>
      <c r="G471" s="31">
        <f>SUM(G164:G175)</f>
        <v>606300</v>
      </c>
      <c r="H471" s="107">
        <f t="shared" si="24"/>
        <v>93.530416666666667</v>
      </c>
      <c r="I471" s="31">
        <f>SUM(I164:I175)</f>
        <v>101376143</v>
      </c>
      <c r="J471" s="108">
        <f t="shared" ref="J471:K471" si="25">AVERAGE(J164:J175)</f>
        <v>2.2549999999999999</v>
      </c>
      <c r="K471" s="773">
        <f t="shared" si="25"/>
        <v>97.781333333333336</v>
      </c>
    </row>
    <row r="472" spans="1:11">
      <c r="A472" s="767" t="s">
        <v>392</v>
      </c>
      <c r="B472" s="768"/>
      <c r="C472" s="772">
        <f>AVERAGE(C176:C187)</f>
        <v>77.341666666666683</v>
      </c>
      <c r="D472" s="107">
        <f t="shared" ref="D472:H472" si="26">AVERAGE(D176:D187)</f>
        <v>1525.7301666666665</v>
      </c>
      <c r="E472" s="107">
        <f t="shared" si="26"/>
        <v>123.79166666666667</v>
      </c>
      <c r="F472" s="107">
        <f t="shared" si="26"/>
        <v>83.708333333333329</v>
      </c>
      <c r="G472" s="31">
        <f>SUM(G176:G187)</f>
        <v>513583</v>
      </c>
      <c r="H472" s="107">
        <f t="shared" si="26"/>
        <v>101.31858333333334</v>
      </c>
      <c r="I472" s="31">
        <f>SUM(I176:I187)</f>
        <v>101453237</v>
      </c>
      <c r="J472" s="108">
        <f t="shared" ref="J472:K472" si="27">AVERAGE(J176:J187)</f>
        <v>2.4096666666666664</v>
      </c>
      <c r="K472" s="773">
        <f t="shared" si="27"/>
        <v>99.572500000000005</v>
      </c>
    </row>
    <row r="473" spans="1:11">
      <c r="A473" s="767" t="s">
        <v>393</v>
      </c>
      <c r="B473" s="768"/>
      <c r="C473" s="772">
        <f>AVERAGE(C188:C199)</f>
        <v>75.124999999999986</v>
      </c>
      <c r="D473" s="107">
        <f t="shared" ref="D473:H473" si="28">AVERAGE(D188:D199)</f>
        <v>1643.05</v>
      </c>
      <c r="E473" s="107">
        <f t="shared" si="28"/>
        <v>130.01666666666668</v>
      </c>
      <c r="F473" s="107">
        <f t="shared" si="28"/>
        <v>83.88333333333334</v>
      </c>
      <c r="G473" s="31">
        <f>SUM(G188:G199)</f>
        <v>405275</v>
      </c>
      <c r="H473" s="107">
        <f t="shared" si="28"/>
        <v>93.036749999999998</v>
      </c>
      <c r="I473" s="31">
        <f>SUM(I188:I199)</f>
        <v>125188885</v>
      </c>
      <c r="J473" s="108">
        <f t="shared" ref="J473:K473" si="29">AVERAGE(J188:J199)</f>
        <v>2.3644166666666666</v>
      </c>
      <c r="K473" s="773">
        <f t="shared" si="29"/>
        <v>100.46566666666666</v>
      </c>
    </row>
    <row r="474" spans="1:11">
      <c r="A474" s="767" t="s">
        <v>394</v>
      </c>
      <c r="B474" s="768"/>
      <c r="C474" s="772">
        <f>AVERAGE(C200:C211)</f>
        <v>78.866666666666674</v>
      </c>
      <c r="D474" s="107">
        <f t="shared" ref="D474:H474" si="30">AVERAGE(D200:D211)</f>
        <v>1756.3333333333333</v>
      </c>
      <c r="E474" s="107">
        <f t="shared" si="30"/>
        <v>148.48333333333332</v>
      </c>
      <c r="F474" s="107">
        <f t="shared" si="30"/>
        <v>83.99166666666666</v>
      </c>
      <c r="G474" s="31">
        <f>SUM(G200:G211)</f>
        <v>354234</v>
      </c>
      <c r="H474" s="107">
        <f t="shared" si="30"/>
        <v>96.228499999999997</v>
      </c>
      <c r="I474" s="31">
        <f>SUM(I200:I211)</f>
        <v>150858047</v>
      </c>
      <c r="J474" s="108">
        <f t="shared" ref="J474:K474" si="31">AVERAGE(J200:J211)</f>
        <v>2.2624166666666667</v>
      </c>
      <c r="K474" s="773">
        <f t="shared" si="31"/>
        <v>99.742916666666659</v>
      </c>
    </row>
    <row r="475" spans="1:11">
      <c r="A475" s="767" t="s">
        <v>395</v>
      </c>
      <c r="B475" s="768"/>
      <c r="C475" s="772">
        <f>AVERAGE(C212:C223)</f>
        <v>80.00833333333334</v>
      </c>
      <c r="D475" s="107">
        <f t="shared" ref="D475:H475" si="32">AVERAGE(D212:D223)</f>
        <v>1599.3333333333333</v>
      </c>
      <c r="E475" s="107">
        <f t="shared" si="32"/>
        <v>177.14166666666665</v>
      </c>
      <c r="F475" s="107">
        <f t="shared" si="32"/>
        <v>84.00833333333334</v>
      </c>
      <c r="G475" s="31">
        <f>SUM(G212:G223)</f>
        <v>328521</v>
      </c>
      <c r="H475" s="107">
        <f t="shared" si="32"/>
        <v>102.19541666666665</v>
      </c>
      <c r="I475" s="31">
        <f>SUM(I212:I223)</f>
        <v>183363508</v>
      </c>
      <c r="J475" s="108">
        <f t="shared" ref="J475:K475" si="33">AVERAGE(J212:J223)</f>
        <v>2.2521666666666662</v>
      </c>
      <c r="K475" s="773">
        <f t="shared" si="33"/>
        <v>100.00083333333335</v>
      </c>
    </row>
    <row r="476" spans="1:11">
      <c r="A476" s="767" t="s">
        <v>396</v>
      </c>
      <c r="B476" s="768" t="s">
        <v>424</v>
      </c>
      <c r="C476" s="772">
        <f>AVERAGE(C224:C235)</f>
        <v>83.124999999999986</v>
      </c>
      <c r="D476" s="107">
        <f t="shared" ref="D476:H476" si="34">AVERAGE(D224:D235)</f>
        <v>1675.4166666666667</v>
      </c>
      <c r="E476" s="107">
        <f t="shared" si="34"/>
        <v>170.23333333333332</v>
      </c>
      <c r="F476" s="107">
        <f t="shared" si="34"/>
        <v>86.633333333333326</v>
      </c>
      <c r="G476" s="31">
        <f>SUM(G224:G235)</f>
        <v>314874</v>
      </c>
      <c r="H476" s="107">
        <f t="shared" si="34"/>
        <v>96.670583333333312</v>
      </c>
      <c r="I476" s="31">
        <f>SUM(I224:I235)</f>
        <v>184350130</v>
      </c>
      <c r="J476" s="108">
        <f t="shared" ref="J476:K476" si="35">AVERAGE(J224:J235)</f>
        <v>2.3753333333333333</v>
      </c>
      <c r="K476" s="773">
        <f t="shared" si="35"/>
        <v>99.947583333333341</v>
      </c>
    </row>
    <row r="477" spans="1:11">
      <c r="A477" s="767" t="s">
        <v>397</v>
      </c>
      <c r="B477" s="768"/>
      <c r="C477" s="772">
        <f>AVERAGE(C236:C247)</f>
        <v>84.474999999999994</v>
      </c>
      <c r="D477" s="107">
        <f t="shared" ref="D477:H477" si="36">AVERAGE(D236:D247)</f>
        <v>1712</v>
      </c>
      <c r="E477" s="107">
        <f t="shared" si="36"/>
        <v>133.05833333333331</v>
      </c>
      <c r="F477" s="107">
        <f t="shared" si="36"/>
        <v>89.608333333333348</v>
      </c>
      <c r="G477" s="31">
        <f>SUM(G236:G247)</f>
        <v>309524</v>
      </c>
      <c r="H477" s="107">
        <f t="shared" si="36"/>
        <v>114.78041666666667</v>
      </c>
      <c r="I477" s="31">
        <f>SUM(I236:I247)</f>
        <v>184446234</v>
      </c>
      <c r="J477" s="108">
        <f t="shared" ref="J477:K477" si="37">AVERAGE(J236:J247)</f>
        <v>2.3530000000000002</v>
      </c>
      <c r="K477" s="773">
        <f t="shared" si="37"/>
        <v>100.99108333333334</v>
      </c>
    </row>
    <row r="478" spans="1:11">
      <c r="A478" s="767" t="s">
        <v>398</v>
      </c>
      <c r="B478" s="768" t="s">
        <v>425</v>
      </c>
      <c r="C478" s="772">
        <f>AVERAGE(C248:C259)</f>
        <v>77.55</v>
      </c>
      <c r="D478" s="107">
        <f t="shared" ref="D478:H478" si="38">AVERAGE(D248:D259)</f>
        <v>1636</v>
      </c>
      <c r="E478" s="107">
        <f t="shared" si="38"/>
        <v>101.23333333333333</v>
      </c>
      <c r="F478" s="107">
        <f t="shared" si="38"/>
        <v>91.366666666666674</v>
      </c>
      <c r="G478" s="31">
        <f>SUM(G248:G259)</f>
        <v>414386</v>
      </c>
      <c r="H478" s="107">
        <f t="shared" si="38"/>
        <v>98.504000000000019</v>
      </c>
      <c r="I478" s="31">
        <f>SUM(I248:I259)</f>
        <v>127571225</v>
      </c>
      <c r="J478" s="108">
        <f t="shared" ref="J478:K478" si="39">AVERAGE(J248:J259)</f>
        <v>2.1452499999999999</v>
      </c>
      <c r="K478" s="773">
        <f t="shared" si="39"/>
        <v>98.902333333333317</v>
      </c>
    </row>
    <row r="479" spans="1:11">
      <c r="A479" s="767" t="s">
        <v>399</v>
      </c>
      <c r="B479" s="768"/>
      <c r="C479" s="772">
        <f>AVERAGE(C260:C271)</f>
        <v>74.033333333333331</v>
      </c>
      <c r="D479" s="107">
        <f t="shared" ref="D479:H479" si="40">AVERAGE(D260:D271)</f>
        <v>1556.5833333333333</v>
      </c>
      <c r="E479" s="107">
        <f t="shared" si="40"/>
        <v>108.64166666666665</v>
      </c>
      <c r="F479" s="107">
        <f t="shared" si="40"/>
        <v>91.541666666666671</v>
      </c>
      <c r="G479" s="31">
        <f>SUM(G260:G271)</f>
        <v>358241</v>
      </c>
      <c r="H479" s="107">
        <f t="shared" si="40"/>
        <v>97.630833333333328</v>
      </c>
      <c r="I479" s="31">
        <f>SUM(I260:I271)</f>
        <v>133867225</v>
      </c>
      <c r="J479" s="108">
        <f t="shared" ref="J479:K479" si="41">AVERAGE(J260:J271)</f>
        <v>2.0078333333333331</v>
      </c>
      <c r="K479" s="773">
        <f t="shared" si="41"/>
        <v>99.588916666666663</v>
      </c>
    </row>
    <row r="480" spans="1:11">
      <c r="A480" s="812" t="s">
        <v>400</v>
      </c>
      <c r="B480" s="765" t="s">
        <v>424</v>
      </c>
      <c r="C480" s="99">
        <f>AVERAGE(C272:C283)</f>
        <v>81.55</v>
      </c>
      <c r="D480" s="99">
        <f t="shared" ref="D480:H480" si="42">AVERAGE(D272:D283)</f>
        <v>1636.25</v>
      </c>
      <c r="E480" s="99">
        <f t="shared" si="42"/>
        <v>124.87499999999999</v>
      </c>
      <c r="F480" s="99">
        <f t="shared" si="42"/>
        <v>92.341666666666654</v>
      </c>
      <c r="G480" s="33">
        <f>SUM(G272:G283)</f>
        <v>317390</v>
      </c>
      <c r="H480" s="99">
        <f t="shared" si="42"/>
        <v>99.303499999999985</v>
      </c>
      <c r="I480" s="33">
        <f>SUM(I272:I283)</f>
        <v>140565462</v>
      </c>
      <c r="J480" s="813">
        <f t="shared" ref="J480:K480" si="43">AVERAGE(J272:J283)</f>
        <v>1.9299166666666665</v>
      </c>
      <c r="K480" s="780">
        <f t="shared" si="43"/>
        <v>99.762</v>
      </c>
    </row>
    <row r="481" spans="1:11">
      <c r="A481" s="771" t="s">
        <v>401</v>
      </c>
      <c r="B481" s="564"/>
      <c r="C481" s="97">
        <f>AVERAGE(C284:C295)</f>
        <v>87.916666666666671</v>
      </c>
      <c r="D481" s="97">
        <f t="shared" ref="D481:H481" si="44">AVERAGE(D284:D295)</f>
        <v>1779.9166666666667</v>
      </c>
      <c r="E481" s="97">
        <f t="shared" si="44"/>
        <v>125.60833333333335</v>
      </c>
      <c r="F481" s="97">
        <f t="shared" si="44"/>
        <v>91.975000000000009</v>
      </c>
      <c r="G481" s="31">
        <f>SUM(G284:G295)</f>
        <v>320234</v>
      </c>
      <c r="H481" s="97">
        <f t="shared" si="44"/>
        <v>99.313083333333324</v>
      </c>
      <c r="I481" s="31">
        <f>SUM(I284:I295)</f>
        <v>140488247</v>
      </c>
      <c r="J481" s="809">
        <f t="shared" ref="J481:K481" si="45">AVERAGE(J284:J295)</f>
        <v>1.8435833333333334</v>
      </c>
      <c r="K481" s="795">
        <f t="shared" si="45"/>
        <v>100.00075</v>
      </c>
    </row>
    <row r="482" spans="1:11">
      <c r="A482" s="771" t="s">
        <v>402</v>
      </c>
      <c r="B482" s="564" t="s">
        <v>425</v>
      </c>
      <c r="C482" s="97">
        <f>AVERAGE(C296:C307)</f>
        <v>88.625</v>
      </c>
      <c r="D482" s="97">
        <f t="shared" ref="D482:H482" si="46">AVERAGE(D296:D307)</f>
        <v>1795.5833333333333</v>
      </c>
      <c r="E482" s="97">
        <f t="shared" si="46"/>
        <v>112.84166666666668</v>
      </c>
      <c r="F482" s="97">
        <f t="shared" si="46"/>
        <v>92.016666666666666</v>
      </c>
      <c r="G482" s="31">
        <f>SUM(G296:G307)</f>
        <v>299250</v>
      </c>
      <c r="H482" s="97">
        <f t="shared" si="46"/>
        <v>99.45783333333334</v>
      </c>
      <c r="I482" s="31">
        <f>SUM(I296:I307)</f>
        <v>151680055</v>
      </c>
      <c r="J482" s="809">
        <f t="shared" ref="J482:K482" si="47">AVERAGE(J296:J307)</f>
        <v>1.7544166666666667</v>
      </c>
      <c r="K482" s="795">
        <f t="shared" si="47"/>
        <v>100.14616666666666</v>
      </c>
    </row>
    <row r="483" spans="1:11">
      <c r="A483" s="771" t="s">
        <v>403</v>
      </c>
      <c r="B483" s="564"/>
      <c r="C483" s="97">
        <f>AVERAGE(C308:C319)</f>
        <v>91.108333333333334</v>
      </c>
      <c r="D483" s="97">
        <f t="shared" ref="D483:H483" si="48">AVERAGE(D308:D319)</f>
        <v>1834.9166666666667</v>
      </c>
      <c r="E483" s="97">
        <f t="shared" si="48"/>
        <v>114.91666666666664</v>
      </c>
      <c r="F483" s="97">
        <f t="shared" si="48"/>
        <v>92.55</v>
      </c>
      <c r="G483" s="31">
        <f>SUM(G308:G319)</f>
        <v>269647</v>
      </c>
      <c r="H483" s="97">
        <f t="shared" si="48"/>
        <v>98.478416666666689</v>
      </c>
      <c r="I483" s="31">
        <f>SUM(I308:I319)</f>
        <v>181535648</v>
      </c>
      <c r="J483" s="809">
        <f t="shared" ref="J483:K483" si="49">AVERAGE(J308:J319)</f>
        <v>1.6633333333333338</v>
      </c>
      <c r="K483" s="795">
        <f t="shared" si="49"/>
        <v>102.46241666666667</v>
      </c>
    </row>
    <row r="484" spans="1:11">
      <c r="A484" s="771" t="s">
        <v>404</v>
      </c>
      <c r="B484" s="564"/>
      <c r="C484" s="97">
        <f>AVERAGE(C320:C331)</f>
        <v>92.266666666666652</v>
      </c>
      <c r="D484" s="97">
        <f t="shared" ref="D484:H484" si="50">AVERAGE(D320:D331)</f>
        <v>1866</v>
      </c>
      <c r="E484" s="97">
        <f t="shared" si="50"/>
        <v>116.22499999999998</v>
      </c>
      <c r="F484" s="97">
        <f t="shared" si="50"/>
        <v>94.02500000000002</v>
      </c>
      <c r="G484" s="31">
        <f>SUM(G320:G331)</f>
        <v>248602</v>
      </c>
      <c r="H484" s="97">
        <f t="shared" si="50"/>
        <v>101.53283333333333</v>
      </c>
      <c r="I484" s="31">
        <f>SUM(I320:I331)</f>
        <v>185717984</v>
      </c>
      <c r="J484" s="809">
        <f t="shared" ref="J484:K484" si="51">AVERAGE(J320:J331)</f>
        <v>1.5636666666666665</v>
      </c>
      <c r="K484" s="795">
        <f t="shared" si="51"/>
        <v>100.92991666666666</v>
      </c>
    </row>
    <row r="485" spans="1:11">
      <c r="A485" s="771" t="s">
        <v>465</v>
      </c>
      <c r="B485" s="564"/>
      <c r="C485" s="32">
        <f>AVERAGE(C332:C343)</f>
        <v>96.541666666666671</v>
      </c>
      <c r="D485" s="32">
        <f t="shared" ref="D485:H485" si="52">AVERAGE(D332:D343)</f>
        <v>1752</v>
      </c>
      <c r="E485" s="32">
        <f t="shared" si="52"/>
        <v>113.81666666666666</v>
      </c>
      <c r="F485" s="32">
        <f t="shared" si="52"/>
        <v>95.566666666666663</v>
      </c>
      <c r="G485" s="31">
        <f>SUM(G332:G343)</f>
        <v>228375</v>
      </c>
      <c r="H485" s="32">
        <f t="shared" si="52"/>
        <v>101.15224999999998</v>
      </c>
      <c r="I485" s="31">
        <f>SUM(I332:I343)</f>
        <v>186253406</v>
      </c>
      <c r="J485" s="809">
        <f t="shared" ref="J485:K485" si="53">AVERAGE(J332:J343)</f>
        <v>1.4450833333333335</v>
      </c>
      <c r="K485" s="781">
        <f t="shared" si="53"/>
        <v>100.23991666666666</v>
      </c>
    </row>
    <row r="486" spans="1:11">
      <c r="A486" s="771" t="s">
        <v>467</v>
      </c>
      <c r="B486" s="810" t="s">
        <v>271</v>
      </c>
      <c r="C486" s="97">
        <f>AVERAGE(C344:C355)</f>
        <v>96.600000000000009</v>
      </c>
      <c r="D486" s="32">
        <f>AVERAGE(D344:D355)</f>
        <v>1775.4166666666667</v>
      </c>
      <c r="E486" s="32">
        <f>AVERAGE(E344:E355)</f>
        <v>113.91666666666664</v>
      </c>
      <c r="F486" s="97">
        <f>AVERAGE(F344:F355)</f>
        <v>96.308333333333337</v>
      </c>
      <c r="G486" s="31">
        <f>SUM(G344:G355)</f>
        <v>216513</v>
      </c>
      <c r="H486" s="32">
        <f>AVERAGE(H344:H355)</f>
        <v>89.036000000000001</v>
      </c>
      <c r="I486" s="31">
        <f>SUM(I344:I355)</f>
        <v>196782392</v>
      </c>
      <c r="J486" s="809">
        <f>AVERAGE(J344:J355)</f>
        <v>1.3528333333333336</v>
      </c>
      <c r="K486" s="781">
        <f>AVERAGE(K344:K355)</f>
        <v>100.18741666666666</v>
      </c>
    </row>
    <row r="487" spans="1:11">
      <c r="A487" s="771" t="s">
        <v>747</v>
      </c>
      <c r="B487" s="810" t="s">
        <v>271</v>
      </c>
      <c r="C487" s="97">
        <f>AVERAGE(C356:C367)</f>
        <v>99.924999999999997</v>
      </c>
      <c r="D487" s="97">
        <f>AVERAGE(D356:D367)</f>
        <v>1741.75</v>
      </c>
      <c r="E487" s="32">
        <f>AVERAGE(E356:E367)</f>
        <v>119.39999999999999</v>
      </c>
      <c r="F487" s="97">
        <f>AVERAGE(F356:F367)</f>
        <v>97.208333333333329</v>
      </c>
      <c r="G487" s="31">
        <f>SUM(G356:G367)</f>
        <v>217225</v>
      </c>
      <c r="H487" s="32">
        <f>AVERAGE(H356:H367)</f>
        <v>120.75216666666665</v>
      </c>
      <c r="I487" s="31">
        <f>SUM(I356:I367)</f>
        <v>205354424</v>
      </c>
      <c r="J487" s="809">
        <f>AVERAGE(J356:J367)</f>
        <v>1.2989166666666667</v>
      </c>
      <c r="K487" s="781">
        <f>AVERAGE(K356:K367)</f>
        <v>100.73291666666667</v>
      </c>
    </row>
    <row r="488" spans="1:11">
      <c r="A488" s="771" t="s">
        <v>782</v>
      </c>
      <c r="B488" s="1883" t="s">
        <v>269</v>
      </c>
      <c r="C488" s="97">
        <f>AVERAGE(C368:C379)</f>
        <v>101.28333333333335</v>
      </c>
      <c r="D488" s="97">
        <f>AVERAGE(D368:D379)</f>
        <v>1978.5833333333333</v>
      </c>
      <c r="E488" s="97">
        <f>AVERAGE(E368:E379)</f>
        <v>106.83333333333333</v>
      </c>
      <c r="F488" s="97">
        <f>AVERAGE(F368:F379)</f>
        <v>98.50833333333334</v>
      </c>
      <c r="G488" s="983">
        <f>SUM(G368:G379)</f>
        <v>213366</v>
      </c>
      <c r="H488" s="97">
        <f>AVERAGE(H368:H379)</f>
        <v>97.581000000000003</v>
      </c>
      <c r="I488" s="983">
        <f>SUM(I368:I379)</f>
        <v>207921963</v>
      </c>
      <c r="J488" s="104">
        <f>AVERAGE(J368:J379)</f>
        <v>1.2466666666666668</v>
      </c>
      <c r="K488" s="781">
        <f>AVERAGE(K368:K379)</f>
        <v>100.57416666666667</v>
      </c>
    </row>
    <row r="489" spans="1:11">
      <c r="A489" s="812" t="s">
        <v>794</v>
      </c>
      <c r="B489" s="1885" t="s">
        <v>270</v>
      </c>
      <c r="C489" s="99">
        <f>AVERAGE(C380:C391)</f>
        <v>100.01666666666665</v>
      </c>
      <c r="D489" s="99">
        <f t="shared" ref="D489" si="54">AVERAGE(D380:D391)</f>
        <v>2035.8333333333333</v>
      </c>
      <c r="E489" s="99">
        <f t="shared" ref="E489:K489" si="55">AVERAGE(E380:E391)</f>
        <v>100.61666666666667</v>
      </c>
      <c r="F489" s="99">
        <f t="shared" si="55"/>
        <v>100.00833333333334</v>
      </c>
      <c r="G489" s="33">
        <f>SUM(G380:G391)</f>
        <v>239710</v>
      </c>
      <c r="H489" s="99">
        <f t="shared" si="55"/>
        <v>99.653583333333302</v>
      </c>
      <c r="I489" s="33">
        <f>SUM(I380:I391)</f>
        <v>192360407</v>
      </c>
      <c r="J489" s="106">
        <f t="shared" si="55"/>
        <v>1.1753333333333333</v>
      </c>
      <c r="K489" s="780">
        <f t="shared" si="55"/>
        <v>100.7265</v>
      </c>
    </row>
    <row r="490" spans="1:11">
      <c r="A490" s="771" t="s">
        <v>857</v>
      </c>
      <c r="B490" s="1883"/>
      <c r="C490" s="97">
        <f>AVERAGE(C392:C403)</f>
        <v>97.899999999999991</v>
      </c>
      <c r="D490" s="97">
        <f>AVERAGE(D392:D403)</f>
        <v>1955.25</v>
      </c>
      <c r="E490" s="97">
        <f>AVERAGE(E392:E403)</f>
        <v>99.25</v>
      </c>
      <c r="F490" s="97">
        <f>AVERAGE(F392:F403)</f>
        <v>99.708333333333329</v>
      </c>
      <c r="G490" s="31">
        <f>SUM(G392:G403)</f>
        <v>246003</v>
      </c>
      <c r="H490" s="97">
        <f>AVERAGE(H392:H403)</f>
        <v>107.55133333333333</v>
      </c>
      <c r="I490" s="31">
        <f>SUM(I392:I403)</f>
        <v>203529524</v>
      </c>
      <c r="J490" s="104">
        <f>AVERAGE(J392:J403)</f>
        <v>1.0985000000000003</v>
      </c>
      <c r="K490" s="795">
        <f>AVERAGE(K392:K403)</f>
        <v>99.351916666666668</v>
      </c>
    </row>
    <row r="491" spans="1:11">
      <c r="A491" s="771" t="s">
        <v>1224</v>
      </c>
      <c r="B491" s="1883"/>
      <c r="C491" s="97">
        <f>AVERAGE(C404:C415)</f>
        <v>97.708333333333329</v>
      </c>
      <c r="D491" s="97">
        <f>AVERAGE(D404:D415)</f>
        <v>2134.25</v>
      </c>
      <c r="E491" s="97">
        <f>AVERAGE(E404:E415)</f>
        <v>104.425</v>
      </c>
      <c r="F491" s="97">
        <f>AVERAGE(F404:F415)</f>
        <v>99.40000000000002</v>
      </c>
      <c r="G491" s="31">
        <f>SUM(G404:G415)</f>
        <v>224142</v>
      </c>
      <c r="H491" s="97">
        <f>AVERAGE(H404:H415)</f>
        <v>103.9375</v>
      </c>
      <c r="I491" s="31">
        <f>SUM(I404:I415)</f>
        <v>238518655</v>
      </c>
      <c r="J491" s="104">
        <f>AVERAGE(J404:J415)</f>
        <v>1.0903333333333334</v>
      </c>
      <c r="K491" s="795">
        <f>AVERAGE(K404:K415)</f>
        <v>101.97949999999997</v>
      </c>
    </row>
    <row r="492" spans="1:11">
      <c r="A492" s="894" t="s">
        <v>1255</v>
      </c>
      <c r="B492" s="792"/>
      <c r="C492" s="817">
        <f>AVERAGE(C416:C427)</f>
        <v>100.72499999999998</v>
      </c>
      <c r="D492" s="817">
        <f>AVERAGE(D416:D427)</f>
        <v>2347.25</v>
      </c>
      <c r="E492" s="817">
        <f>AVERAGE(E416:E427)</f>
        <v>91.725000000000009</v>
      </c>
      <c r="F492" s="817">
        <f>AVERAGE(F416:F427)</f>
        <v>99.00833333333334</v>
      </c>
      <c r="G492" s="1173">
        <f>SUM(G416:G427)</f>
        <v>235028</v>
      </c>
      <c r="H492" s="817">
        <f>AVERAGE(H416:H427)</f>
        <v>96.406416666666658</v>
      </c>
      <c r="I492" s="1173">
        <f>SUM(I416:I427)</f>
        <v>243155242</v>
      </c>
      <c r="J492" s="893">
        <f>AVERAGE(J416:J427)</f>
        <v>1.0958333333333334</v>
      </c>
      <c r="K492" s="818">
        <f>AVERAGE(K416:K427)</f>
        <v>103.36458333333333</v>
      </c>
    </row>
    <row r="493" spans="1:11">
      <c r="A493" s="2625" t="s">
        <v>1432</v>
      </c>
      <c r="B493" s="2624"/>
      <c r="C493" s="817">
        <f>AVERAGE(C428:C439)</f>
        <v>102.14999999999999</v>
      </c>
      <c r="D493" s="817"/>
      <c r="E493" s="817">
        <f>AVERAGE(E428:E439)</f>
        <v>88.5</v>
      </c>
      <c r="F493" s="817">
        <f>AVERAGE(F428:F439)</f>
        <v>98.875</v>
      </c>
      <c r="G493" s="1173">
        <f>SUM(G428:G439)</f>
        <v>233260</v>
      </c>
      <c r="H493" s="817">
        <f>AVERAGE(H428:H439)</f>
        <v>100.97783333333331</v>
      </c>
      <c r="I493" s="1173">
        <f>SUM(I428:I439)</f>
        <v>265475277</v>
      </c>
      <c r="J493" s="893">
        <f>AVERAGE(J428:J439)</f>
        <v>1.1255833333333332</v>
      </c>
      <c r="K493" s="818">
        <f>AVERAGE(K428:K439)</f>
        <v>102.88758333333332</v>
      </c>
    </row>
    <row r="494" spans="1:11">
      <c r="A494" s="700"/>
      <c r="B494" s="46"/>
      <c r="C494" s="97"/>
      <c r="D494" s="97"/>
      <c r="E494" s="97"/>
      <c r="F494" s="97"/>
      <c r="G494" s="31"/>
      <c r="H494" s="97"/>
      <c r="I494" s="31"/>
      <c r="J494" s="104"/>
      <c r="K494" s="97"/>
    </row>
    <row r="495" spans="1:11">
      <c r="G495" s="565" t="s">
        <v>720</v>
      </c>
      <c r="I495" s="565" t="s">
        <v>720</v>
      </c>
    </row>
    <row r="496" spans="1:11">
      <c r="A496" s="763" t="s">
        <v>715</v>
      </c>
      <c r="B496" s="765"/>
      <c r="C496" s="916"/>
      <c r="D496" s="916"/>
      <c r="E496" s="916"/>
      <c r="F496" s="916"/>
      <c r="G496" s="33">
        <f>SUM(G323:G334)</f>
        <v>245435</v>
      </c>
      <c r="H496" s="916"/>
      <c r="I496" s="33">
        <f>SUM(I323:I334)</f>
        <v>188224272</v>
      </c>
      <c r="J496" s="916"/>
      <c r="K496" s="917"/>
    </row>
    <row r="497" spans="1:11">
      <c r="A497" s="764" t="s">
        <v>716</v>
      </c>
      <c r="B497" s="564"/>
      <c r="G497" s="31">
        <f>SUM(G335:G346)</f>
        <v>224377</v>
      </c>
      <c r="I497" s="31">
        <f>SUM(I335:I346)</f>
        <v>190765194</v>
      </c>
      <c r="K497" s="918"/>
    </row>
    <row r="498" spans="1:11">
      <c r="A498" s="764" t="s">
        <v>717</v>
      </c>
      <c r="B498" s="703" t="s">
        <v>271</v>
      </c>
      <c r="G498" s="28">
        <f>SUM(G347:G358)</f>
        <v>213641</v>
      </c>
      <c r="I498" s="28">
        <f>SUM(I347:I358)</f>
        <v>193905376</v>
      </c>
      <c r="K498" s="918"/>
    </row>
    <row r="499" spans="1:11">
      <c r="A499" s="764" t="s">
        <v>757</v>
      </c>
      <c r="B499" s="1891"/>
      <c r="G499" s="1890">
        <f>SUM(G359:G370)</f>
        <v>217587</v>
      </c>
      <c r="I499" s="1890">
        <f>SUM(I359:I370)</f>
        <v>207843328</v>
      </c>
      <c r="K499" s="918"/>
    </row>
    <row r="500" spans="1:11">
      <c r="A500" s="1046" t="s">
        <v>795</v>
      </c>
      <c r="B500" s="1891"/>
      <c r="G500" s="1890">
        <f>SUM(G371:G382)</f>
        <v>212275</v>
      </c>
      <c r="I500" s="1890">
        <f>SUM(I371:I382)</f>
        <v>207764698</v>
      </c>
      <c r="K500" s="918"/>
    </row>
    <row r="501" spans="1:11">
      <c r="A501" s="1046" t="s">
        <v>823</v>
      </c>
      <c r="B501" s="1891"/>
      <c r="G501" s="1890">
        <f>SUM(G383:G394)</f>
        <v>252333</v>
      </c>
      <c r="I501" s="1890">
        <f>SUM(I383:I394)</f>
        <v>192435832</v>
      </c>
      <c r="K501" s="918"/>
    </row>
    <row r="502" spans="1:11">
      <c r="A502" s="1046" t="s">
        <v>1194</v>
      </c>
      <c r="B502" s="1891"/>
      <c r="G502" s="1890">
        <f>SUM(G395:G406)</f>
        <v>238147</v>
      </c>
      <c r="I502" s="1890">
        <f>SUM(I395:I406)</f>
        <v>211273886</v>
      </c>
      <c r="K502" s="918"/>
    </row>
    <row r="503" spans="1:11">
      <c r="A503" s="1171" t="s">
        <v>1227</v>
      </c>
      <c r="B503" s="807"/>
      <c r="C503" s="882"/>
      <c r="D503" s="882"/>
      <c r="E503" s="882"/>
      <c r="F503" s="882"/>
      <c r="G503" s="919">
        <f>SUM(G407:G418)</f>
        <v>223176</v>
      </c>
      <c r="H503" s="882"/>
      <c r="I503" s="919">
        <f>SUM(I407:I418)</f>
        <v>236051784</v>
      </c>
      <c r="J503" s="882"/>
      <c r="K503" s="920"/>
    </row>
  </sheetData>
  <phoneticPr fontId="2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F17" sqref="F17"/>
    </sheetView>
  </sheetViews>
  <sheetFormatPr defaultColWidth="8.90625" defaultRowHeight="12.5"/>
  <cols>
    <col min="1" max="1" width="1.08984375" style="147" customWidth="1"/>
    <col min="2" max="2" width="9.90625" style="147" customWidth="1"/>
    <col min="3" max="5" width="11.08984375" style="147" customWidth="1"/>
    <col min="6" max="8" width="8.08984375" style="147" customWidth="1"/>
    <col min="9" max="11" width="11.08984375" style="147" customWidth="1"/>
    <col min="12" max="14" width="8.08984375" style="147" customWidth="1"/>
    <col min="15" max="17" width="11.08984375" style="147" customWidth="1"/>
    <col min="18" max="20" width="8.08984375" style="147" customWidth="1"/>
    <col min="21" max="23" width="11.08984375" style="147" customWidth="1"/>
    <col min="24" max="26" width="8.08984375" style="147" customWidth="1"/>
    <col min="27" max="29" width="11.08984375" style="147" customWidth="1"/>
    <col min="30" max="32" width="8.08984375" style="147" customWidth="1"/>
    <col min="33" max="35" width="11.08984375" style="147" customWidth="1"/>
    <col min="36" max="38" width="8.08984375" style="147" customWidth="1"/>
    <col min="39" max="41" width="11.08984375" style="147" customWidth="1"/>
    <col min="42" max="44" width="8.08984375" style="147" customWidth="1"/>
    <col min="45" max="46" width="15.6328125" style="147" customWidth="1"/>
    <col min="47" max="256" width="8.90625" style="147"/>
    <col min="257" max="257" width="1.08984375" style="147" customWidth="1"/>
    <col min="258" max="258" width="9.90625" style="147" customWidth="1"/>
    <col min="259" max="261" width="8.453125" style="147" customWidth="1"/>
    <col min="262" max="264" width="6.90625" style="147" customWidth="1"/>
    <col min="265" max="267" width="8.453125" style="147" customWidth="1"/>
    <col min="268" max="268" width="6.90625" style="147" customWidth="1"/>
    <col min="269" max="269" width="7.36328125" style="147" customWidth="1"/>
    <col min="270" max="270" width="7.453125" style="147" bestFit="1" customWidth="1"/>
    <col min="271" max="512" width="8.90625" style="147"/>
    <col min="513" max="513" width="1.08984375" style="147" customWidth="1"/>
    <col min="514" max="514" width="9.90625" style="147" customWidth="1"/>
    <col min="515" max="517" width="8.453125" style="147" customWidth="1"/>
    <col min="518" max="520" width="6.90625" style="147" customWidth="1"/>
    <col min="521" max="523" width="8.453125" style="147" customWidth="1"/>
    <col min="524" max="524" width="6.90625" style="147" customWidth="1"/>
    <col min="525" max="525" width="7.36328125" style="147" customWidth="1"/>
    <col min="526" max="526" width="7.453125" style="147" bestFit="1" customWidth="1"/>
    <col min="527" max="768" width="8.90625" style="147"/>
    <col min="769" max="769" width="1.08984375" style="147" customWidth="1"/>
    <col min="770" max="770" width="9.90625" style="147" customWidth="1"/>
    <col min="771" max="773" width="8.453125" style="147" customWidth="1"/>
    <col min="774" max="776" width="6.90625" style="147" customWidth="1"/>
    <col min="777" max="779" width="8.453125" style="147" customWidth="1"/>
    <col min="780" max="780" width="6.90625" style="147" customWidth="1"/>
    <col min="781" max="781" width="7.36328125" style="147" customWidth="1"/>
    <col min="782" max="782" width="7.453125" style="147" bestFit="1" customWidth="1"/>
    <col min="783" max="1024" width="8.90625" style="147"/>
    <col min="1025" max="1025" width="1.08984375" style="147" customWidth="1"/>
    <col min="1026" max="1026" width="9.90625" style="147" customWidth="1"/>
    <col min="1027" max="1029" width="8.453125" style="147" customWidth="1"/>
    <col min="1030" max="1032" width="6.90625" style="147" customWidth="1"/>
    <col min="1033" max="1035" width="8.453125" style="147" customWidth="1"/>
    <col min="1036" max="1036" width="6.90625" style="147" customWidth="1"/>
    <col min="1037" max="1037" width="7.36328125" style="147" customWidth="1"/>
    <col min="1038" max="1038" width="7.453125" style="147" bestFit="1" customWidth="1"/>
    <col min="1039" max="1280" width="8.90625" style="147"/>
    <col min="1281" max="1281" width="1.08984375" style="147" customWidth="1"/>
    <col min="1282" max="1282" width="9.90625" style="147" customWidth="1"/>
    <col min="1283" max="1285" width="8.453125" style="147" customWidth="1"/>
    <col min="1286" max="1288" width="6.90625" style="147" customWidth="1"/>
    <col min="1289" max="1291" width="8.453125" style="147" customWidth="1"/>
    <col min="1292" max="1292" width="6.90625" style="147" customWidth="1"/>
    <col min="1293" max="1293" width="7.36328125" style="147" customWidth="1"/>
    <col min="1294" max="1294" width="7.453125" style="147" bestFit="1" customWidth="1"/>
    <col min="1295" max="1536" width="8.90625" style="147"/>
    <col min="1537" max="1537" width="1.08984375" style="147" customWidth="1"/>
    <col min="1538" max="1538" width="9.90625" style="147" customWidth="1"/>
    <col min="1539" max="1541" width="8.453125" style="147" customWidth="1"/>
    <col min="1542" max="1544" width="6.90625" style="147" customWidth="1"/>
    <col min="1545" max="1547" width="8.453125" style="147" customWidth="1"/>
    <col min="1548" max="1548" width="6.90625" style="147" customWidth="1"/>
    <col min="1549" max="1549" width="7.36328125" style="147" customWidth="1"/>
    <col min="1550" max="1550" width="7.453125" style="147" bestFit="1" customWidth="1"/>
    <col min="1551" max="1792" width="8.90625" style="147"/>
    <col min="1793" max="1793" width="1.08984375" style="147" customWidth="1"/>
    <col min="1794" max="1794" width="9.90625" style="147" customWidth="1"/>
    <col min="1795" max="1797" width="8.453125" style="147" customWidth="1"/>
    <col min="1798" max="1800" width="6.90625" style="147" customWidth="1"/>
    <col min="1801" max="1803" width="8.453125" style="147" customWidth="1"/>
    <col min="1804" max="1804" width="6.90625" style="147" customWidth="1"/>
    <col min="1805" max="1805" width="7.36328125" style="147" customWidth="1"/>
    <col min="1806" max="1806" width="7.453125" style="147" bestFit="1" customWidth="1"/>
    <col min="1807" max="2048" width="8.90625" style="147"/>
    <col min="2049" max="2049" width="1.08984375" style="147" customWidth="1"/>
    <col min="2050" max="2050" width="9.90625" style="147" customWidth="1"/>
    <col min="2051" max="2053" width="8.453125" style="147" customWidth="1"/>
    <col min="2054" max="2056" width="6.90625" style="147" customWidth="1"/>
    <col min="2057" max="2059" width="8.453125" style="147" customWidth="1"/>
    <col min="2060" max="2060" width="6.90625" style="147" customWidth="1"/>
    <col min="2061" max="2061" width="7.36328125" style="147" customWidth="1"/>
    <col min="2062" max="2062" width="7.453125" style="147" bestFit="1" customWidth="1"/>
    <col min="2063" max="2304" width="8.90625" style="147"/>
    <col min="2305" max="2305" width="1.08984375" style="147" customWidth="1"/>
    <col min="2306" max="2306" width="9.90625" style="147" customWidth="1"/>
    <col min="2307" max="2309" width="8.453125" style="147" customWidth="1"/>
    <col min="2310" max="2312" width="6.90625" style="147" customWidth="1"/>
    <col min="2313" max="2315" width="8.453125" style="147" customWidth="1"/>
    <col min="2316" max="2316" width="6.90625" style="147" customWidth="1"/>
    <col min="2317" max="2317" width="7.36328125" style="147" customWidth="1"/>
    <col min="2318" max="2318" width="7.453125" style="147" bestFit="1" customWidth="1"/>
    <col min="2319" max="2560" width="8.90625" style="147"/>
    <col min="2561" max="2561" width="1.08984375" style="147" customWidth="1"/>
    <col min="2562" max="2562" width="9.90625" style="147" customWidth="1"/>
    <col min="2563" max="2565" width="8.453125" style="147" customWidth="1"/>
    <col min="2566" max="2568" width="6.90625" style="147" customWidth="1"/>
    <col min="2569" max="2571" width="8.453125" style="147" customWidth="1"/>
    <col min="2572" max="2572" width="6.90625" style="147" customWidth="1"/>
    <col min="2573" max="2573" width="7.36328125" style="147" customWidth="1"/>
    <col min="2574" max="2574" width="7.453125" style="147" bestFit="1" customWidth="1"/>
    <col min="2575" max="2816" width="8.90625" style="147"/>
    <col min="2817" max="2817" width="1.08984375" style="147" customWidth="1"/>
    <col min="2818" max="2818" width="9.90625" style="147" customWidth="1"/>
    <col min="2819" max="2821" width="8.453125" style="147" customWidth="1"/>
    <col min="2822" max="2824" width="6.90625" style="147" customWidth="1"/>
    <col min="2825" max="2827" width="8.453125" style="147" customWidth="1"/>
    <col min="2828" max="2828" width="6.90625" style="147" customWidth="1"/>
    <col min="2829" max="2829" width="7.36328125" style="147" customWidth="1"/>
    <col min="2830" max="2830" width="7.453125" style="147" bestFit="1" customWidth="1"/>
    <col min="2831" max="3072" width="8.90625" style="147"/>
    <col min="3073" max="3073" width="1.08984375" style="147" customWidth="1"/>
    <col min="3074" max="3074" width="9.90625" style="147" customWidth="1"/>
    <col min="3075" max="3077" width="8.453125" style="147" customWidth="1"/>
    <col min="3078" max="3080" width="6.90625" style="147" customWidth="1"/>
    <col min="3081" max="3083" width="8.453125" style="147" customWidth="1"/>
    <col min="3084" max="3084" width="6.90625" style="147" customWidth="1"/>
    <col min="3085" max="3085" width="7.36328125" style="147" customWidth="1"/>
    <col min="3086" max="3086" width="7.453125" style="147" bestFit="1" customWidth="1"/>
    <col min="3087" max="3328" width="8.90625" style="147"/>
    <col min="3329" max="3329" width="1.08984375" style="147" customWidth="1"/>
    <col min="3330" max="3330" width="9.90625" style="147" customWidth="1"/>
    <col min="3331" max="3333" width="8.453125" style="147" customWidth="1"/>
    <col min="3334" max="3336" width="6.90625" style="147" customWidth="1"/>
    <col min="3337" max="3339" width="8.453125" style="147" customWidth="1"/>
    <col min="3340" max="3340" width="6.90625" style="147" customWidth="1"/>
    <col min="3341" max="3341" width="7.36328125" style="147" customWidth="1"/>
    <col min="3342" max="3342" width="7.453125" style="147" bestFit="1" customWidth="1"/>
    <col min="3343" max="3584" width="8.90625" style="147"/>
    <col min="3585" max="3585" width="1.08984375" style="147" customWidth="1"/>
    <col min="3586" max="3586" width="9.90625" style="147" customWidth="1"/>
    <col min="3587" max="3589" width="8.453125" style="147" customWidth="1"/>
    <col min="3590" max="3592" width="6.90625" style="147" customWidth="1"/>
    <col min="3593" max="3595" width="8.453125" style="147" customWidth="1"/>
    <col min="3596" max="3596" width="6.90625" style="147" customWidth="1"/>
    <col min="3597" max="3597" width="7.36328125" style="147" customWidth="1"/>
    <col min="3598" max="3598" width="7.453125" style="147" bestFit="1" customWidth="1"/>
    <col min="3599" max="3840" width="8.90625" style="147"/>
    <col min="3841" max="3841" width="1.08984375" style="147" customWidth="1"/>
    <col min="3842" max="3842" width="9.90625" style="147" customWidth="1"/>
    <col min="3843" max="3845" width="8.453125" style="147" customWidth="1"/>
    <col min="3846" max="3848" width="6.90625" style="147" customWidth="1"/>
    <col min="3849" max="3851" width="8.453125" style="147" customWidth="1"/>
    <col min="3852" max="3852" width="6.90625" style="147" customWidth="1"/>
    <col min="3853" max="3853" width="7.36328125" style="147" customWidth="1"/>
    <col min="3854" max="3854" width="7.453125" style="147" bestFit="1" customWidth="1"/>
    <col min="3855" max="4096" width="8.90625" style="147"/>
    <col min="4097" max="4097" width="1.08984375" style="147" customWidth="1"/>
    <col min="4098" max="4098" width="9.90625" style="147" customWidth="1"/>
    <col min="4099" max="4101" width="8.453125" style="147" customWidth="1"/>
    <col min="4102" max="4104" width="6.90625" style="147" customWidth="1"/>
    <col min="4105" max="4107" width="8.453125" style="147" customWidth="1"/>
    <col min="4108" max="4108" width="6.90625" style="147" customWidth="1"/>
    <col min="4109" max="4109" width="7.36328125" style="147" customWidth="1"/>
    <col min="4110" max="4110" width="7.453125" style="147" bestFit="1" customWidth="1"/>
    <col min="4111" max="4352" width="8.90625" style="147"/>
    <col min="4353" max="4353" width="1.08984375" style="147" customWidth="1"/>
    <col min="4354" max="4354" width="9.90625" style="147" customWidth="1"/>
    <col min="4355" max="4357" width="8.453125" style="147" customWidth="1"/>
    <col min="4358" max="4360" width="6.90625" style="147" customWidth="1"/>
    <col min="4361" max="4363" width="8.453125" style="147" customWidth="1"/>
    <col min="4364" max="4364" width="6.90625" style="147" customWidth="1"/>
    <col min="4365" max="4365" width="7.36328125" style="147" customWidth="1"/>
    <col min="4366" max="4366" width="7.453125" style="147" bestFit="1" customWidth="1"/>
    <col min="4367" max="4608" width="8.90625" style="147"/>
    <col min="4609" max="4609" width="1.08984375" style="147" customWidth="1"/>
    <col min="4610" max="4610" width="9.90625" style="147" customWidth="1"/>
    <col min="4611" max="4613" width="8.453125" style="147" customWidth="1"/>
    <col min="4614" max="4616" width="6.90625" style="147" customWidth="1"/>
    <col min="4617" max="4619" width="8.453125" style="147" customWidth="1"/>
    <col min="4620" max="4620" width="6.90625" style="147" customWidth="1"/>
    <col min="4621" max="4621" width="7.36328125" style="147" customWidth="1"/>
    <col min="4622" max="4622" width="7.453125" style="147" bestFit="1" customWidth="1"/>
    <col min="4623" max="4864" width="8.90625" style="147"/>
    <col min="4865" max="4865" width="1.08984375" style="147" customWidth="1"/>
    <col min="4866" max="4866" width="9.90625" style="147" customWidth="1"/>
    <col min="4867" max="4869" width="8.453125" style="147" customWidth="1"/>
    <col min="4870" max="4872" width="6.90625" style="147" customWidth="1"/>
    <col min="4873" max="4875" width="8.453125" style="147" customWidth="1"/>
    <col min="4876" max="4876" width="6.90625" style="147" customWidth="1"/>
    <col min="4877" max="4877" width="7.36328125" style="147" customWidth="1"/>
    <col min="4878" max="4878" width="7.453125" style="147" bestFit="1" customWidth="1"/>
    <col min="4879" max="5120" width="8.90625" style="147"/>
    <col min="5121" max="5121" width="1.08984375" style="147" customWidth="1"/>
    <col min="5122" max="5122" width="9.90625" style="147" customWidth="1"/>
    <col min="5123" max="5125" width="8.453125" style="147" customWidth="1"/>
    <col min="5126" max="5128" width="6.90625" style="147" customWidth="1"/>
    <col min="5129" max="5131" width="8.453125" style="147" customWidth="1"/>
    <col min="5132" max="5132" width="6.90625" style="147" customWidth="1"/>
    <col min="5133" max="5133" width="7.36328125" style="147" customWidth="1"/>
    <col min="5134" max="5134" width="7.453125" style="147" bestFit="1" customWidth="1"/>
    <col min="5135" max="5376" width="8.90625" style="147"/>
    <col min="5377" max="5377" width="1.08984375" style="147" customWidth="1"/>
    <col min="5378" max="5378" width="9.90625" style="147" customWidth="1"/>
    <col min="5379" max="5381" width="8.453125" style="147" customWidth="1"/>
    <col min="5382" max="5384" width="6.90625" style="147" customWidth="1"/>
    <col min="5385" max="5387" width="8.453125" style="147" customWidth="1"/>
    <col min="5388" max="5388" width="6.90625" style="147" customWidth="1"/>
    <col min="5389" max="5389" width="7.36328125" style="147" customWidth="1"/>
    <col min="5390" max="5390" width="7.453125" style="147" bestFit="1" customWidth="1"/>
    <col min="5391" max="5632" width="8.90625" style="147"/>
    <col min="5633" max="5633" width="1.08984375" style="147" customWidth="1"/>
    <col min="5634" max="5634" width="9.90625" style="147" customWidth="1"/>
    <col min="5635" max="5637" width="8.453125" style="147" customWidth="1"/>
    <col min="5638" max="5640" width="6.90625" style="147" customWidth="1"/>
    <col min="5641" max="5643" width="8.453125" style="147" customWidth="1"/>
    <col min="5644" max="5644" width="6.90625" style="147" customWidth="1"/>
    <col min="5645" max="5645" width="7.36328125" style="147" customWidth="1"/>
    <col min="5646" max="5646" width="7.453125" style="147" bestFit="1" customWidth="1"/>
    <col min="5647" max="5888" width="8.90625" style="147"/>
    <col min="5889" max="5889" width="1.08984375" style="147" customWidth="1"/>
    <col min="5890" max="5890" width="9.90625" style="147" customWidth="1"/>
    <col min="5891" max="5893" width="8.453125" style="147" customWidth="1"/>
    <col min="5894" max="5896" width="6.90625" style="147" customWidth="1"/>
    <col min="5897" max="5899" width="8.453125" style="147" customWidth="1"/>
    <col min="5900" max="5900" width="6.90625" style="147" customWidth="1"/>
    <col min="5901" max="5901" width="7.36328125" style="147" customWidth="1"/>
    <col min="5902" max="5902" width="7.453125" style="147" bestFit="1" customWidth="1"/>
    <col min="5903" max="6144" width="8.90625" style="147"/>
    <col min="6145" max="6145" width="1.08984375" style="147" customWidth="1"/>
    <col min="6146" max="6146" width="9.90625" style="147" customWidth="1"/>
    <col min="6147" max="6149" width="8.453125" style="147" customWidth="1"/>
    <col min="6150" max="6152" width="6.90625" style="147" customWidth="1"/>
    <col min="6153" max="6155" width="8.453125" style="147" customWidth="1"/>
    <col min="6156" max="6156" width="6.90625" style="147" customWidth="1"/>
    <col min="6157" max="6157" width="7.36328125" style="147" customWidth="1"/>
    <col min="6158" max="6158" width="7.453125" style="147" bestFit="1" customWidth="1"/>
    <col min="6159" max="6400" width="8.90625" style="147"/>
    <col min="6401" max="6401" width="1.08984375" style="147" customWidth="1"/>
    <col min="6402" max="6402" width="9.90625" style="147" customWidth="1"/>
    <col min="6403" max="6405" width="8.453125" style="147" customWidth="1"/>
    <col min="6406" max="6408" width="6.90625" style="147" customWidth="1"/>
    <col min="6409" max="6411" width="8.453125" style="147" customWidth="1"/>
    <col min="6412" max="6412" width="6.90625" style="147" customWidth="1"/>
    <col min="6413" max="6413" width="7.36328125" style="147" customWidth="1"/>
    <col min="6414" max="6414" width="7.453125" style="147" bestFit="1" customWidth="1"/>
    <col min="6415" max="6656" width="8.90625" style="147"/>
    <col min="6657" max="6657" width="1.08984375" style="147" customWidth="1"/>
    <col min="6658" max="6658" width="9.90625" style="147" customWidth="1"/>
    <col min="6659" max="6661" width="8.453125" style="147" customWidth="1"/>
    <col min="6662" max="6664" width="6.90625" style="147" customWidth="1"/>
    <col min="6665" max="6667" width="8.453125" style="147" customWidth="1"/>
    <col min="6668" max="6668" width="6.90625" style="147" customWidth="1"/>
    <col min="6669" max="6669" width="7.36328125" style="147" customWidth="1"/>
    <col min="6670" max="6670" width="7.453125" style="147" bestFit="1" customWidth="1"/>
    <col min="6671" max="6912" width="8.90625" style="147"/>
    <col min="6913" max="6913" width="1.08984375" style="147" customWidth="1"/>
    <col min="6914" max="6914" width="9.90625" style="147" customWidth="1"/>
    <col min="6915" max="6917" width="8.453125" style="147" customWidth="1"/>
    <col min="6918" max="6920" width="6.90625" style="147" customWidth="1"/>
    <col min="6921" max="6923" width="8.453125" style="147" customWidth="1"/>
    <col min="6924" max="6924" width="6.90625" style="147" customWidth="1"/>
    <col min="6925" max="6925" width="7.36328125" style="147" customWidth="1"/>
    <col min="6926" max="6926" width="7.453125" style="147" bestFit="1" customWidth="1"/>
    <col min="6927" max="7168" width="8.90625" style="147"/>
    <col min="7169" max="7169" width="1.08984375" style="147" customWidth="1"/>
    <col min="7170" max="7170" width="9.90625" style="147" customWidth="1"/>
    <col min="7171" max="7173" width="8.453125" style="147" customWidth="1"/>
    <col min="7174" max="7176" width="6.90625" style="147" customWidth="1"/>
    <col min="7177" max="7179" width="8.453125" style="147" customWidth="1"/>
    <col min="7180" max="7180" width="6.90625" style="147" customWidth="1"/>
    <col min="7181" max="7181" width="7.36328125" style="147" customWidth="1"/>
    <col min="7182" max="7182" width="7.453125" style="147" bestFit="1" customWidth="1"/>
    <col min="7183" max="7424" width="8.90625" style="147"/>
    <col min="7425" max="7425" width="1.08984375" style="147" customWidth="1"/>
    <col min="7426" max="7426" width="9.90625" style="147" customWidth="1"/>
    <col min="7427" max="7429" width="8.453125" style="147" customWidth="1"/>
    <col min="7430" max="7432" width="6.90625" style="147" customWidth="1"/>
    <col min="7433" max="7435" width="8.453125" style="147" customWidth="1"/>
    <col min="7436" max="7436" width="6.90625" style="147" customWidth="1"/>
    <col min="7437" max="7437" width="7.36328125" style="147" customWidth="1"/>
    <col min="7438" max="7438" width="7.453125" style="147" bestFit="1" customWidth="1"/>
    <col min="7439" max="7680" width="8.90625" style="147"/>
    <col min="7681" max="7681" width="1.08984375" style="147" customWidth="1"/>
    <col min="7682" max="7682" width="9.90625" style="147" customWidth="1"/>
    <col min="7683" max="7685" width="8.453125" style="147" customWidth="1"/>
    <col min="7686" max="7688" width="6.90625" style="147" customWidth="1"/>
    <col min="7689" max="7691" width="8.453125" style="147" customWidth="1"/>
    <col min="7692" max="7692" width="6.90625" style="147" customWidth="1"/>
    <col min="7693" max="7693" width="7.36328125" style="147" customWidth="1"/>
    <col min="7694" max="7694" width="7.453125" style="147" bestFit="1" customWidth="1"/>
    <col min="7695" max="7936" width="8.90625" style="147"/>
    <col min="7937" max="7937" width="1.08984375" style="147" customWidth="1"/>
    <col min="7938" max="7938" width="9.90625" style="147" customWidth="1"/>
    <col min="7939" max="7941" width="8.453125" style="147" customWidth="1"/>
    <col min="7942" max="7944" width="6.90625" style="147" customWidth="1"/>
    <col min="7945" max="7947" width="8.453125" style="147" customWidth="1"/>
    <col min="7948" max="7948" width="6.90625" style="147" customWidth="1"/>
    <col min="7949" max="7949" width="7.36328125" style="147" customWidth="1"/>
    <col min="7950" max="7950" width="7.453125" style="147" bestFit="1" customWidth="1"/>
    <col min="7951" max="8192" width="8.90625" style="147"/>
    <col min="8193" max="8193" width="1.08984375" style="147" customWidth="1"/>
    <col min="8194" max="8194" width="9.90625" style="147" customWidth="1"/>
    <col min="8195" max="8197" width="8.453125" style="147" customWidth="1"/>
    <col min="8198" max="8200" width="6.90625" style="147" customWidth="1"/>
    <col min="8201" max="8203" width="8.453125" style="147" customWidth="1"/>
    <col min="8204" max="8204" width="6.90625" style="147" customWidth="1"/>
    <col min="8205" max="8205" width="7.36328125" style="147" customWidth="1"/>
    <col min="8206" max="8206" width="7.453125" style="147" bestFit="1" customWidth="1"/>
    <col min="8207" max="8448" width="8.90625" style="147"/>
    <col min="8449" max="8449" width="1.08984375" style="147" customWidth="1"/>
    <col min="8450" max="8450" width="9.90625" style="147" customWidth="1"/>
    <col min="8451" max="8453" width="8.453125" style="147" customWidth="1"/>
    <col min="8454" max="8456" width="6.90625" style="147" customWidth="1"/>
    <col min="8457" max="8459" width="8.453125" style="147" customWidth="1"/>
    <col min="8460" max="8460" width="6.90625" style="147" customWidth="1"/>
    <col min="8461" max="8461" width="7.36328125" style="147" customWidth="1"/>
    <col min="8462" max="8462" width="7.453125" style="147" bestFit="1" customWidth="1"/>
    <col min="8463" max="8704" width="8.90625" style="147"/>
    <col min="8705" max="8705" width="1.08984375" style="147" customWidth="1"/>
    <col min="8706" max="8706" width="9.90625" style="147" customWidth="1"/>
    <col min="8707" max="8709" width="8.453125" style="147" customWidth="1"/>
    <col min="8710" max="8712" width="6.90625" style="147" customWidth="1"/>
    <col min="8713" max="8715" width="8.453125" style="147" customWidth="1"/>
    <col min="8716" max="8716" width="6.90625" style="147" customWidth="1"/>
    <col min="8717" max="8717" width="7.36328125" style="147" customWidth="1"/>
    <col min="8718" max="8718" width="7.453125" style="147" bestFit="1" customWidth="1"/>
    <col min="8719" max="8960" width="8.90625" style="147"/>
    <col min="8961" max="8961" width="1.08984375" style="147" customWidth="1"/>
    <col min="8962" max="8962" width="9.90625" style="147" customWidth="1"/>
    <col min="8963" max="8965" width="8.453125" style="147" customWidth="1"/>
    <col min="8966" max="8968" width="6.90625" style="147" customWidth="1"/>
    <col min="8969" max="8971" width="8.453125" style="147" customWidth="1"/>
    <col min="8972" max="8972" width="6.90625" style="147" customWidth="1"/>
    <col min="8973" max="8973" width="7.36328125" style="147" customWidth="1"/>
    <col min="8974" max="8974" width="7.453125" style="147" bestFit="1" customWidth="1"/>
    <col min="8975" max="9216" width="8.90625" style="147"/>
    <col min="9217" max="9217" width="1.08984375" style="147" customWidth="1"/>
    <col min="9218" max="9218" width="9.90625" style="147" customWidth="1"/>
    <col min="9219" max="9221" width="8.453125" style="147" customWidth="1"/>
    <col min="9222" max="9224" width="6.90625" style="147" customWidth="1"/>
    <col min="9225" max="9227" width="8.453125" style="147" customWidth="1"/>
    <col min="9228" max="9228" width="6.90625" style="147" customWidth="1"/>
    <col min="9229" max="9229" width="7.36328125" style="147" customWidth="1"/>
    <col min="9230" max="9230" width="7.453125" style="147" bestFit="1" customWidth="1"/>
    <col min="9231" max="9472" width="8.90625" style="147"/>
    <col min="9473" max="9473" width="1.08984375" style="147" customWidth="1"/>
    <col min="9474" max="9474" width="9.90625" style="147" customWidth="1"/>
    <col min="9475" max="9477" width="8.453125" style="147" customWidth="1"/>
    <col min="9478" max="9480" width="6.90625" style="147" customWidth="1"/>
    <col min="9481" max="9483" width="8.453125" style="147" customWidth="1"/>
    <col min="9484" max="9484" width="6.90625" style="147" customWidth="1"/>
    <col min="9485" max="9485" width="7.36328125" style="147" customWidth="1"/>
    <col min="9486" max="9486" width="7.453125" style="147" bestFit="1" customWidth="1"/>
    <col min="9487" max="9728" width="8.90625" style="147"/>
    <col min="9729" max="9729" width="1.08984375" style="147" customWidth="1"/>
    <col min="9730" max="9730" width="9.90625" style="147" customWidth="1"/>
    <col min="9731" max="9733" width="8.453125" style="147" customWidth="1"/>
    <col min="9734" max="9736" width="6.90625" style="147" customWidth="1"/>
    <col min="9737" max="9739" width="8.453125" style="147" customWidth="1"/>
    <col min="9740" max="9740" width="6.90625" style="147" customWidth="1"/>
    <col min="9741" max="9741" width="7.36328125" style="147" customWidth="1"/>
    <col min="9742" max="9742" width="7.453125" style="147" bestFit="1" customWidth="1"/>
    <col min="9743" max="9984" width="8.90625" style="147"/>
    <col min="9985" max="9985" width="1.08984375" style="147" customWidth="1"/>
    <col min="9986" max="9986" width="9.90625" style="147" customWidth="1"/>
    <col min="9987" max="9989" width="8.453125" style="147" customWidth="1"/>
    <col min="9990" max="9992" width="6.90625" style="147" customWidth="1"/>
    <col min="9993" max="9995" width="8.453125" style="147" customWidth="1"/>
    <col min="9996" max="9996" width="6.90625" style="147" customWidth="1"/>
    <col min="9997" max="9997" width="7.36328125" style="147" customWidth="1"/>
    <col min="9998" max="9998" width="7.453125" style="147" bestFit="1" customWidth="1"/>
    <col min="9999" max="10240" width="8.90625" style="147"/>
    <col min="10241" max="10241" width="1.08984375" style="147" customWidth="1"/>
    <col min="10242" max="10242" width="9.90625" style="147" customWidth="1"/>
    <col min="10243" max="10245" width="8.453125" style="147" customWidth="1"/>
    <col min="10246" max="10248" width="6.90625" style="147" customWidth="1"/>
    <col min="10249" max="10251" width="8.453125" style="147" customWidth="1"/>
    <col min="10252" max="10252" width="6.90625" style="147" customWidth="1"/>
    <col min="10253" max="10253" width="7.36328125" style="147" customWidth="1"/>
    <col min="10254" max="10254" width="7.453125" style="147" bestFit="1" customWidth="1"/>
    <col min="10255" max="10496" width="8.90625" style="147"/>
    <col min="10497" max="10497" width="1.08984375" style="147" customWidth="1"/>
    <col min="10498" max="10498" width="9.90625" style="147" customWidth="1"/>
    <col min="10499" max="10501" width="8.453125" style="147" customWidth="1"/>
    <col min="10502" max="10504" width="6.90625" style="147" customWidth="1"/>
    <col min="10505" max="10507" width="8.453125" style="147" customWidth="1"/>
    <col min="10508" max="10508" width="6.90625" style="147" customWidth="1"/>
    <col min="10509" max="10509" width="7.36328125" style="147" customWidth="1"/>
    <col min="10510" max="10510" width="7.453125" style="147" bestFit="1" customWidth="1"/>
    <col min="10511" max="10752" width="8.90625" style="147"/>
    <col min="10753" max="10753" width="1.08984375" style="147" customWidth="1"/>
    <col min="10754" max="10754" width="9.90625" style="147" customWidth="1"/>
    <col min="10755" max="10757" width="8.453125" style="147" customWidth="1"/>
    <col min="10758" max="10760" width="6.90625" style="147" customWidth="1"/>
    <col min="10761" max="10763" width="8.453125" style="147" customWidth="1"/>
    <col min="10764" max="10764" width="6.90625" style="147" customWidth="1"/>
    <col min="10765" max="10765" width="7.36328125" style="147" customWidth="1"/>
    <col min="10766" max="10766" width="7.453125" style="147" bestFit="1" customWidth="1"/>
    <col min="10767" max="11008" width="8.90625" style="147"/>
    <col min="11009" max="11009" width="1.08984375" style="147" customWidth="1"/>
    <col min="11010" max="11010" width="9.90625" style="147" customWidth="1"/>
    <col min="11011" max="11013" width="8.453125" style="147" customWidth="1"/>
    <col min="11014" max="11016" width="6.90625" style="147" customWidth="1"/>
    <col min="11017" max="11019" width="8.453125" style="147" customWidth="1"/>
    <col min="11020" max="11020" width="6.90625" style="147" customWidth="1"/>
    <col min="11021" max="11021" width="7.36328125" style="147" customWidth="1"/>
    <col min="11022" max="11022" width="7.453125" style="147" bestFit="1" customWidth="1"/>
    <col min="11023" max="11264" width="8.90625" style="147"/>
    <col min="11265" max="11265" width="1.08984375" style="147" customWidth="1"/>
    <col min="11266" max="11266" width="9.90625" style="147" customWidth="1"/>
    <col min="11267" max="11269" width="8.453125" style="147" customWidth="1"/>
    <col min="11270" max="11272" width="6.90625" style="147" customWidth="1"/>
    <col min="11273" max="11275" width="8.453125" style="147" customWidth="1"/>
    <col min="11276" max="11276" width="6.90625" style="147" customWidth="1"/>
    <col min="11277" max="11277" width="7.36328125" style="147" customWidth="1"/>
    <col min="11278" max="11278" width="7.453125" style="147" bestFit="1" customWidth="1"/>
    <col min="11279" max="11520" width="8.90625" style="147"/>
    <col min="11521" max="11521" width="1.08984375" style="147" customWidth="1"/>
    <col min="11522" max="11522" width="9.90625" style="147" customWidth="1"/>
    <col min="11523" max="11525" width="8.453125" style="147" customWidth="1"/>
    <col min="11526" max="11528" width="6.90625" style="147" customWidth="1"/>
    <col min="11529" max="11531" width="8.453125" style="147" customWidth="1"/>
    <col min="11532" max="11532" width="6.90625" style="147" customWidth="1"/>
    <col min="11533" max="11533" width="7.36328125" style="147" customWidth="1"/>
    <col min="11534" max="11534" width="7.453125" style="147" bestFit="1" customWidth="1"/>
    <col min="11535" max="11776" width="8.90625" style="147"/>
    <col min="11777" max="11777" width="1.08984375" style="147" customWidth="1"/>
    <col min="11778" max="11778" width="9.90625" style="147" customWidth="1"/>
    <col min="11779" max="11781" width="8.453125" style="147" customWidth="1"/>
    <col min="11782" max="11784" width="6.90625" style="147" customWidth="1"/>
    <col min="11785" max="11787" width="8.453125" style="147" customWidth="1"/>
    <col min="11788" max="11788" width="6.90625" style="147" customWidth="1"/>
    <col min="11789" max="11789" width="7.36328125" style="147" customWidth="1"/>
    <col min="11790" max="11790" width="7.453125" style="147" bestFit="1" customWidth="1"/>
    <col min="11791" max="12032" width="8.90625" style="147"/>
    <col min="12033" max="12033" width="1.08984375" style="147" customWidth="1"/>
    <col min="12034" max="12034" width="9.90625" style="147" customWidth="1"/>
    <col min="12035" max="12037" width="8.453125" style="147" customWidth="1"/>
    <col min="12038" max="12040" width="6.90625" style="147" customWidth="1"/>
    <col min="12041" max="12043" width="8.453125" style="147" customWidth="1"/>
    <col min="12044" max="12044" width="6.90625" style="147" customWidth="1"/>
    <col min="12045" max="12045" width="7.36328125" style="147" customWidth="1"/>
    <col min="12046" max="12046" width="7.453125" style="147" bestFit="1" customWidth="1"/>
    <col min="12047" max="12288" width="8.90625" style="147"/>
    <col min="12289" max="12289" width="1.08984375" style="147" customWidth="1"/>
    <col min="12290" max="12290" width="9.90625" style="147" customWidth="1"/>
    <col min="12291" max="12293" width="8.453125" style="147" customWidth="1"/>
    <col min="12294" max="12296" width="6.90625" style="147" customWidth="1"/>
    <col min="12297" max="12299" width="8.453125" style="147" customWidth="1"/>
    <col min="12300" max="12300" width="6.90625" style="147" customWidth="1"/>
    <col min="12301" max="12301" width="7.36328125" style="147" customWidth="1"/>
    <col min="12302" max="12302" width="7.453125" style="147" bestFit="1" customWidth="1"/>
    <col min="12303" max="12544" width="8.90625" style="147"/>
    <col min="12545" max="12545" width="1.08984375" style="147" customWidth="1"/>
    <col min="12546" max="12546" width="9.90625" style="147" customWidth="1"/>
    <col min="12547" max="12549" width="8.453125" style="147" customWidth="1"/>
    <col min="12550" max="12552" width="6.90625" style="147" customWidth="1"/>
    <col min="12553" max="12555" width="8.453125" style="147" customWidth="1"/>
    <col min="12556" max="12556" width="6.90625" style="147" customWidth="1"/>
    <col min="12557" max="12557" width="7.36328125" style="147" customWidth="1"/>
    <col min="12558" max="12558" width="7.453125" style="147" bestFit="1" customWidth="1"/>
    <col min="12559" max="12800" width="8.90625" style="147"/>
    <col min="12801" max="12801" width="1.08984375" style="147" customWidth="1"/>
    <col min="12802" max="12802" width="9.90625" style="147" customWidth="1"/>
    <col min="12803" max="12805" width="8.453125" style="147" customWidth="1"/>
    <col min="12806" max="12808" width="6.90625" style="147" customWidth="1"/>
    <col min="12809" max="12811" width="8.453125" style="147" customWidth="1"/>
    <col min="12812" max="12812" width="6.90625" style="147" customWidth="1"/>
    <col min="12813" max="12813" width="7.36328125" style="147" customWidth="1"/>
    <col min="12814" max="12814" width="7.453125" style="147" bestFit="1" customWidth="1"/>
    <col min="12815" max="13056" width="8.90625" style="147"/>
    <col min="13057" max="13057" width="1.08984375" style="147" customWidth="1"/>
    <col min="13058" max="13058" width="9.90625" style="147" customWidth="1"/>
    <col min="13059" max="13061" width="8.453125" style="147" customWidth="1"/>
    <col min="13062" max="13064" width="6.90625" style="147" customWidth="1"/>
    <col min="13065" max="13067" width="8.453125" style="147" customWidth="1"/>
    <col min="13068" max="13068" width="6.90625" style="147" customWidth="1"/>
    <col min="13069" max="13069" width="7.36328125" style="147" customWidth="1"/>
    <col min="13070" max="13070" width="7.453125" style="147" bestFit="1" customWidth="1"/>
    <col min="13071" max="13312" width="8.90625" style="147"/>
    <col min="13313" max="13313" width="1.08984375" style="147" customWidth="1"/>
    <col min="13314" max="13314" width="9.90625" style="147" customWidth="1"/>
    <col min="13315" max="13317" width="8.453125" style="147" customWidth="1"/>
    <col min="13318" max="13320" width="6.90625" style="147" customWidth="1"/>
    <col min="13321" max="13323" width="8.453125" style="147" customWidth="1"/>
    <col min="13324" max="13324" width="6.90625" style="147" customWidth="1"/>
    <col min="13325" max="13325" width="7.36328125" style="147" customWidth="1"/>
    <col min="13326" max="13326" width="7.453125" style="147" bestFit="1" customWidth="1"/>
    <col min="13327" max="13568" width="8.90625" style="147"/>
    <col min="13569" max="13569" width="1.08984375" style="147" customWidth="1"/>
    <col min="13570" max="13570" width="9.90625" style="147" customWidth="1"/>
    <col min="13571" max="13573" width="8.453125" style="147" customWidth="1"/>
    <col min="13574" max="13576" width="6.90625" style="147" customWidth="1"/>
    <col min="13577" max="13579" width="8.453125" style="147" customWidth="1"/>
    <col min="13580" max="13580" width="6.90625" style="147" customWidth="1"/>
    <col min="13581" max="13581" width="7.36328125" style="147" customWidth="1"/>
    <col min="13582" max="13582" width="7.453125" style="147" bestFit="1" customWidth="1"/>
    <col min="13583" max="13824" width="8.90625" style="147"/>
    <col min="13825" max="13825" width="1.08984375" style="147" customWidth="1"/>
    <col min="13826" max="13826" width="9.90625" style="147" customWidth="1"/>
    <col min="13827" max="13829" width="8.453125" style="147" customWidth="1"/>
    <col min="13830" max="13832" width="6.90625" style="147" customWidth="1"/>
    <col min="13833" max="13835" width="8.453125" style="147" customWidth="1"/>
    <col min="13836" max="13836" width="6.90625" style="147" customWidth="1"/>
    <col min="13837" max="13837" width="7.36328125" style="147" customWidth="1"/>
    <col min="13838" max="13838" width="7.453125" style="147" bestFit="1" customWidth="1"/>
    <col min="13839" max="14080" width="8.90625" style="147"/>
    <col min="14081" max="14081" width="1.08984375" style="147" customWidth="1"/>
    <col min="14082" max="14082" width="9.90625" style="147" customWidth="1"/>
    <col min="14083" max="14085" width="8.453125" style="147" customWidth="1"/>
    <col min="14086" max="14088" width="6.90625" style="147" customWidth="1"/>
    <col min="14089" max="14091" width="8.453125" style="147" customWidth="1"/>
    <col min="14092" max="14092" width="6.90625" style="147" customWidth="1"/>
    <col min="14093" max="14093" width="7.36328125" style="147" customWidth="1"/>
    <col min="14094" max="14094" width="7.453125" style="147" bestFit="1" customWidth="1"/>
    <col min="14095" max="14336" width="8.90625" style="147"/>
    <col min="14337" max="14337" width="1.08984375" style="147" customWidth="1"/>
    <col min="14338" max="14338" width="9.90625" style="147" customWidth="1"/>
    <col min="14339" max="14341" width="8.453125" style="147" customWidth="1"/>
    <col min="14342" max="14344" width="6.90625" style="147" customWidth="1"/>
    <col min="14345" max="14347" width="8.453125" style="147" customWidth="1"/>
    <col min="14348" max="14348" width="6.90625" style="147" customWidth="1"/>
    <col min="14349" max="14349" width="7.36328125" style="147" customWidth="1"/>
    <col min="14350" max="14350" width="7.453125" style="147" bestFit="1" customWidth="1"/>
    <col min="14351" max="14592" width="8.90625" style="147"/>
    <col min="14593" max="14593" width="1.08984375" style="147" customWidth="1"/>
    <col min="14594" max="14594" width="9.90625" style="147" customWidth="1"/>
    <col min="14595" max="14597" width="8.453125" style="147" customWidth="1"/>
    <col min="14598" max="14600" width="6.90625" style="147" customWidth="1"/>
    <col min="14601" max="14603" width="8.453125" style="147" customWidth="1"/>
    <col min="14604" max="14604" width="6.90625" style="147" customWidth="1"/>
    <col min="14605" max="14605" width="7.36328125" style="147" customWidth="1"/>
    <col min="14606" max="14606" width="7.453125" style="147" bestFit="1" customWidth="1"/>
    <col min="14607" max="14848" width="8.90625" style="147"/>
    <col min="14849" max="14849" width="1.08984375" style="147" customWidth="1"/>
    <col min="14850" max="14850" width="9.90625" style="147" customWidth="1"/>
    <col min="14851" max="14853" width="8.453125" style="147" customWidth="1"/>
    <col min="14854" max="14856" width="6.90625" style="147" customWidth="1"/>
    <col min="14857" max="14859" width="8.453125" style="147" customWidth="1"/>
    <col min="14860" max="14860" width="6.90625" style="147" customWidth="1"/>
    <col min="14861" max="14861" width="7.36328125" style="147" customWidth="1"/>
    <col min="14862" max="14862" width="7.453125" style="147" bestFit="1" customWidth="1"/>
    <col min="14863" max="15104" width="8.90625" style="147"/>
    <col min="15105" max="15105" width="1.08984375" style="147" customWidth="1"/>
    <col min="15106" max="15106" width="9.90625" style="147" customWidth="1"/>
    <col min="15107" max="15109" width="8.453125" style="147" customWidth="1"/>
    <col min="15110" max="15112" width="6.90625" style="147" customWidth="1"/>
    <col min="15113" max="15115" width="8.453125" style="147" customWidth="1"/>
    <col min="15116" max="15116" width="6.90625" style="147" customWidth="1"/>
    <col min="15117" max="15117" width="7.36328125" style="147" customWidth="1"/>
    <col min="15118" max="15118" width="7.453125" style="147" bestFit="1" customWidth="1"/>
    <col min="15119" max="15360" width="8.90625" style="147"/>
    <col min="15361" max="15361" width="1.08984375" style="147" customWidth="1"/>
    <col min="15362" max="15362" width="9.90625" style="147" customWidth="1"/>
    <col min="15363" max="15365" width="8.453125" style="147" customWidth="1"/>
    <col min="15366" max="15368" width="6.90625" style="147" customWidth="1"/>
    <col min="15369" max="15371" width="8.453125" style="147" customWidth="1"/>
    <col min="15372" max="15372" width="6.90625" style="147" customWidth="1"/>
    <col min="15373" max="15373" width="7.36328125" style="147" customWidth="1"/>
    <col min="15374" max="15374" width="7.453125" style="147" bestFit="1" customWidth="1"/>
    <col min="15375" max="15616" width="8.90625" style="147"/>
    <col min="15617" max="15617" width="1.08984375" style="147" customWidth="1"/>
    <col min="15618" max="15618" width="9.90625" style="147" customWidth="1"/>
    <col min="15619" max="15621" width="8.453125" style="147" customWidth="1"/>
    <col min="15622" max="15624" width="6.90625" style="147" customWidth="1"/>
    <col min="15625" max="15627" width="8.453125" style="147" customWidth="1"/>
    <col min="15628" max="15628" width="6.90625" style="147" customWidth="1"/>
    <col min="15629" max="15629" width="7.36328125" style="147" customWidth="1"/>
    <col min="15630" max="15630" width="7.453125" style="147" bestFit="1" customWidth="1"/>
    <col min="15631" max="15872" width="8.90625" style="147"/>
    <col min="15873" max="15873" width="1.08984375" style="147" customWidth="1"/>
    <col min="15874" max="15874" width="9.90625" style="147" customWidth="1"/>
    <col min="15875" max="15877" width="8.453125" style="147" customWidth="1"/>
    <col min="15878" max="15880" width="6.90625" style="147" customWidth="1"/>
    <col min="15881" max="15883" width="8.453125" style="147" customWidth="1"/>
    <col min="15884" max="15884" width="6.90625" style="147" customWidth="1"/>
    <col min="15885" max="15885" width="7.36328125" style="147" customWidth="1"/>
    <col min="15886" max="15886" width="7.453125" style="147" bestFit="1" customWidth="1"/>
    <col min="15887" max="16128" width="8.90625" style="147"/>
    <col min="16129" max="16129" width="1.08984375" style="147" customWidth="1"/>
    <col min="16130" max="16130" width="9.90625" style="147" customWidth="1"/>
    <col min="16131" max="16133" width="8.453125" style="147" customWidth="1"/>
    <col min="16134" max="16136" width="6.90625" style="147" customWidth="1"/>
    <col min="16137" max="16139" width="8.453125" style="147" customWidth="1"/>
    <col min="16140" max="16140" width="6.90625" style="147" customWidth="1"/>
    <col min="16141" max="16141" width="7.36328125" style="147" customWidth="1"/>
    <col min="16142" max="16142" width="7.453125" style="147" bestFit="1" customWidth="1"/>
    <col min="16143" max="16384" width="8.90625" style="147"/>
  </cols>
  <sheetData>
    <row r="1" spans="2:46" ht="19.5" customHeight="1" thickBot="1">
      <c r="B1" s="145" t="s">
        <v>103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2:46" ht="17.25" customHeight="1">
      <c r="B2" s="148"/>
      <c r="C2" s="2869" t="s">
        <v>67</v>
      </c>
      <c r="D2" s="2870"/>
      <c r="E2" s="2870"/>
      <c r="F2" s="2870"/>
      <c r="G2" s="2870"/>
      <c r="H2" s="2871"/>
      <c r="I2" s="2869" t="s">
        <v>68</v>
      </c>
      <c r="J2" s="2870"/>
      <c r="K2" s="2870"/>
      <c r="L2" s="2870"/>
      <c r="M2" s="2870"/>
      <c r="N2" s="2871"/>
      <c r="O2" s="2869" t="s">
        <v>98</v>
      </c>
      <c r="P2" s="2870"/>
      <c r="Q2" s="2870"/>
      <c r="R2" s="2870"/>
      <c r="S2" s="2870"/>
      <c r="T2" s="2871"/>
      <c r="U2" s="2869" t="s">
        <v>99</v>
      </c>
      <c r="V2" s="2870"/>
      <c r="W2" s="2870"/>
      <c r="X2" s="2870"/>
      <c r="Y2" s="2870"/>
      <c r="Z2" s="2871"/>
      <c r="AA2" s="2869" t="s">
        <v>100</v>
      </c>
      <c r="AB2" s="2870"/>
      <c r="AC2" s="2870"/>
      <c r="AD2" s="2870"/>
      <c r="AE2" s="2870"/>
      <c r="AF2" s="2870"/>
      <c r="AG2" s="2875" t="s">
        <v>101</v>
      </c>
      <c r="AH2" s="2876"/>
      <c r="AI2" s="2876"/>
      <c r="AJ2" s="2876"/>
      <c r="AK2" s="2876"/>
      <c r="AL2" s="2877"/>
      <c r="AM2" s="2875" t="s">
        <v>102</v>
      </c>
      <c r="AN2" s="2876"/>
      <c r="AO2" s="2876"/>
      <c r="AP2" s="2876"/>
      <c r="AQ2" s="2876"/>
      <c r="AR2" s="2876"/>
      <c r="AS2" s="2881" t="s">
        <v>727</v>
      </c>
      <c r="AT2" s="2882"/>
    </row>
    <row r="3" spans="2:46" ht="17.25" customHeight="1">
      <c r="B3" s="149" t="s">
        <v>69</v>
      </c>
      <c r="C3" s="150" t="s">
        <v>70</v>
      </c>
      <c r="D3" s="151" t="s">
        <v>71</v>
      </c>
      <c r="E3" s="152" t="s">
        <v>70</v>
      </c>
      <c r="F3" s="2872" t="s">
        <v>72</v>
      </c>
      <c r="G3" s="2873"/>
      <c r="H3" s="2874"/>
      <c r="I3" s="150" t="s">
        <v>70</v>
      </c>
      <c r="J3" s="151" t="s">
        <v>71</v>
      </c>
      <c r="K3" s="152" t="s">
        <v>70</v>
      </c>
      <c r="L3" s="2872" t="s">
        <v>72</v>
      </c>
      <c r="M3" s="2873"/>
      <c r="N3" s="2874"/>
      <c r="O3" s="150" t="s">
        <v>70</v>
      </c>
      <c r="P3" s="151" t="s">
        <v>71</v>
      </c>
      <c r="Q3" s="152" t="s">
        <v>70</v>
      </c>
      <c r="R3" s="2872" t="s">
        <v>72</v>
      </c>
      <c r="S3" s="2873"/>
      <c r="T3" s="2874"/>
      <c r="U3" s="150" t="s">
        <v>70</v>
      </c>
      <c r="V3" s="151" t="s">
        <v>71</v>
      </c>
      <c r="W3" s="152" t="s">
        <v>70</v>
      </c>
      <c r="X3" s="2872" t="s">
        <v>72</v>
      </c>
      <c r="Y3" s="2873"/>
      <c r="Z3" s="2874"/>
      <c r="AA3" s="150" t="s">
        <v>70</v>
      </c>
      <c r="AB3" s="151" t="s">
        <v>71</v>
      </c>
      <c r="AC3" s="152" t="s">
        <v>70</v>
      </c>
      <c r="AD3" s="2872" t="s">
        <v>72</v>
      </c>
      <c r="AE3" s="2873"/>
      <c r="AF3" s="2873"/>
      <c r="AG3" s="155" t="s">
        <v>70</v>
      </c>
      <c r="AH3" s="153" t="s">
        <v>71</v>
      </c>
      <c r="AI3" s="154" t="s">
        <v>70</v>
      </c>
      <c r="AJ3" s="2878" t="s">
        <v>72</v>
      </c>
      <c r="AK3" s="2879"/>
      <c r="AL3" s="2880"/>
      <c r="AM3" s="155" t="s">
        <v>70</v>
      </c>
      <c r="AN3" s="153" t="s">
        <v>71</v>
      </c>
      <c r="AO3" s="154" t="s">
        <v>70</v>
      </c>
      <c r="AP3" s="2878" t="s">
        <v>72</v>
      </c>
      <c r="AQ3" s="2879"/>
      <c r="AR3" s="2879"/>
      <c r="AS3" s="621"/>
      <c r="AT3" s="622"/>
    </row>
    <row r="4" spans="2:46" ht="17.25" customHeight="1" thickBot="1">
      <c r="B4" s="184"/>
      <c r="C4" s="185"/>
      <c r="D4" s="186"/>
      <c r="E4" s="187"/>
      <c r="F4" s="186" t="s">
        <v>73</v>
      </c>
      <c r="G4" s="186" t="s">
        <v>74</v>
      </c>
      <c r="H4" s="188" t="s">
        <v>75</v>
      </c>
      <c r="I4" s="185"/>
      <c r="J4" s="186"/>
      <c r="K4" s="187"/>
      <c r="L4" s="186" t="s">
        <v>73</v>
      </c>
      <c r="M4" s="186" t="s">
        <v>74</v>
      </c>
      <c r="N4" s="188" t="s">
        <v>75</v>
      </c>
      <c r="O4" s="185"/>
      <c r="P4" s="186"/>
      <c r="Q4" s="187"/>
      <c r="R4" s="186" t="s">
        <v>73</v>
      </c>
      <c r="S4" s="186" t="s">
        <v>74</v>
      </c>
      <c r="T4" s="188" t="s">
        <v>75</v>
      </c>
      <c r="U4" s="185"/>
      <c r="V4" s="186"/>
      <c r="W4" s="187"/>
      <c r="X4" s="186" t="s">
        <v>73</v>
      </c>
      <c r="Y4" s="186" t="s">
        <v>74</v>
      </c>
      <c r="Z4" s="188" t="s">
        <v>75</v>
      </c>
      <c r="AA4" s="185"/>
      <c r="AB4" s="186"/>
      <c r="AC4" s="187"/>
      <c r="AD4" s="186" t="s">
        <v>73</v>
      </c>
      <c r="AE4" s="186" t="s">
        <v>74</v>
      </c>
      <c r="AF4" s="189" t="s">
        <v>75</v>
      </c>
      <c r="AG4" s="190"/>
      <c r="AH4" s="191"/>
      <c r="AI4" s="192"/>
      <c r="AJ4" s="191" t="s">
        <v>73</v>
      </c>
      <c r="AK4" s="191" t="s">
        <v>74</v>
      </c>
      <c r="AL4" s="193" t="s">
        <v>75</v>
      </c>
      <c r="AM4" s="190"/>
      <c r="AN4" s="191"/>
      <c r="AO4" s="192"/>
      <c r="AP4" s="191" t="s">
        <v>73</v>
      </c>
      <c r="AQ4" s="191" t="s">
        <v>74</v>
      </c>
      <c r="AR4" s="619" t="s">
        <v>75</v>
      </c>
      <c r="AS4" s="623" t="s">
        <v>73</v>
      </c>
      <c r="AT4" s="624" t="s">
        <v>74</v>
      </c>
    </row>
    <row r="5" spans="2:46" ht="17.25" customHeight="1">
      <c r="B5" s="156" t="s">
        <v>76</v>
      </c>
      <c r="C5" s="157" t="s">
        <v>104</v>
      </c>
      <c r="D5" s="158" t="s">
        <v>114</v>
      </c>
      <c r="E5" s="159" t="s">
        <v>105</v>
      </c>
      <c r="F5" s="160">
        <v>57</v>
      </c>
      <c r="G5" s="160">
        <v>16</v>
      </c>
      <c r="H5" s="161">
        <f t="shared" ref="H5:H12" si="0">F5+G5</f>
        <v>73</v>
      </c>
      <c r="I5" s="157" t="s">
        <v>125</v>
      </c>
      <c r="J5" s="158" t="s">
        <v>132</v>
      </c>
      <c r="K5" s="159" t="s">
        <v>126</v>
      </c>
      <c r="L5" s="160">
        <v>57</v>
      </c>
      <c r="M5" s="160">
        <v>17</v>
      </c>
      <c r="N5" s="161">
        <f t="shared" ref="N5:N12" si="1">L5+M5</f>
        <v>74</v>
      </c>
      <c r="O5" s="157"/>
      <c r="P5" s="158"/>
      <c r="Q5" s="159"/>
      <c r="R5" s="160"/>
      <c r="S5" s="160"/>
      <c r="T5" s="161"/>
      <c r="U5" s="157"/>
      <c r="V5" s="158"/>
      <c r="W5" s="159"/>
      <c r="X5" s="160"/>
      <c r="Y5" s="160"/>
      <c r="Z5" s="161"/>
      <c r="AA5" s="157" t="s">
        <v>200</v>
      </c>
      <c r="AB5" s="158" t="s">
        <v>201</v>
      </c>
      <c r="AC5" s="159" t="s">
        <v>202</v>
      </c>
      <c r="AD5" s="160"/>
      <c r="AE5" s="160"/>
      <c r="AF5" s="182"/>
      <c r="AG5" s="157"/>
      <c r="AH5" s="158"/>
      <c r="AI5" s="159"/>
      <c r="AJ5" s="160"/>
      <c r="AK5" s="160"/>
      <c r="AL5" s="161"/>
      <c r="AM5" s="157"/>
      <c r="AN5" s="158"/>
      <c r="AO5" s="159"/>
      <c r="AP5" s="160"/>
      <c r="AQ5" s="160"/>
      <c r="AR5" s="182"/>
      <c r="AS5" s="625" t="s">
        <v>728</v>
      </c>
      <c r="AT5" s="154"/>
    </row>
    <row r="6" spans="2:46" ht="17.25" customHeight="1">
      <c r="B6" s="156" t="s">
        <v>77</v>
      </c>
      <c r="C6" s="157" t="s">
        <v>105</v>
      </c>
      <c r="D6" s="158" t="s">
        <v>115</v>
      </c>
      <c r="E6" s="159" t="s">
        <v>106</v>
      </c>
      <c r="F6" s="160">
        <v>22</v>
      </c>
      <c r="G6" s="160">
        <v>20</v>
      </c>
      <c r="H6" s="161">
        <f t="shared" si="0"/>
        <v>42</v>
      </c>
      <c r="I6" s="157" t="s">
        <v>126</v>
      </c>
      <c r="J6" s="158" t="s">
        <v>115</v>
      </c>
      <c r="K6" s="159" t="s">
        <v>127</v>
      </c>
      <c r="L6" s="160">
        <v>23</v>
      </c>
      <c r="M6" s="160">
        <v>16</v>
      </c>
      <c r="N6" s="161">
        <f t="shared" si="1"/>
        <v>39</v>
      </c>
      <c r="O6" s="157"/>
      <c r="P6" s="158"/>
      <c r="Q6" s="159"/>
      <c r="R6" s="160"/>
      <c r="S6" s="160"/>
      <c r="T6" s="161"/>
      <c r="U6" s="157"/>
      <c r="V6" s="158"/>
      <c r="W6" s="159"/>
      <c r="X6" s="160"/>
      <c r="Y6" s="160"/>
      <c r="Z6" s="161"/>
      <c r="AA6" s="157" t="s">
        <v>202</v>
      </c>
      <c r="AB6" s="158" t="s">
        <v>203</v>
      </c>
      <c r="AC6" s="159" t="s">
        <v>204</v>
      </c>
      <c r="AD6" s="160"/>
      <c r="AE6" s="160"/>
      <c r="AF6" s="182"/>
      <c r="AG6" s="157"/>
      <c r="AH6" s="158"/>
      <c r="AI6" s="159"/>
      <c r="AJ6" s="160"/>
      <c r="AK6" s="160"/>
      <c r="AL6" s="161"/>
      <c r="AM6" s="157"/>
      <c r="AN6" s="158"/>
      <c r="AO6" s="159"/>
      <c r="AP6" s="160"/>
      <c r="AQ6" s="160"/>
      <c r="AR6" s="182"/>
      <c r="AS6" s="625" t="s">
        <v>729</v>
      </c>
      <c r="AT6" s="154"/>
    </row>
    <row r="7" spans="2:46" ht="17.25" customHeight="1">
      <c r="B7" s="156" t="s">
        <v>78</v>
      </c>
      <c r="C7" s="157" t="s">
        <v>106</v>
      </c>
      <c r="D7" s="158" t="s">
        <v>116</v>
      </c>
      <c r="E7" s="159" t="s">
        <v>107</v>
      </c>
      <c r="F7" s="160">
        <v>17</v>
      </c>
      <c r="G7" s="160">
        <v>14</v>
      </c>
      <c r="H7" s="161">
        <f t="shared" si="0"/>
        <v>31</v>
      </c>
      <c r="I7" s="157" t="s">
        <v>127</v>
      </c>
      <c r="J7" s="158" t="s">
        <v>133</v>
      </c>
      <c r="K7" s="159" t="s">
        <v>128</v>
      </c>
      <c r="L7" s="160">
        <v>22</v>
      </c>
      <c r="M7" s="160">
        <v>9</v>
      </c>
      <c r="N7" s="161">
        <f t="shared" si="1"/>
        <v>31</v>
      </c>
      <c r="O7" s="157"/>
      <c r="P7" s="158"/>
      <c r="Q7" s="159"/>
      <c r="R7" s="160"/>
      <c r="S7" s="160"/>
      <c r="T7" s="161"/>
      <c r="U7" s="157"/>
      <c r="V7" s="158"/>
      <c r="W7" s="159"/>
      <c r="X7" s="160"/>
      <c r="Y7" s="160"/>
      <c r="Z7" s="161"/>
      <c r="AA7" s="157" t="s">
        <v>204</v>
      </c>
      <c r="AB7" s="158" t="s">
        <v>205</v>
      </c>
      <c r="AC7" s="159" t="s">
        <v>206</v>
      </c>
      <c r="AD7" s="160"/>
      <c r="AE7" s="160"/>
      <c r="AF7" s="182"/>
      <c r="AG7" s="157"/>
      <c r="AH7" s="158"/>
      <c r="AI7" s="159"/>
      <c r="AJ7" s="160"/>
      <c r="AK7" s="160"/>
      <c r="AL7" s="161"/>
      <c r="AM7" s="157" t="s">
        <v>218</v>
      </c>
      <c r="AN7" s="158" t="s">
        <v>219</v>
      </c>
      <c r="AO7" s="159" t="s">
        <v>220</v>
      </c>
      <c r="AP7" s="160" t="s">
        <v>221</v>
      </c>
      <c r="AQ7" s="160" t="s">
        <v>222</v>
      </c>
      <c r="AR7" s="182"/>
      <c r="AS7" s="625" t="s">
        <v>730</v>
      </c>
      <c r="AT7" s="154"/>
    </row>
    <row r="8" spans="2:46" ht="17.25" customHeight="1">
      <c r="B8" s="156" t="s">
        <v>79</v>
      </c>
      <c r="C8" s="157" t="s">
        <v>107</v>
      </c>
      <c r="D8" s="158" t="s">
        <v>117</v>
      </c>
      <c r="E8" s="159" t="s">
        <v>108</v>
      </c>
      <c r="F8" s="160">
        <v>27</v>
      </c>
      <c r="G8" s="160">
        <v>36</v>
      </c>
      <c r="H8" s="161">
        <f t="shared" si="0"/>
        <v>63</v>
      </c>
      <c r="I8" s="157" t="s">
        <v>128</v>
      </c>
      <c r="J8" s="158" t="s">
        <v>134</v>
      </c>
      <c r="K8" s="159" t="s">
        <v>129</v>
      </c>
      <c r="L8" s="160">
        <v>28</v>
      </c>
      <c r="M8" s="160">
        <v>36</v>
      </c>
      <c r="N8" s="161">
        <f t="shared" si="1"/>
        <v>64</v>
      </c>
      <c r="O8" s="157"/>
      <c r="P8" s="158"/>
      <c r="Q8" s="159"/>
      <c r="R8" s="160"/>
      <c r="S8" s="160"/>
      <c r="T8" s="161"/>
      <c r="U8" s="157"/>
      <c r="V8" s="158"/>
      <c r="W8" s="159"/>
      <c r="X8" s="160"/>
      <c r="Y8" s="160"/>
      <c r="Z8" s="161"/>
      <c r="AA8" s="157" t="s">
        <v>206</v>
      </c>
      <c r="AB8" s="162"/>
      <c r="AC8" s="159" t="s">
        <v>207</v>
      </c>
      <c r="AD8" s="160"/>
      <c r="AE8" s="160"/>
      <c r="AF8" s="182"/>
      <c r="AG8" s="157"/>
      <c r="AH8" s="158"/>
      <c r="AI8" s="159"/>
      <c r="AJ8" s="160"/>
      <c r="AK8" s="160"/>
      <c r="AL8" s="161"/>
      <c r="AM8" s="157" t="s">
        <v>220</v>
      </c>
      <c r="AN8" s="158" t="s">
        <v>223</v>
      </c>
      <c r="AO8" s="159" t="s">
        <v>224</v>
      </c>
      <c r="AP8" s="160" t="s">
        <v>225</v>
      </c>
      <c r="AQ8" s="160" t="s">
        <v>226</v>
      </c>
      <c r="AR8" s="182"/>
      <c r="AS8" s="625" t="s">
        <v>731</v>
      </c>
      <c r="AT8" s="154"/>
    </row>
    <row r="9" spans="2:46" ht="17.25" customHeight="1">
      <c r="B9" s="156" t="s">
        <v>80</v>
      </c>
      <c r="C9" s="157" t="s">
        <v>108</v>
      </c>
      <c r="D9" s="158" t="s">
        <v>118</v>
      </c>
      <c r="E9" s="159" t="s">
        <v>109</v>
      </c>
      <c r="F9" s="160">
        <v>23</v>
      </c>
      <c r="G9" s="160">
        <v>19</v>
      </c>
      <c r="H9" s="161">
        <f t="shared" si="0"/>
        <v>42</v>
      </c>
      <c r="I9" s="157" t="s">
        <v>129</v>
      </c>
      <c r="J9" s="158" t="s">
        <v>135</v>
      </c>
      <c r="K9" s="159" t="s">
        <v>109</v>
      </c>
      <c r="L9" s="160">
        <v>28</v>
      </c>
      <c r="M9" s="160">
        <v>17</v>
      </c>
      <c r="N9" s="161">
        <f t="shared" si="1"/>
        <v>45</v>
      </c>
      <c r="O9" s="157"/>
      <c r="P9" s="158"/>
      <c r="Q9" s="159"/>
      <c r="R9" s="160"/>
      <c r="S9" s="160"/>
      <c r="T9" s="161"/>
      <c r="U9" s="157"/>
      <c r="V9" s="158"/>
      <c r="W9" s="159"/>
      <c r="X9" s="160"/>
      <c r="Y9" s="160"/>
      <c r="Z9" s="161"/>
      <c r="AA9" s="157" t="s">
        <v>207</v>
      </c>
      <c r="AB9" s="158" t="s">
        <v>208</v>
      </c>
      <c r="AC9" s="159" t="s">
        <v>209</v>
      </c>
      <c r="AD9" s="160"/>
      <c r="AE9" s="160"/>
      <c r="AF9" s="182"/>
      <c r="AG9" s="157"/>
      <c r="AH9" s="158"/>
      <c r="AI9" s="159"/>
      <c r="AJ9" s="160"/>
      <c r="AK9" s="160"/>
      <c r="AL9" s="161"/>
      <c r="AM9" s="157" t="s">
        <v>224</v>
      </c>
      <c r="AN9" s="158" t="s">
        <v>227</v>
      </c>
      <c r="AO9" s="159" t="s">
        <v>228</v>
      </c>
      <c r="AP9" s="160" t="s">
        <v>229</v>
      </c>
      <c r="AQ9" s="160" t="s">
        <v>230</v>
      </c>
      <c r="AR9" s="182"/>
      <c r="AS9" s="625" t="s">
        <v>732</v>
      </c>
      <c r="AT9" s="154" t="s">
        <v>740</v>
      </c>
    </row>
    <row r="10" spans="2:46" ht="17.25" customHeight="1">
      <c r="B10" s="156" t="s">
        <v>81</v>
      </c>
      <c r="C10" s="157" t="s">
        <v>109</v>
      </c>
      <c r="D10" s="158" t="s">
        <v>119</v>
      </c>
      <c r="E10" s="159" t="s">
        <v>110</v>
      </c>
      <c r="F10" s="160">
        <v>52</v>
      </c>
      <c r="G10" s="160">
        <v>31</v>
      </c>
      <c r="H10" s="161">
        <f t="shared" si="0"/>
        <v>83</v>
      </c>
      <c r="I10" s="157" t="s">
        <v>109</v>
      </c>
      <c r="J10" s="158" t="s">
        <v>136</v>
      </c>
      <c r="K10" s="159" t="s">
        <v>110</v>
      </c>
      <c r="L10" s="160">
        <v>51</v>
      </c>
      <c r="M10" s="160">
        <v>32</v>
      </c>
      <c r="N10" s="161">
        <f t="shared" si="1"/>
        <v>83</v>
      </c>
      <c r="O10" s="157"/>
      <c r="P10" s="158"/>
      <c r="Q10" s="159"/>
      <c r="R10" s="160"/>
      <c r="S10" s="160"/>
      <c r="T10" s="161"/>
      <c r="U10" s="157"/>
      <c r="V10" s="158"/>
      <c r="W10" s="159"/>
      <c r="X10" s="160"/>
      <c r="Y10" s="160"/>
      <c r="Z10" s="161"/>
      <c r="AA10" s="157" t="s">
        <v>209</v>
      </c>
      <c r="AB10" s="158" t="s">
        <v>210</v>
      </c>
      <c r="AC10" s="159" t="s">
        <v>211</v>
      </c>
      <c r="AD10" s="160"/>
      <c r="AE10" s="160"/>
      <c r="AF10" s="182"/>
      <c r="AG10" s="157"/>
      <c r="AH10" s="158"/>
      <c r="AI10" s="159"/>
      <c r="AJ10" s="160"/>
      <c r="AK10" s="160"/>
      <c r="AL10" s="161"/>
      <c r="AM10" s="157" t="s">
        <v>228</v>
      </c>
      <c r="AN10" s="158" t="s">
        <v>231</v>
      </c>
      <c r="AO10" s="159" t="s">
        <v>232</v>
      </c>
      <c r="AP10" s="160" t="s">
        <v>233</v>
      </c>
      <c r="AQ10" s="160" t="s">
        <v>234</v>
      </c>
      <c r="AR10" s="182"/>
      <c r="AS10" s="625" t="s">
        <v>735</v>
      </c>
      <c r="AT10" s="154" t="s">
        <v>739</v>
      </c>
    </row>
    <row r="11" spans="2:46" ht="17.25" customHeight="1">
      <c r="B11" s="156" t="s">
        <v>82</v>
      </c>
      <c r="C11" s="157" t="s">
        <v>110</v>
      </c>
      <c r="D11" s="158" t="s">
        <v>120</v>
      </c>
      <c r="E11" s="159" t="s">
        <v>111</v>
      </c>
      <c r="F11" s="160">
        <v>42</v>
      </c>
      <c r="G11" s="160">
        <v>25</v>
      </c>
      <c r="H11" s="161">
        <f t="shared" si="0"/>
        <v>67</v>
      </c>
      <c r="I11" s="157" t="s">
        <v>110</v>
      </c>
      <c r="J11" s="158" t="s">
        <v>137</v>
      </c>
      <c r="K11" s="159" t="s">
        <v>130</v>
      </c>
      <c r="L11" s="160">
        <v>43</v>
      </c>
      <c r="M11" s="160">
        <v>20</v>
      </c>
      <c r="N11" s="161">
        <f t="shared" si="1"/>
        <v>63</v>
      </c>
      <c r="O11" s="157" t="s">
        <v>182</v>
      </c>
      <c r="P11" s="158" t="s">
        <v>183</v>
      </c>
      <c r="Q11" s="159" t="s">
        <v>184</v>
      </c>
      <c r="R11" s="160" t="s">
        <v>185</v>
      </c>
      <c r="S11" s="160" t="s">
        <v>186</v>
      </c>
      <c r="T11" s="161" t="s">
        <v>168</v>
      </c>
      <c r="U11" s="157" t="s">
        <v>163</v>
      </c>
      <c r="V11" s="158" t="s">
        <v>164</v>
      </c>
      <c r="W11" s="159" t="s">
        <v>165</v>
      </c>
      <c r="X11" s="160" t="s">
        <v>166</v>
      </c>
      <c r="Y11" s="160" t="s">
        <v>167</v>
      </c>
      <c r="Z11" s="161" t="s">
        <v>168</v>
      </c>
      <c r="AA11" s="157" t="s">
        <v>211</v>
      </c>
      <c r="AB11" s="158" t="s">
        <v>212</v>
      </c>
      <c r="AC11" s="159" t="s">
        <v>213</v>
      </c>
      <c r="AD11" s="160"/>
      <c r="AE11" s="160"/>
      <c r="AF11" s="182"/>
      <c r="AG11" s="157"/>
      <c r="AH11" s="158"/>
      <c r="AI11" s="159"/>
      <c r="AJ11" s="160"/>
      <c r="AK11" s="160"/>
      <c r="AL11" s="161"/>
      <c r="AM11" s="157" t="s">
        <v>232</v>
      </c>
      <c r="AN11" s="158" t="s">
        <v>235</v>
      </c>
      <c r="AO11" s="159" t="s">
        <v>236</v>
      </c>
      <c r="AP11" s="160" t="s">
        <v>237</v>
      </c>
      <c r="AQ11" s="160" t="s">
        <v>238</v>
      </c>
      <c r="AR11" s="182"/>
      <c r="AS11" s="625" t="s">
        <v>733</v>
      </c>
      <c r="AT11" s="154" t="s">
        <v>738</v>
      </c>
    </row>
    <row r="12" spans="2:46" ht="17.25" customHeight="1">
      <c r="B12" s="163" t="s">
        <v>83</v>
      </c>
      <c r="C12" s="157" t="s">
        <v>111</v>
      </c>
      <c r="D12" s="158" t="s">
        <v>121</v>
      </c>
      <c r="E12" s="158" t="s">
        <v>112</v>
      </c>
      <c r="F12" s="160">
        <v>14</v>
      </c>
      <c r="G12" s="160">
        <v>17</v>
      </c>
      <c r="H12" s="161">
        <f t="shared" si="0"/>
        <v>31</v>
      </c>
      <c r="I12" s="157" t="s">
        <v>130</v>
      </c>
      <c r="J12" s="158" t="s">
        <v>138</v>
      </c>
      <c r="K12" s="158" t="s">
        <v>131</v>
      </c>
      <c r="L12" s="160">
        <v>22</v>
      </c>
      <c r="M12" s="160">
        <v>14</v>
      </c>
      <c r="N12" s="161">
        <f t="shared" si="1"/>
        <v>36</v>
      </c>
      <c r="O12" s="157" t="s">
        <v>184</v>
      </c>
      <c r="P12" s="158" t="s">
        <v>187</v>
      </c>
      <c r="Q12" s="158" t="s">
        <v>188</v>
      </c>
      <c r="R12" s="160" t="s">
        <v>171</v>
      </c>
      <c r="S12" s="160" t="s">
        <v>189</v>
      </c>
      <c r="T12" s="161" t="s">
        <v>190</v>
      </c>
      <c r="U12" s="157" t="s">
        <v>165</v>
      </c>
      <c r="V12" s="158" t="s">
        <v>169</v>
      </c>
      <c r="W12" s="158" t="s">
        <v>170</v>
      </c>
      <c r="X12" s="160" t="s">
        <v>171</v>
      </c>
      <c r="Y12" s="160" t="s">
        <v>171</v>
      </c>
      <c r="Z12" s="161" t="s">
        <v>172</v>
      </c>
      <c r="AA12" s="157" t="s">
        <v>213</v>
      </c>
      <c r="AB12" s="158" t="s">
        <v>214</v>
      </c>
      <c r="AC12" s="158" t="s">
        <v>215</v>
      </c>
      <c r="AD12" s="160"/>
      <c r="AE12" s="160"/>
      <c r="AF12" s="182"/>
      <c r="AG12" s="157"/>
      <c r="AH12" s="158"/>
      <c r="AI12" s="158"/>
      <c r="AJ12" s="160"/>
      <c r="AK12" s="160"/>
      <c r="AL12" s="161"/>
      <c r="AM12" s="157" t="s">
        <v>236</v>
      </c>
      <c r="AN12" s="158" t="s">
        <v>239</v>
      </c>
      <c r="AO12" s="158" t="s">
        <v>240</v>
      </c>
      <c r="AP12" s="160" t="s">
        <v>241</v>
      </c>
      <c r="AQ12" s="160" t="s">
        <v>241</v>
      </c>
      <c r="AR12" s="182"/>
      <c r="AS12" s="625" t="s">
        <v>734</v>
      </c>
      <c r="AT12" s="154"/>
    </row>
    <row r="13" spans="2:46" ht="17.25" customHeight="1">
      <c r="B13" s="163" t="s">
        <v>84</v>
      </c>
      <c r="C13" s="164" t="s">
        <v>112</v>
      </c>
      <c r="D13" s="158" t="s">
        <v>122</v>
      </c>
      <c r="E13" s="158" t="s">
        <v>123</v>
      </c>
      <c r="F13" s="165" t="s">
        <v>85</v>
      </c>
      <c r="G13" s="166" t="s">
        <v>86</v>
      </c>
      <c r="H13" s="167" t="s">
        <v>87</v>
      </c>
      <c r="I13" s="164" t="s">
        <v>131</v>
      </c>
      <c r="J13" s="158" t="s">
        <v>139</v>
      </c>
      <c r="K13" s="158" t="s">
        <v>123</v>
      </c>
      <c r="L13" s="168" t="s">
        <v>88</v>
      </c>
      <c r="M13" s="169" t="s">
        <v>89</v>
      </c>
      <c r="N13" s="170" t="s">
        <v>90</v>
      </c>
      <c r="O13" s="164" t="s">
        <v>188</v>
      </c>
      <c r="P13" s="158" t="s">
        <v>191</v>
      </c>
      <c r="Q13" s="158" t="s">
        <v>174</v>
      </c>
      <c r="R13" s="165" t="s">
        <v>192</v>
      </c>
      <c r="S13" s="166" t="s">
        <v>193</v>
      </c>
      <c r="T13" s="167" t="s">
        <v>194</v>
      </c>
      <c r="U13" s="164" t="s">
        <v>170</v>
      </c>
      <c r="V13" s="158" t="s">
        <v>173</v>
      </c>
      <c r="W13" s="158" t="s">
        <v>174</v>
      </c>
      <c r="X13" s="165" t="s">
        <v>175</v>
      </c>
      <c r="Y13" s="166" t="s">
        <v>176</v>
      </c>
      <c r="Z13" s="167" t="s">
        <v>177</v>
      </c>
      <c r="AA13" s="164" t="s">
        <v>215</v>
      </c>
      <c r="AB13" s="158" t="s">
        <v>216</v>
      </c>
      <c r="AC13" s="158" t="s">
        <v>217</v>
      </c>
      <c r="AD13" s="165"/>
      <c r="AE13" s="166"/>
      <c r="AF13" s="165"/>
      <c r="AG13" s="164"/>
      <c r="AH13" s="158"/>
      <c r="AI13" s="158"/>
      <c r="AJ13" s="165"/>
      <c r="AK13" s="166"/>
      <c r="AL13" s="167"/>
      <c r="AM13" s="164" t="s">
        <v>240</v>
      </c>
      <c r="AN13" s="158" t="s">
        <v>242</v>
      </c>
      <c r="AO13" s="158" t="s">
        <v>243</v>
      </c>
      <c r="AP13" s="165" t="s">
        <v>244</v>
      </c>
      <c r="AQ13" s="166" t="s">
        <v>245</v>
      </c>
      <c r="AR13" s="165"/>
      <c r="AS13" s="625" t="s">
        <v>736</v>
      </c>
      <c r="AT13" s="154" t="s">
        <v>737</v>
      </c>
    </row>
    <row r="14" spans="2:46" ht="17.25" customHeight="1">
      <c r="B14" s="171" t="s">
        <v>91</v>
      </c>
      <c r="C14" s="172" t="s">
        <v>113</v>
      </c>
      <c r="D14" s="173" t="s">
        <v>272</v>
      </c>
      <c r="E14" s="173" t="s">
        <v>273</v>
      </c>
      <c r="F14" s="174" t="s">
        <v>274</v>
      </c>
      <c r="G14" s="175" t="s">
        <v>275</v>
      </c>
      <c r="H14" s="176" t="s">
        <v>92</v>
      </c>
      <c r="I14" s="172" t="s">
        <v>113</v>
      </c>
      <c r="J14" s="173" t="s">
        <v>140</v>
      </c>
      <c r="K14" s="173" t="s">
        <v>141</v>
      </c>
      <c r="L14" s="174" t="s">
        <v>93</v>
      </c>
      <c r="M14" s="175" t="s">
        <v>94</v>
      </c>
      <c r="N14" s="176" t="s">
        <v>95</v>
      </c>
      <c r="O14" s="172" t="s">
        <v>174</v>
      </c>
      <c r="P14" s="173" t="s">
        <v>195</v>
      </c>
      <c r="Q14" s="173" t="s">
        <v>196</v>
      </c>
      <c r="R14" s="174" t="s">
        <v>197</v>
      </c>
      <c r="S14" s="175" t="s">
        <v>198</v>
      </c>
      <c r="T14" s="176" t="s">
        <v>199</v>
      </c>
      <c r="U14" s="172" t="s">
        <v>174</v>
      </c>
      <c r="V14" s="173" t="s">
        <v>178</v>
      </c>
      <c r="W14" s="173" t="s">
        <v>179</v>
      </c>
      <c r="X14" s="174" t="s">
        <v>172</v>
      </c>
      <c r="Y14" s="175" t="s">
        <v>180</v>
      </c>
      <c r="Z14" s="176" t="s">
        <v>181</v>
      </c>
      <c r="AA14" s="172" t="s">
        <v>217</v>
      </c>
      <c r="AB14" s="177"/>
      <c r="AC14" s="177"/>
      <c r="AD14" s="174"/>
      <c r="AE14" s="175"/>
      <c r="AF14" s="183"/>
      <c r="AG14" s="164"/>
      <c r="AH14" s="158"/>
      <c r="AI14" s="158"/>
      <c r="AJ14" s="168"/>
      <c r="AK14" s="169"/>
      <c r="AL14" s="170"/>
      <c r="AM14" s="164" t="s">
        <v>243</v>
      </c>
      <c r="AN14" s="158" t="s">
        <v>246</v>
      </c>
      <c r="AO14" s="158" t="s">
        <v>247</v>
      </c>
      <c r="AP14" s="168" t="s">
        <v>248</v>
      </c>
      <c r="AQ14" s="169" t="s">
        <v>249</v>
      </c>
      <c r="AR14" s="620"/>
      <c r="AS14" s="625" t="s">
        <v>786</v>
      </c>
      <c r="AT14" s="154"/>
    </row>
    <row r="15" spans="2:46" ht="17.25" customHeight="1" thickBot="1">
      <c r="B15" s="982" t="s">
        <v>124</v>
      </c>
      <c r="C15" s="1053" t="s">
        <v>807</v>
      </c>
      <c r="D15" s="1673" t="s">
        <v>1219</v>
      </c>
      <c r="E15" s="1673" t="s">
        <v>1204</v>
      </c>
      <c r="F15" s="1674" t="s">
        <v>1220</v>
      </c>
      <c r="G15" s="1675" t="s">
        <v>860</v>
      </c>
      <c r="H15" s="1676" t="s">
        <v>861</v>
      </c>
      <c r="I15" s="1053" t="s">
        <v>806</v>
      </c>
      <c r="J15" s="980" t="s">
        <v>1203</v>
      </c>
      <c r="K15" s="980" t="s">
        <v>1204</v>
      </c>
      <c r="L15" s="981" t="s">
        <v>808</v>
      </c>
      <c r="M15" s="1051" t="s">
        <v>860</v>
      </c>
      <c r="N15" s="1052" t="s">
        <v>861</v>
      </c>
      <c r="O15" s="755"/>
      <c r="P15" s="756"/>
      <c r="Q15" s="756"/>
      <c r="R15" s="757"/>
      <c r="S15" s="758"/>
      <c r="T15" s="759"/>
      <c r="U15" s="755"/>
      <c r="V15" s="756"/>
      <c r="W15" s="756"/>
      <c r="X15" s="757"/>
      <c r="Y15" s="758"/>
      <c r="Z15" s="759"/>
      <c r="AA15" s="755"/>
      <c r="AB15" s="756"/>
      <c r="AC15" s="756"/>
      <c r="AD15" s="757"/>
      <c r="AE15" s="758"/>
      <c r="AF15" s="760"/>
      <c r="AG15" s="755"/>
      <c r="AH15" s="756"/>
      <c r="AI15" s="756"/>
      <c r="AJ15" s="757"/>
      <c r="AK15" s="758"/>
      <c r="AL15" s="759"/>
      <c r="AM15" s="755"/>
      <c r="AN15" s="756"/>
      <c r="AO15" s="756"/>
      <c r="AP15" s="757"/>
      <c r="AQ15" s="758"/>
      <c r="AR15" s="760"/>
      <c r="AS15" s="761"/>
      <c r="AT15" s="762" t="s">
        <v>862</v>
      </c>
    </row>
    <row r="16" spans="2:46" ht="17.25" customHeight="1">
      <c r="B16" s="147" t="s">
        <v>96</v>
      </c>
      <c r="D16" s="178"/>
      <c r="E16" s="178"/>
      <c r="F16" s="178"/>
      <c r="G16" s="178"/>
      <c r="H16" s="178"/>
      <c r="I16" s="178"/>
      <c r="K16" s="179" t="s">
        <v>97</v>
      </c>
      <c r="L16" s="178"/>
    </row>
    <row r="17" spans="3:39" ht="10.5" customHeight="1">
      <c r="C17" s="178"/>
      <c r="D17" s="178"/>
      <c r="E17" s="178"/>
      <c r="F17" s="178"/>
      <c r="G17" s="178"/>
      <c r="H17" s="178"/>
      <c r="I17" s="178"/>
      <c r="K17" s="179"/>
      <c r="L17" s="178"/>
      <c r="AM17" s="180"/>
    </row>
    <row r="18" spans="3:39" ht="13.5">
      <c r="AM18" s="180"/>
    </row>
    <row r="19" spans="3:39">
      <c r="AM19" s="181"/>
    </row>
    <row r="20" spans="3:39">
      <c r="AM20" s="181"/>
    </row>
    <row r="21" spans="3:39">
      <c r="AM21" s="181"/>
    </row>
    <row r="22" spans="3:39">
      <c r="AM22" s="181"/>
    </row>
    <row r="23" spans="3:39">
      <c r="AM23" s="181"/>
    </row>
    <row r="24" spans="3:39">
      <c r="AM24" s="181"/>
    </row>
    <row r="25" spans="3:39">
      <c r="AM25" s="181"/>
    </row>
    <row r="26" spans="3:39">
      <c r="AM26" s="181"/>
    </row>
    <row r="27" spans="3:39">
      <c r="AM27" s="181"/>
    </row>
    <row r="28" spans="3:39">
      <c r="AM28" s="181"/>
    </row>
    <row r="29" spans="3:39">
      <c r="AM29" s="181"/>
    </row>
    <row r="30" spans="3:39">
      <c r="AM30" s="181"/>
    </row>
    <row r="31" spans="3:39">
      <c r="AM31" s="181"/>
    </row>
    <row r="32" spans="3:39">
      <c r="AM32" s="181"/>
    </row>
  </sheetData>
  <mergeCells count="15">
    <mergeCell ref="AS2:AT2"/>
    <mergeCell ref="AM2:AR2"/>
    <mergeCell ref="AP3:AR3"/>
    <mergeCell ref="O2:T2"/>
    <mergeCell ref="R3:T3"/>
    <mergeCell ref="U2:Z2"/>
    <mergeCell ref="X3:Z3"/>
    <mergeCell ref="AA2:AF2"/>
    <mergeCell ref="AD3:AF3"/>
    <mergeCell ref="C2:H2"/>
    <mergeCell ref="I2:N2"/>
    <mergeCell ref="F3:H3"/>
    <mergeCell ref="L3:N3"/>
    <mergeCell ref="AG2:AL2"/>
    <mergeCell ref="AJ3:AL3"/>
  </mergeCells>
  <phoneticPr fontId="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9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13" sqref="L13"/>
    </sheetView>
  </sheetViews>
  <sheetFormatPr defaultRowHeight="13"/>
  <cols>
    <col min="1" max="1" width="20.08984375" style="17" customWidth="1"/>
    <col min="2" max="14" width="10.36328125" style="17" customWidth="1"/>
    <col min="15" max="16" width="10" style="17" bestFit="1" customWidth="1"/>
    <col min="17" max="16384" width="8.7265625" style="17"/>
  </cols>
  <sheetData>
    <row r="1" spans="1:17" s="705" customFormat="1" ht="26">
      <c r="A1" s="1041" t="s">
        <v>835</v>
      </c>
      <c r="B1" s="380" t="s">
        <v>849</v>
      </c>
      <c r="C1" s="380" t="s">
        <v>836</v>
      </c>
      <c r="D1" s="380" t="s">
        <v>850</v>
      </c>
      <c r="E1" s="380" t="s">
        <v>837</v>
      </c>
      <c r="F1" s="380" t="s">
        <v>851</v>
      </c>
      <c r="G1" s="380" t="s">
        <v>838</v>
      </c>
      <c r="H1" s="380" t="s">
        <v>852</v>
      </c>
      <c r="I1" s="380" t="s">
        <v>839</v>
      </c>
      <c r="J1" s="380" t="s">
        <v>840</v>
      </c>
      <c r="K1" s="1042" t="s">
        <v>841</v>
      </c>
      <c r="L1" s="380" t="s">
        <v>853</v>
      </c>
      <c r="M1" s="380" t="s">
        <v>842</v>
      </c>
      <c r="N1" s="1042" t="s">
        <v>1429</v>
      </c>
    </row>
    <row r="2" spans="1:17">
      <c r="A2" s="1043">
        <v>43132</v>
      </c>
      <c r="B2" s="1040">
        <v>-1.7067883940735662E-4</v>
      </c>
      <c r="C2" s="1040">
        <v>2.5587773847604023E-3</v>
      </c>
      <c r="D2" s="1040">
        <v>4.0035388019468154E-3</v>
      </c>
      <c r="E2" s="1040">
        <v>2.2164785967606626E-3</v>
      </c>
      <c r="F2" s="1040">
        <v>3.9409235370601037E-3</v>
      </c>
      <c r="G2" s="1040">
        <v>-6.3980540220165416E-4</v>
      </c>
      <c r="H2" s="1040">
        <v>1.5521619915909168E-3</v>
      </c>
      <c r="I2" s="1040">
        <v>1.4138614283294437E-3</v>
      </c>
      <c r="J2" s="1040">
        <v>1.5799003887440044E-4</v>
      </c>
      <c r="K2" s="1040">
        <v>1.0933434085955707E-3</v>
      </c>
      <c r="L2" s="1040">
        <v>1.1025101201337373E-3</v>
      </c>
      <c r="M2" s="1040">
        <v>8.5219310180801866E-3</v>
      </c>
      <c r="N2" s="1040">
        <v>5.2926633566769965E-3</v>
      </c>
      <c r="Q2" s="262"/>
    </row>
    <row r="3" spans="1:17">
      <c r="A3" s="1043">
        <v>43160</v>
      </c>
      <c r="B3" s="1040">
        <v>-5.1730763483526232E-4</v>
      </c>
      <c r="C3" s="1040">
        <v>2.4324282655672214E-3</v>
      </c>
      <c r="D3" s="1040">
        <v>3.9811253690144044E-3</v>
      </c>
      <c r="E3" s="1040">
        <v>1.94200320797E-3</v>
      </c>
      <c r="F3" s="1040">
        <v>3.8270890018137216E-3</v>
      </c>
      <c r="G3" s="1040">
        <v>-3.3958458413796411E-4</v>
      </c>
      <c r="H3" s="1040">
        <v>1.6636282930826418E-3</v>
      </c>
      <c r="I3" s="1040">
        <v>1.0750309829612448E-3</v>
      </c>
      <c r="J3" s="1040">
        <v>4.7799665760428489E-4</v>
      </c>
      <c r="K3" s="1040">
        <v>1.078491722288577E-3</v>
      </c>
      <c r="L3" s="1040">
        <v>9.1582010005275549E-4</v>
      </c>
      <c r="M3" s="1040">
        <v>8.2885532794425565E-3</v>
      </c>
      <c r="N3" s="1040">
        <v>4.6899349676003954E-3</v>
      </c>
      <c r="Q3" s="262"/>
    </row>
    <row r="4" spans="1:17">
      <c r="A4" s="1043">
        <v>43191</v>
      </c>
      <c r="B4" s="1040">
        <v>-1.1212889517511204E-3</v>
      </c>
      <c r="C4" s="1040">
        <v>2.0142529724487268E-3</v>
      </c>
      <c r="D4" s="1040">
        <v>3.659434666717698E-3</v>
      </c>
      <c r="E4" s="1040">
        <v>1.6115177074085274E-3</v>
      </c>
      <c r="F4" s="1040">
        <v>3.3824354922860067E-3</v>
      </c>
      <c r="G4" s="1040">
        <v>-6.6037025677834205E-4</v>
      </c>
      <c r="H4" s="1040">
        <v>1.6238452300539885E-3</v>
      </c>
      <c r="I4" s="1040">
        <v>5.4202405588688052E-4</v>
      </c>
      <c r="J4" s="1040">
        <v>7.1955181198468665E-4</v>
      </c>
      <c r="K4" s="1040">
        <v>1.1444227173007526E-3</v>
      </c>
      <c r="L4" s="1040">
        <v>5.1330943660954365E-4</v>
      </c>
      <c r="M4" s="1040">
        <v>6.5793900351334145E-3</v>
      </c>
      <c r="N4" s="1040">
        <v>3.9249116398005768E-3</v>
      </c>
      <c r="Q4" s="262"/>
    </row>
    <row r="5" spans="1:17">
      <c r="A5" s="1043">
        <v>43221</v>
      </c>
      <c r="B5" s="1040">
        <v>-1.7206078463876118E-3</v>
      </c>
      <c r="C5" s="1040">
        <v>1.5838523617035527E-3</v>
      </c>
      <c r="D5" s="1040">
        <v>2.8952037481192461E-3</v>
      </c>
      <c r="E5" s="1040">
        <v>1.50787479727299E-3</v>
      </c>
      <c r="F5" s="1040">
        <v>2.6368964300481634E-3</v>
      </c>
      <c r="G5" s="1040">
        <v>-1.285390053071378E-3</v>
      </c>
      <c r="H5" s="1040">
        <v>2.0917699479502394E-3</v>
      </c>
      <c r="I5" s="1040">
        <v>2.3256208533362077E-4</v>
      </c>
      <c r="J5" s="1040">
        <v>9.9350086710425778E-4</v>
      </c>
      <c r="K5" s="1040">
        <v>1.0932000981314083E-3</v>
      </c>
      <c r="L5" s="1040">
        <v>2.7236540088038108E-4</v>
      </c>
      <c r="M5" s="1040">
        <v>4.4621152283537135E-3</v>
      </c>
      <c r="N5" s="1040">
        <v>3.055162815684298E-3</v>
      </c>
      <c r="Q5" s="262"/>
    </row>
    <row r="6" spans="1:17">
      <c r="A6" s="1043">
        <v>43252</v>
      </c>
      <c r="B6" s="1040">
        <v>-1.9082840530220135E-3</v>
      </c>
      <c r="C6" s="1040">
        <v>1.4615526912014065E-3</v>
      </c>
      <c r="D6" s="1040">
        <v>1.5820026604130843E-3</v>
      </c>
      <c r="E6" s="1040">
        <v>1.5616273580736362E-3</v>
      </c>
      <c r="F6" s="1040">
        <v>1.3888636925835085E-3</v>
      </c>
      <c r="G6" s="1040">
        <v>-6.0046797554336173E-4</v>
      </c>
      <c r="H6" s="1040">
        <v>2.6832018941440605E-3</v>
      </c>
      <c r="I6" s="1040">
        <v>-8.9645640606317301E-5</v>
      </c>
      <c r="J6" s="1040">
        <v>1.2642072577082608E-3</v>
      </c>
      <c r="K6" s="1040">
        <v>1.2243820786201898E-3</v>
      </c>
      <c r="L6" s="1040">
        <v>-6.195437369793666E-5</v>
      </c>
      <c r="M6" s="1040">
        <v>2.6588790959090058E-3</v>
      </c>
      <c r="N6" s="1040">
        <v>1.330953794034917E-3</v>
      </c>
      <c r="Q6" s="262"/>
    </row>
    <row r="7" spans="1:17">
      <c r="A7" s="1043">
        <v>43282</v>
      </c>
      <c r="B7" s="1040">
        <v>-1.3501773188859811E-3</v>
      </c>
      <c r="C7" s="1040">
        <v>1.2715460979952908E-3</v>
      </c>
      <c r="D7" s="1040">
        <v>5.6131236928824713E-5</v>
      </c>
      <c r="E7" s="1040">
        <v>1.5537901105910912E-3</v>
      </c>
      <c r="F7" s="1040">
        <v>1.6090443492788875E-4</v>
      </c>
      <c r="G7" s="1040">
        <v>4.8491875116019045E-5</v>
      </c>
      <c r="H7" s="1040">
        <v>2.9596737026313935E-3</v>
      </c>
      <c r="I7" s="1040">
        <v>-1.4600036061906962E-5</v>
      </c>
      <c r="J7" s="1040">
        <v>1.5182900819417089E-3</v>
      </c>
      <c r="K7" s="1040">
        <v>1.1592889431213393E-3</v>
      </c>
      <c r="L7" s="1040">
        <v>-5.1361029013508031E-4</v>
      </c>
      <c r="M7" s="1040">
        <v>1.2509927347519323E-3</v>
      </c>
      <c r="N7" s="1040">
        <v>9.9261479719503498E-4</v>
      </c>
      <c r="Q7" s="262"/>
    </row>
    <row r="8" spans="1:17">
      <c r="A8" s="1043">
        <v>43313</v>
      </c>
      <c r="B8" s="1040">
        <v>-3.8453991650433395E-4</v>
      </c>
      <c r="C8" s="1040">
        <v>9.8889658471468245E-4</v>
      </c>
      <c r="D8" s="1040">
        <v>-1.1367554616443787E-3</v>
      </c>
      <c r="E8" s="1040">
        <v>1.5075711938619119E-3</v>
      </c>
      <c r="F8" s="1040">
        <v>-8.033410602468205E-4</v>
      </c>
      <c r="G8" s="1040">
        <v>2.6335749627093286E-4</v>
      </c>
      <c r="H8" s="1040">
        <v>2.7170149216823036E-3</v>
      </c>
      <c r="I8" s="1040">
        <v>4.4025157354310451E-4</v>
      </c>
      <c r="J8" s="1040">
        <v>1.6383986478563095E-3</v>
      </c>
      <c r="K8" s="1040">
        <v>6.2711627989409102E-4</v>
      </c>
      <c r="L8" s="1040">
        <v>-1.0145190164296825E-3</v>
      </c>
      <c r="M8" s="1040">
        <v>2.0663318599756231E-4</v>
      </c>
      <c r="N8" s="1040">
        <v>7.8913760078469508E-4</v>
      </c>
      <c r="Q8" s="262"/>
    </row>
    <row r="9" spans="1:17">
      <c r="A9" s="1043">
        <v>43344</v>
      </c>
      <c r="B9" s="1040">
        <v>3.260265570977916E-4</v>
      </c>
      <c r="C9" s="1040">
        <v>8.3178603090416914E-4</v>
      </c>
      <c r="D9" s="1040">
        <v>-2.1920220192239714E-3</v>
      </c>
      <c r="E9" s="1040">
        <v>1.5533400369629469E-3</v>
      </c>
      <c r="F9" s="1040">
        <v>-1.6299464106128703E-3</v>
      </c>
      <c r="G9" s="1040">
        <v>6.0188783898440512E-4</v>
      </c>
      <c r="H9" s="1040">
        <v>1.8427579871812538E-3</v>
      </c>
      <c r="I9" s="1040">
        <v>8.6181465444390426E-4</v>
      </c>
      <c r="J9" s="1040">
        <v>1.6952588444147931E-3</v>
      </c>
      <c r="K9" s="1040">
        <v>8.6853284544030629E-4</v>
      </c>
      <c r="L9" s="1040">
        <v>-1.5359808627077864E-3</v>
      </c>
      <c r="M9" s="1040">
        <v>-3.4838756664268278E-4</v>
      </c>
      <c r="N9" s="1040">
        <v>5.4206399977885233E-4</v>
      </c>
      <c r="Q9" s="262"/>
    </row>
    <row r="10" spans="1:17">
      <c r="A10" s="1043">
        <v>43374</v>
      </c>
      <c r="B10" s="1040">
        <v>6.8567231016714025E-4</v>
      </c>
      <c r="C10" s="1040">
        <v>9.300000511482942E-4</v>
      </c>
      <c r="D10" s="1040">
        <v>-2.5761650877622611E-3</v>
      </c>
      <c r="E10" s="1040">
        <v>1.5231449108614736E-3</v>
      </c>
      <c r="F10" s="1040">
        <v>-1.9854904460596678E-3</v>
      </c>
      <c r="G10" s="1040">
        <v>1.1684498172768176E-3</v>
      </c>
      <c r="H10" s="1040">
        <v>6.4265639325034041E-4</v>
      </c>
      <c r="I10" s="1040">
        <v>9.2584103030213249E-4</v>
      </c>
      <c r="J10" s="1040">
        <v>2.069423582565566E-3</v>
      </c>
      <c r="K10" s="1040">
        <v>1.5317428320191784E-3</v>
      </c>
      <c r="L10" s="1040">
        <v>-1.904855746805767E-3</v>
      </c>
      <c r="M10" s="1040">
        <v>-5.2308925392308137E-4</v>
      </c>
      <c r="N10" s="1040">
        <v>9.4235463100278416E-4</v>
      </c>
      <c r="Q10" s="262"/>
    </row>
    <row r="11" spans="1:17">
      <c r="A11" s="1043">
        <v>43405</v>
      </c>
      <c r="B11" s="1040">
        <v>-2.7819259227301885E-4</v>
      </c>
      <c r="C11" s="1040">
        <v>1.0266912075880263E-3</v>
      </c>
      <c r="D11" s="1040">
        <v>-3.143903648525237E-3</v>
      </c>
      <c r="E11" s="1040">
        <v>1.0909344588516667E-3</v>
      </c>
      <c r="F11" s="1040">
        <v>-2.3535626955817346E-3</v>
      </c>
      <c r="G11" s="1040">
        <v>1.4437609796180695E-3</v>
      </c>
      <c r="H11" s="1040">
        <v>-9.6249563701844565E-4</v>
      </c>
      <c r="I11" s="1040">
        <v>8.4534579523154463E-4</v>
      </c>
      <c r="J11" s="1040">
        <v>2.2755523583442017E-3</v>
      </c>
      <c r="K11" s="1040">
        <v>1.361619727625607E-3</v>
      </c>
      <c r="L11" s="1040">
        <v>-2.2277388982778756E-3</v>
      </c>
      <c r="M11" s="1040">
        <v>-7.8818405164848837E-4</v>
      </c>
      <c r="N11" s="1040">
        <v>-4.3833868428855283E-4</v>
      </c>
      <c r="Q11" s="262"/>
    </row>
    <row r="12" spans="1:17">
      <c r="A12" s="1043">
        <v>43435</v>
      </c>
      <c r="B12" s="1040">
        <v>-1.6638161754136682E-3</v>
      </c>
      <c r="C12" s="1040">
        <v>1.3192583450147843E-3</v>
      </c>
      <c r="D12" s="1040">
        <v>-3.4642404787823544E-3</v>
      </c>
      <c r="E12" s="1040">
        <v>7.2758504558612103E-4</v>
      </c>
      <c r="F12" s="1040">
        <v>-2.4687740575222161E-3</v>
      </c>
      <c r="G12" s="1040">
        <v>1.7331368283610704E-3</v>
      </c>
      <c r="H12" s="1040">
        <v>-1.8915623400359571E-3</v>
      </c>
      <c r="I12" s="1040">
        <v>6.4466701956655825E-4</v>
      </c>
      <c r="J12" s="1040">
        <v>2.4260370417519272E-3</v>
      </c>
      <c r="K12" s="1040">
        <v>1.5335759868897458E-3</v>
      </c>
      <c r="L12" s="1040">
        <v>-2.2092472947439212E-3</v>
      </c>
      <c r="M12" s="1040">
        <v>-6.9564528817533944E-4</v>
      </c>
      <c r="N12" s="1040">
        <v>-2.3008988154499255E-3</v>
      </c>
      <c r="Q12" s="262"/>
    </row>
    <row r="13" spans="1:17">
      <c r="A13" s="1043">
        <v>43466</v>
      </c>
      <c r="B13" s="1040">
        <v>-2.0552506721767116E-3</v>
      </c>
      <c r="C13" s="1040">
        <v>1.8491759248113748E-3</v>
      </c>
      <c r="D13" s="1040">
        <v>-3.4904715046160106E-3</v>
      </c>
      <c r="E13" s="1040">
        <v>6.6349719691527476E-4</v>
      </c>
      <c r="F13" s="1040">
        <v>-2.0997154819197839E-3</v>
      </c>
      <c r="G13" s="1040">
        <v>2.4258086946842283E-3</v>
      </c>
      <c r="H13" s="1040">
        <v>-2.2883598268819139E-3</v>
      </c>
      <c r="I13" s="1040">
        <v>3.8598685192670068E-4</v>
      </c>
      <c r="J13" s="1040">
        <v>2.1547980403442413E-3</v>
      </c>
      <c r="K13" s="1040">
        <v>2.9866199350332412E-3</v>
      </c>
      <c r="L13" s="1040">
        <v>-1.8083593436346579E-3</v>
      </c>
      <c r="M13" s="1040">
        <v>-5.8504027546379955E-4</v>
      </c>
      <c r="N13" s="1040">
        <v>-3.3258156477620204E-3</v>
      </c>
      <c r="Q13" s="262"/>
    </row>
    <row r="14" spans="1:17">
      <c r="A14" s="1043">
        <v>43497</v>
      </c>
      <c r="B14" s="1040">
        <v>-1.6605374615394908E-3</v>
      </c>
      <c r="C14" s="1040">
        <v>1.8928511060620767E-3</v>
      </c>
      <c r="D14" s="1040">
        <v>-3.2515632075205136E-3</v>
      </c>
      <c r="E14" s="1040">
        <v>4.7806265170069473E-4</v>
      </c>
      <c r="F14" s="1040">
        <v>-1.4898388232764681E-3</v>
      </c>
      <c r="G14" s="1040">
        <v>2.5427411086942353E-3</v>
      </c>
      <c r="H14" s="1040">
        <v>-2.5685251988096791E-3</v>
      </c>
      <c r="I14" s="1040">
        <v>-1.498896472759137E-4</v>
      </c>
      <c r="J14" s="1040">
        <v>1.7899910568990318E-3</v>
      </c>
      <c r="K14" s="1040">
        <v>3.4599810060720326E-3</v>
      </c>
      <c r="L14" s="1040">
        <v>-1.1265898184953382E-3</v>
      </c>
      <c r="M14" s="1040">
        <v>-8.7591148989940582E-4</v>
      </c>
      <c r="N14" s="1040">
        <v>-3.3731246036258211E-3</v>
      </c>
      <c r="Q14" s="262"/>
    </row>
    <row r="15" spans="1:17">
      <c r="A15" s="1043">
        <v>43525</v>
      </c>
      <c r="B15" s="1040">
        <v>-6.8863299761345864E-4</v>
      </c>
      <c r="C15" s="1040">
        <v>1.8432271842954151E-3</v>
      </c>
      <c r="D15" s="1040">
        <v>-3.1039539751112066E-3</v>
      </c>
      <c r="E15" s="1040">
        <v>3.292672182360068E-4</v>
      </c>
      <c r="F15" s="1040">
        <v>-7.6567338700650467E-4</v>
      </c>
      <c r="G15" s="1040">
        <v>2.4492052160380862E-3</v>
      </c>
      <c r="H15" s="1040">
        <v>-2.5332744472954527E-3</v>
      </c>
      <c r="I15" s="1040">
        <v>1.5192255208518191E-5</v>
      </c>
      <c r="J15" s="1040">
        <v>1.6552705164158965E-3</v>
      </c>
      <c r="K15" s="1040">
        <v>3.2195942702055724E-3</v>
      </c>
      <c r="L15" s="1040">
        <v>-4.1432825793941142E-4</v>
      </c>
      <c r="M15" s="1040">
        <v>-1.0246681762515752E-3</v>
      </c>
      <c r="N15" s="1040">
        <v>-3.3023695022501576E-3</v>
      </c>
      <c r="Q15" s="262"/>
    </row>
    <row r="16" spans="1:17">
      <c r="A16" s="1043">
        <v>43556</v>
      </c>
      <c r="B16" s="1040">
        <v>1.1330818294117417E-3</v>
      </c>
      <c r="C16" s="1040">
        <v>1.8849114391035204E-3</v>
      </c>
      <c r="D16" s="1040">
        <v>-2.8730090799682362E-3</v>
      </c>
      <c r="E16" s="1040">
        <v>7.723671172359392E-4</v>
      </c>
      <c r="F16" s="1040">
        <v>2.2276380833885501E-4</v>
      </c>
      <c r="G16" s="1040">
        <v>2.2440248663400109E-3</v>
      </c>
      <c r="H16" s="1040">
        <v>-2.1112682095296709E-3</v>
      </c>
      <c r="I16" s="1040">
        <v>5.3106102993250026E-4</v>
      </c>
      <c r="J16" s="1040">
        <v>1.7841124101862782E-3</v>
      </c>
      <c r="K16" s="1040">
        <v>2.8441922607400638E-3</v>
      </c>
      <c r="L16" s="1040">
        <v>1.3598904965983483E-4</v>
      </c>
      <c r="M16" s="1040">
        <v>-5.4397762365820945E-4</v>
      </c>
      <c r="N16" s="1040">
        <v>-2.1769939299624008E-3</v>
      </c>
      <c r="Q16" s="262"/>
    </row>
    <row r="17" spans="1:17">
      <c r="A17" s="1043">
        <v>43586</v>
      </c>
      <c r="B17" s="1040">
        <v>3.7545201204585155E-3</v>
      </c>
      <c r="C17" s="1040">
        <v>1.4642362056831448E-3</v>
      </c>
      <c r="D17" s="1040">
        <v>-3.1615613029627454E-3</v>
      </c>
      <c r="E17" s="1040">
        <v>9.3822942441024182E-4</v>
      </c>
      <c r="F17" s="1040">
        <v>3.8861748227769777E-4</v>
      </c>
      <c r="G17" s="1040">
        <v>1.5319644799598464E-3</v>
      </c>
      <c r="H17" s="1040">
        <v>-1.7627742915928835E-3</v>
      </c>
      <c r="I17" s="1040">
        <v>7.1669483643854726E-4</v>
      </c>
      <c r="J17" s="1040">
        <v>9.7059300093205181E-4</v>
      </c>
      <c r="K17" s="1040">
        <v>2.3020256702870334E-3</v>
      </c>
      <c r="L17" s="1040">
        <v>3.9963613918048146E-4</v>
      </c>
      <c r="M17" s="1040">
        <v>-1.5095259045527776E-5</v>
      </c>
      <c r="N17" s="1040">
        <v>-1.561342830538659E-3</v>
      </c>
      <c r="Q17" s="262"/>
    </row>
    <row r="18" spans="1:17">
      <c r="A18" s="1043">
        <v>43617</v>
      </c>
      <c r="B18" s="1040">
        <v>4.787595130970157E-3</v>
      </c>
      <c r="C18" s="1040">
        <v>8.7299100393178897E-4</v>
      </c>
      <c r="D18" s="1040">
        <v>-3.2905167064314345E-3</v>
      </c>
      <c r="E18" s="1040">
        <v>7.704905243439697E-4</v>
      </c>
      <c r="F18" s="1040">
        <v>-1.6865184070113948E-4</v>
      </c>
      <c r="G18" s="1040">
        <v>1.0769227529814351E-3</v>
      </c>
      <c r="H18" s="1040">
        <v>-1.5023366896722568E-3</v>
      </c>
      <c r="I18" s="1040">
        <v>7.3671647678508201E-4</v>
      </c>
      <c r="J18" s="1040">
        <v>-5.4559630718975516E-4</v>
      </c>
      <c r="K18" s="1040">
        <v>1.2752628270131794E-3</v>
      </c>
      <c r="L18" s="1040">
        <v>9.2127449067613831E-5</v>
      </c>
      <c r="M18" s="1040">
        <v>-4.2035878914936653E-4</v>
      </c>
      <c r="N18" s="1040">
        <v>-7.7302109146504261E-4</v>
      </c>
      <c r="Q18" s="262"/>
    </row>
    <row r="19" spans="1:17">
      <c r="A19" s="1043">
        <v>43647</v>
      </c>
      <c r="B19" s="1040">
        <v>4.3931198615362321E-3</v>
      </c>
      <c r="C19" s="1040">
        <v>3.5417920844849071E-4</v>
      </c>
      <c r="D19" s="1040">
        <v>-2.4079902117752905E-3</v>
      </c>
      <c r="E19" s="1040">
        <v>6.1319545586768776E-4</v>
      </c>
      <c r="F19" s="1040">
        <v>-8.6723005668498665E-4</v>
      </c>
      <c r="G19" s="1040">
        <v>4.026233785763278E-4</v>
      </c>
      <c r="H19" s="1040">
        <v>-1.1619626641423686E-3</v>
      </c>
      <c r="I19" s="1040">
        <v>6.0155684787233099E-5</v>
      </c>
      <c r="J19" s="1040">
        <v>-1.307039495595963E-3</v>
      </c>
      <c r="K19" s="1040">
        <v>-1.6466611029453126E-4</v>
      </c>
      <c r="L19" s="1040">
        <v>7.7032477019400858E-5</v>
      </c>
      <c r="M19" s="1040">
        <v>-2.4640394611286087E-4</v>
      </c>
      <c r="N19" s="1040">
        <v>-3.0894139472670279E-4</v>
      </c>
      <c r="Q19" s="262"/>
    </row>
    <row r="20" spans="1:17">
      <c r="A20" s="1043">
        <v>43678</v>
      </c>
      <c r="B20" s="1040">
        <v>2.6017021071713664E-3</v>
      </c>
      <c r="C20" s="1040">
        <v>-3.4341659685344084E-4</v>
      </c>
      <c r="D20" s="1040">
        <v>-8.0733376733399531E-4</v>
      </c>
      <c r="E20" s="1040">
        <v>-3.4702156551991159E-5</v>
      </c>
      <c r="F20" s="1040">
        <v>-1.6559483888973769E-3</v>
      </c>
      <c r="G20" s="1040">
        <v>-6.4445984704020187E-4</v>
      </c>
      <c r="H20" s="1040">
        <v>-1.1702528320904904E-3</v>
      </c>
      <c r="I20" s="1040">
        <v>-8.1660044868903103E-4</v>
      </c>
      <c r="J20" s="1040">
        <v>-1.7952660290131428E-3</v>
      </c>
      <c r="K20" s="1040">
        <v>-1.5397995230218564E-3</v>
      </c>
      <c r="L20" s="1040">
        <v>6.4862364536066863E-6</v>
      </c>
      <c r="M20" s="1040">
        <v>-3.0517386191664109E-4</v>
      </c>
      <c r="N20" s="1040">
        <v>-1.7474695984631694E-4</v>
      </c>
      <c r="Q20" s="262"/>
    </row>
    <row r="21" spans="1:17">
      <c r="A21" s="1043">
        <v>43709</v>
      </c>
      <c r="B21" s="1040">
        <v>-2.1318242489898331E-4</v>
      </c>
      <c r="C21" s="1040">
        <v>-1.2512661714637607E-3</v>
      </c>
      <c r="D21" s="1040">
        <v>3.2547836745122627E-4</v>
      </c>
      <c r="E21" s="1040">
        <v>-1.3709228285629926E-3</v>
      </c>
      <c r="F21" s="1040">
        <v>-2.4459373168272958E-3</v>
      </c>
      <c r="G21" s="1040">
        <v>-1.4263446592449602E-3</v>
      </c>
      <c r="H21" s="1040">
        <v>-1.7368974397258263E-3</v>
      </c>
      <c r="I21" s="1040">
        <v>-1.1312454525550519E-3</v>
      </c>
      <c r="J21" s="1040">
        <v>-2.5237201528146569E-3</v>
      </c>
      <c r="K21" s="1040">
        <v>-3.0164304752852145E-3</v>
      </c>
      <c r="L21" s="1040">
        <v>-1.0720013190979039E-4</v>
      </c>
      <c r="M21" s="1040">
        <v>-7.587207524578643E-4</v>
      </c>
      <c r="N21" s="1040">
        <v>2.9399190998335989E-4</v>
      </c>
      <c r="Q21" s="262"/>
    </row>
    <row r="22" spans="1:17">
      <c r="A22" s="1043">
        <v>43739</v>
      </c>
      <c r="B22" s="1040">
        <v>-2.9551111277907882E-3</v>
      </c>
      <c r="C22" s="1040">
        <v>-2.4061313414982521E-3</v>
      </c>
      <c r="D22" s="1040">
        <v>8.152168511788016E-4</v>
      </c>
      <c r="E22" s="1040">
        <v>-2.9206502693551739E-3</v>
      </c>
      <c r="F22" s="1040">
        <v>-3.2313962369598936E-3</v>
      </c>
      <c r="G22" s="1040">
        <v>-2.1134379315007612E-3</v>
      </c>
      <c r="H22" s="1040">
        <v>-3.0404533474883699E-3</v>
      </c>
      <c r="I22" s="1040">
        <v>-1.9507800213671711E-3</v>
      </c>
      <c r="J22" s="1040">
        <v>-3.2351038702573831E-3</v>
      </c>
      <c r="K22" s="1040">
        <v>-3.9386986596726681E-3</v>
      </c>
      <c r="L22" s="1040">
        <v>-4.2906450138979757E-4</v>
      </c>
      <c r="M22" s="1040">
        <v>-1.4232395594365732E-3</v>
      </c>
      <c r="N22" s="1040">
        <v>-2.5145542628546291E-4</v>
      </c>
      <c r="Q22" s="262"/>
    </row>
    <row r="23" spans="1:17">
      <c r="A23" s="1043">
        <v>43770</v>
      </c>
      <c r="B23" s="1040">
        <v>-4.9949080506561661E-3</v>
      </c>
      <c r="C23" s="1040">
        <v>-3.8142299854987405E-3</v>
      </c>
      <c r="D23" s="1040">
        <v>9.402498597926856E-4</v>
      </c>
      <c r="E23" s="1040">
        <v>-4.6869398449721489E-3</v>
      </c>
      <c r="F23" s="1040">
        <v>-3.3781459646058387E-3</v>
      </c>
      <c r="G23" s="1040">
        <v>-3.1053564324250438E-3</v>
      </c>
      <c r="H23" s="1040">
        <v>-3.490491007355434E-3</v>
      </c>
      <c r="I23" s="1040">
        <v>-3.384467759056542E-3</v>
      </c>
      <c r="J23" s="1040">
        <v>-3.8916437015213967E-3</v>
      </c>
      <c r="K23" s="1040">
        <v>-5.1110639385758549E-3</v>
      </c>
      <c r="L23" s="1040">
        <v>-6.2285196259437292E-4</v>
      </c>
      <c r="M23" s="1040">
        <v>-2.2631672319082252E-3</v>
      </c>
      <c r="N23" s="1040">
        <v>-1.4217137255301271E-4</v>
      </c>
      <c r="Q23" s="262"/>
    </row>
    <row r="24" spans="1:17">
      <c r="A24" s="1043">
        <v>43800</v>
      </c>
      <c r="B24" s="1040">
        <v>-6.8065346369181601E-3</v>
      </c>
      <c r="C24" s="1040">
        <v>-5.1973811473577936E-3</v>
      </c>
      <c r="D24" s="1040">
        <v>5.1446131828480901E-4</v>
      </c>
      <c r="E24" s="1040">
        <v>-6.5668470492151743E-3</v>
      </c>
      <c r="F24" s="1040">
        <v>-3.3478603806091911E-3</v>
      </c>
      <c r="G24" s="1040">
        <v>-4.1961363194695789E-3</v>
      </c>
      <c r="H24" s="1040">
        <v>-3.419696474268763E-3</v>
      </c>
      <c r="I24" s="1040">
        <v>-4.6477809429671391E-3</v>
      </c>
      <c r="J24" s="1040">
        <v>-4.9872774670071118E-3</v>
      </c>
      <c r="K24" s="1040">
        <v>-6.7609764500448088E-3</v>
      </c>
      <c r="L24" s="1040">
        <v>-9.2432456861746282E-4</v>
      </c>
      <c r="M24" s="1040">
        <v>-3.7429724218943639E-3</v>
      </c>
      <c r="N24" s="1040">
        <v>-8.3516444092657238E-6</v>
      </c>
      <c r="Q24" s="262"/>
    </row>
    <row r="25" spans="1:17">
      <c r="A25" s="1043">
        <v>43831</v>
      </c>
      <c r="B25" s="1040">
        <v>-8.5141162425057537E-3</v>
      </c>
      <c r="C25" s="1040">
        <v>-6.6007123035339843E-3</v>
      </c>
      <c r="D25" s="1040">
        <v>-4.8601327627428859E-4</v>
      </c>
      <c r="E25" s="1040">
        <v>-8.0630204809107875E-3</v>
      </c>
      <c r="F25" s="1040">
        <v>-3.7271982315489893E-3</v>
      </c>
      <c r="G25" s="1040">
        <v>-5.5643171844920181E-3</v>
      </c>
      <c r="H25" s="1040">
        <v>-3.2615915125417949E-3</v>
      </c>
      <c r="I25" s="1040">
        <v>-5.9661706745056664E-3</v>
      </c>
      <c r="J25" s="1040">
        <v>-6.059712668928352E-3</v>
      </c>
      <c r="K25" s="1040">
        <v>-8.3297517569088653E-3</v>
      </c>
      <c r="L25" s="1040">
        <v>-1.3665417672579228E-3</v>
      </c>
      <c r="M25" s="1040">
        <v>-5.9221130477385975E-3</v>
      </c>
      <c r="N25" s="1040">
        <v>-5.0138886293193963E-4</v>
      </c>
      <c r="Q25" s="262"/>
    </row>
    <row r="26" spans="1:17">
      <c r="A26" s="1043">
        <v>43862</v>
      </c>
      <c r="B26" s="1040">
        <v>-9.3172096734452925E-3</v>
      </c>
      <c r="C26" s="1040">
        <v>-7.5047445361301479E-3</v>
      </c>
      <c r="D26" s="1040">
        <v>-1.7578305835483921E-3</v>
      </c>
      <c r="E26" s="1040">
        <v>-8.1732384500190491E-3</v>
      </c>
      <c r="F26" s="1040">
        <v>-4.8108817151168992E-3</v>
      </c>
      <c r="G26" s="1040">
        <v>-7.0934743081131346E-3</v>
      </c>
      <c r="H26" s="1040">
        <v>-3.1993286592322256E-3</v>
      </c>
      <c r="I26" s="1040">
        <v>-7.1741888598207959E-3</v>
      </c>
      <c r="J26" s="1040">
        <v>-6.6634847019441112E-3</v>
      </c>
      <c r="K26" s="1040">
        <v>-9.3055875281986555E-3</v>
      </c>
      <c r="L26" s="1040">
        <v>-1.7164566747540633E-3</v>
      </c>
      <c r="M26" s="1040">
        <v>-7.0948035734872406E-3</v>
      </c>
      <c r="N26" s="1040">
        <v>-1.3208479444563048E-3</v>
      </c>
      <c r="Q26" s="262"/>
    </row>
    <row r="27" spans="1:17">
      <c r="A27" s="1043">
        <v>43891</v>
      </c>
      <c r="B27" s="1040">
        <v>-9.2959113267094828E-3</v>
      </c>
      <c r="C27" s="1040">
        <v>-8.0021290203647899E-3</v>
      </c>
      <c r="D27" s="1040">
        <v>-2.5438365323817713E-3</v>
      </c>
      <c r="E27" s="1040">
        <v>-7.8731452266465052E-3</v>
      </c>
      <c r="F27" s="1040">
        <v>-6.6399491480906292E-3</v>
      </c>
      <c r="G27" s="1040">
        <v>-8.8466500103570045E-3</v>
      </c>
      <c r="H27" s="1040">
        <v>-3.3094969678673092E-3</v>
      </c>
      <c r="I27" s="1040">
        <v>-8.245764837524816E-3</v>
      </c>
      <c r="J27" s="1040">
        <v>-7.388277866547277E-3</v>
      </c>
      <c r="K27" s="1040">
        <v>-9.5977990357781762E-3</v>
      </c>
      <c r="L27" s="1040">
        <v>-2.3657955183857826E-3</v>
      </c>
      <c r="M27" s="1040">
        <v>-7.2512836396078084E-3</v>
      </c>
      <c r="N27" s="1040">
        <v>-2.1048668502443579E-3</v>
      </c>
      <c r="Q27" s="262"/>
    </row>
    <row r="28" spans="1:17">
      <c r="A28" s="1043">
        <v>43922</v>
      </c>
      <c r="B28" s="1040">
        <v>-7.1885472108612625E-3</v>
      </c>
      <c r="C28" s="1040">
        <v>-7.2673019961184693E-3</v>
      </c>
      <c r="D28" s="1040">
        <v>-2.4356116537644912E-3</v>
      </c>
      <c r="E28" s="1040">
        <v>-6.414454264525471E-3</v>
      </c>
      <c r="F28" s="1040">
        <v>-7.0967722942383293E-3</v>
      </c>
      <c r="G28" s="1040">
        <v>-8.5546067509573165E-3</v>
      </c>
      <c r="H28" s="1040">
        <v>-2.4903945797156712E-3</v>
      </c>
      <c r="I28" s="1040">
        <v>-7.7380404699535221E-3</v>
      </c>
      <c r="J28" s="1040">
        <v>-6.6456670477145208E-3</v>
      </c>
      <c r="K28" s="1040">
        <v>-7.9542206328655496E-3</v>
      </c>
      <c r="L28" s="1040">
        <v>-2.6821146482149949E-3</v>
      </c>
      <c r="M28" s="1040">
        <v>-6.3788618285973708E-3</v>
      </c>
      <c r="N28" s="1040">
        <v>-3.2434395683116346E-3</v>
      </c>
      <c r="Q28" s="262"/>
    </row>
    <row r="29" spans="1:17">
      <c r="A29" s="1043">
        <v>43952</v>
      </c>
      <c r="B29" s="1040">
        <v>-2.1360385291266937E-3</v>
      </c>
      <c r="C29" s="1040">
        <v>-4.4980495184299141E-3</v>
      </c>
      <c r="D29" s="1040">
        <v>-9.4135505905179606E-4</v>
      </c>
      <c r="E29" s="1040">
        <v>-3.4280936819859331E-3</v>
      </c>
      <c r="F29" s="1040">
        <v>-5.1504891115297102E-3</v>
      </c>
      <c r="G29" s="1040">
        <v>-6.9779635603245405E-3</v>
      </c>
      <c r="H29" s="1040">
        <v>-7.5386474050409547E-4</v>
      </c>
      <c r="I29" s="1040">
        <v>-5.0998922110987444E-3</v>
      </c>
      <c r="J29" s="1040">
        <v>-4.0272814456997486E-3</v>
      </c>
      <c r="K29" s="1040">
        <v>-4.7315522472151095E-3</v>
      </c>
      <c r="L29" s="1040">
        <v>-1.8598585997260386E-3</v>
      </c>
      <c r="M29" s="1040">
        <v>-4.1549703186740672E-3</v>
      </c>
      <c r="N29" s="1040">
        <v>-3.2000265115306181E-3</v>
      </c>
      <c r="Q29" s="262"/>
    </row>
    <row r="30" spans="1:17">
      <c r="A30" s="1043">
        <v>43983</v>
      </c>
      <c r="B30" s="1040">
        <v>4.0230243013164024E-3</v>
      </c>
      <c r="C30" s="1040">
        <v>-1.9123920292892782E-3</v>
      </c>
      <c r="D30" s="1040">
        <v>1.5859786870465742E-3</v>
      </c>
      <c r="E30" s="1040">
        <v>-9.1236790081694608E-4</v>
      </c>
      <c r="F30" s="1040">
        <v>-1.3250946063594338E-3</v>
      </c>
      <c r="G30" s="1040">
        <v>-5.2137418167347294E-3</v>
      </c>
      <c r="H30" s="1040">
        <v>1.1134955637145394E-3</v>
      </c>
      <c r="I30" s="1040">
        <v>-2.0814211729489607E-3</v>
      </c>
      <c r="J30" s="1040">
        <v>-1.687962078372518E-3</v>
      </c>
      <c r="K30" s="1040">
        <v>-1.9376912231231502E-3</v>
      </c>
      <c r="L30" s="1040">
        <v>1.1357423823377122E-4</v>
      </c>
      <c r="M30" s="1040">
        <v>-2.2821711179277226E-3</v>
      </c>
      <c r="N30" s="1040">
        <v>-1.2695029897472621E-3</v>
      </c>
      <c r="Q30" s="262"/>
    </row>
    <row r="31" spans="1:17">
      <c r="A31" s="1043">
        <v>44013</v>
      </c>
      <c r="B31" s="1040">
        <v>8.1953422903574547E-3</v>
      </c>
      <c r="C31" s="1040">
        <v>-5.0430646265842149E-4</v>
      </c>
      <c r="D31" s="1040">
        <v>3.8562118840257398E-3</v>
      </c>
      <c r="E31" s="1040">
        <v>5.2769474800640204E-4</v>
      </c>
      <c r="F31" s="1040">
        <v>2.6679151143229607E-3</v>
      </c>
      <c r="G31" s="1040">
        <v>-3.2114198699214613E-3</v>
      </c>
      <c r="H31" s="1040">
        <v>2.9206308689587734E-3</v>
      </c>
      <c r="I31" s="1040">
        <v>-2.5202064797280599E-5</v>
      </c>
      <c r="J31" s="1040">
        <v>-2.2462407858092615E-4</v>
      </c>
      <c r="K31" s="1040">
        <v>-3.9034681646943348E-4</v>
      </c>
      <c r="L31" s="1040">
        <v>2.2391622198030259E-3</v>
      </c>
      <c r="M31" s="1040">
        <v>-9.3576346728407866E-4</v>
      </c>
      <c r="N31" s="1040">
        <v>9.9880265492569009E-4</v>
      </c>
      <c r="Q31" s="262"/>
    </row>
    <row r="32" spans="1:17">
      <c r="A32" s="1043">
        <v>44044</v>
      </c>
      <c r="B32" s="1040">
        <v>1.0045809825106056E-2</v>
      </c>
      <c r="C32" s="1040">
        <v>5.6882423249793312E-4</v>
      </c>
      <c r="D32" s="1040">
        <v>5.3100187640995333E-3</v>
      </c>
      <c r="E32" s="1040">
        <v>1.7520374308463982E-3</v>
      </c>
      <c r="F32" s="1040">
        <v>5.7908615308316369E-3</v>
      </c>
      <c r="G32" s="1040">
        <v>-1.2384883580847106E-3</v>
      </c>
      <c r="H32" s="1040">
        <v>4.2671963802378698E-3</v>
      </c>
      <c r="I32" s="1040">
        <v>1.2314884115580682E-3</v>
      </c>
      <c r="J32" s="1040">
        <v>8.0012525076411656E-4</v>
      </c>
      <c r="K32" s="1040">
        <v>1.2317798519356771E-3</v>
      </c>
      <c r="L32" s="1040">
        <v>3.8392941759516352E-3</v>
      </c>
      <c r="M32" s="1040">
        <v>6.2670102385076198E-4</v>
      </c>
      <c r="N32" s="1040">
        <v>2.7699936502589839E-3</v>
      </c>
      <c r="Q32" s="262"/>
    </row>
    <row r="33" spans="1:17">
      <c r="A33" s="1043">
        <v>44075</v>
      </c>
      <c r="B33" s="1040">
        <v>1.0991030069198993E-2</v>
      </c>
      <c r="C33" s="1040">
        <v>9.8801273966597769E-4</v>
      </c>
      <c r="D33" s="1040">
        <v>5.7989947089502891E-3</v>
      </c>
      <c r="E33" s="1040">
        <v>2.1364694158416686E-3</v>
      </c>
      <c r="F33" s="1040">
        <v>7.6352589229493617E-3</v>
      </c>
      <c r="G33" s="1040">
        <v>-2.1790060968829295E-4</v>
      </c>
      <c r="H33" s="1040">
        <v>5.360364071196666E-3</v>
      </c>
      <c r="I33" s="1040">
        <v>1.878554992314152E-3</v>
      </c>
      <c r="J33" s="1040">
        <v>6.5955654864913171E-4</v>
      </c>
      <c r="K33" s="1040">
        <v>2.2183701643030407E-3</v>
      </c>
      <c r="L33" s="1040">
        <v>4.9091348867774665E-3</v>
      </c>
      <c r="M33" s="1040">
        <v>1.9663273789447544E-3</v>
      </c>
      <c r="N33" s="1040">
        <v>4.8623024780169999E-3</v>
      </c>
      <c r="Q33" s="262"/>
    </row>
    <row r="34" spans="1:17">
      <c r="A34" s="1043">
        <v>44105</v>
      </c>
      <c r="B34" s="1040">
        <v>1.0507798965882276E-2</v>
      </c>
      <c r="C34" s="1040">
        <v>9.4853202575673201E-4</v>
      </c>
      <c r="D34" s="1040">
        <v>5.027239729641364E-3</v>
      </c>
      <c r="E34" s="1040">
        <v>1.5909477666962157E-3</v>
      </c>
      <c r="F34" s="1040">
        <v>7.6774262237632174E-3</v>
      </c>
      <c r="G34" s="1040">
        <v>4.1508411990309746E-4</v>
      </c>
      <c r="H34" s="1040">
        <v>5.5462600483907609E-3</v>
      </c>
      <c r="I34" s="1040">
        <v>2.2503626691150469E-3</v>
      </c>
      <c r="J34" s="1040">
        <v>9.5991263446748576E-4</v>
      </c>
      <c r="K34" s="1040">
        <v>2.5204769844915376E-3</v>
      </c>
      <c r="L34" s="1040">
        <v>5.1817686917745576E-3</v>
      </c>
      <c r="M34" s="1040">
        <v>2.8585872779109955E-3</v>
      </c>
      <c r="N34" s="1040">
        <v>5.9112407077395179E-3</v>
      </c>
      <c r="Q34" s="262"/>
    </row>
    <row r="35" spans="1:17">
      <c r="A35" s="1043">
        <v>44136</v>
      </c>
      <c r="B35" s="1040">
        <v>8.8810579581898308E-3</v>
      </c>
      <c r="C35" s="1040">
        <v>1.3009756525637073E-3</v>
      </c>
      <c r="D35" s="1040">
        <v>3.822262834757284E-3</v>
      </c>
      <c r="E35" s="1040">
        <v>1.4041206601271838E-3</v>
      </c>
      <c r="F35" s="1040">
        <v>6.5865815727186305E-3</v>
      </c>
      <c r="G35" s="1040">
        <v>1.3870239576170285E-3</v>
      </c>
      <c r="H35" s="1040">
        <v>4.5513544031897668E-3</v>
      </c>
      <c r="I35" s="1040">
        <v>2.3516122474092072E-3</v>
      </c>
      <c r="J35" s="1040">
        <v>1.2474828010429206E-3</v>
      </c>
      <c r="K35" s="1040">
        <v>3.0311684279873408E-3</v>
      </c>
      <c r="L35" s="1040">
        <v>4.7503581062993128E-3</v>
      </c>
      <c r="M35" s="1040">
        <v>3.5412411970940916E-3</v>
      </c>
      <c r="N35" s="1040">
        <v>6.2854153942772939E-3</v>
      </c>
      <c r="Q35" s="262"/>
    </row>
    <row r="36" spans="1:17">
      <c r="A36" s="1043">
        <v>44166</v>
      </c>
      <c r="B36" s="1040">
        <v>7.6631278267936809E-3</v>
      </c>
      <c r="C36" s="1040">
        <v>1.284844700330412E-3</v>
      </c>
      <c r="D36" s="1040">
        <v>2.9708001886431523E-3</v>
      </c>
      <c r="E36" s="1040">
        <v>1.0059981271723917E-3</v>
      </c>
      <c r="F36" s="1040">
        <v>5.1343215753287819E-3</v>
      </c>
      <c r="G36" s="1040">
        <v>2.2979485797505195E-3</v>
      </c>
      <c r="H36" s="1040">
        <v>3.710579552983595E-3</v>
      </c>
      <c r="I36" s="1040">
        <v>1.8944077062355014E-3</v>
      </c>
      <c r="J36" s="1040">
        <v>1.0530654874660872E-3</v>
      </c>
      <c r="K36" s="1040">
        <v>3.2909384291641697E-3</v>
      </c>
      <c r="L36" s="1040">
        <v>4.2882407821297486E-3</v>
      </c>
      <c r="M36" s="1040">
        <v>3.8075069932879124E-3</v>
      </c>
      <c r="N36" s="1040">
        <v>6.5778755843086678E-3</v>
      </c>
      <c r="Q36" s="262"/>
    </row>
    <row r="37" spans="1:17">
      <c r="A37" s="1043">
        <v>44197</v>
      </c>
      <c r="B37" s="1040">
        <v>6.756030541918312E-3</v>
      </c>
      <c r="C37" s="1040">
        <v>1.1361343598992324E-3</v>
      </c>
      <c r="D37" s="1040">
        <v>2.3560735314858139E-3</v>
      </c>
      <c r="E37" s="1040">
        <v>5.9192074075165024E-4</v>
      </c>
      <c r="F37" s="1040">
        <v>3.3685244503671719E-3</v>
      </c>
      <c r="G37" s="1040">
        <v>2.8934357725651783E-3</v>
      </c>
      <c r="H37" s="1040">
        <v>3.222626884206603E-3</v>
      </c>
      <c r="I37" s="1040">
        <v>1.737638786601714E-3</v>
      </c>
      <c r="J37" s="1040">
        <v>1.6077057702419406E-3</v>
      </c>
      <c r="K37" s="1040">
        <v>3.195753745231622E-3</v>
      </c>
      <c r="L37" s="1040">
        <v>3.8770050085942254E-3</v>
      </c>
      <c r="M37" s="1040">
        <v>3.7741555514834157E-3</v>
      </c>
      <c r="N37" s="1040">
        <v>5.8808381055357462E-3</v>
      </c>
      <c r="Q37" s="262"/>
    </row>
    <row r="38" spans="1:17">
      <c r="A38" s="1043">
        <v>44228</v>
      </c>
      <c r="B38" s="1040">
        <v>4.7507247479302572E-3</v>
      </c>
      <c r="C38" s="1040">
        <v>9.0509289403772897E-4</v>
      </c>
      <c r="D38" s="1040">
        <v>2.1966661806873677E-3</v>
      </c>
      <c r="E38" s="1040">
        <v>9.6004473415267633E-4</v>
      </c>
      <c r="F38" s="1040">
        <v>1.9874036167637499E-3</v>
      </c>
      <c r="G38" s="1040">
        <v>3.8014061601245874E-3</v>
      </c>
      <c r="H38" s="1040">
        <v>2.4415176985284059E-3</v>
      </c>
      <c r="I38" s="1040">
        <v>1.8058972259484829E-3</v>
      </c>
      <c r="J38" s="1040">
        <v>2.1931004057618164E-3</v>
      </c>
      <c r="K38" s="1040">
        <v>3.5166446230561199E-3</v>
      </c>
      <c r="L38" s="1040">
        <v>3.2325033455684604E-3</v>
      </c>
      <c r="M38" s="1040">
        <v>4.0278630849959196E-3</v>
      </c>
      <c r="N38" s="1040">
        <v>4.2355597991456939E-3</v>
      </c>
      <c r="Q38" s="262"/>
    </row>
    <row r="39" spans="1:17">
      <c r="A39" s="1043">
        <v>44256</v>
      </c>
      <c r="B39" s="1040">
        <v>2.4223250914529038E-3</v>
      </c>
      <c r="C39" s="1040">
        <v>8.3655389794579094E-4</v>
      </c>
      <c r="D39" s="1040">
        <v>2.2453296117195265E-3</v>
      </c>
      <c r="E39" s="1040">
        <v>1.4009754333526026E-3</v>
      </c>
      <c r="F39" s="1040">
        <v>1.3119636586689243E-3</v>
      </c>
      <c r="G39" s="1040">
        <v>4.2767746229375181E-3</v>
      </c>
      <c r="H39" s="1040">
        <v>1.5311259120819321E-3</v>
      </c>
      <c r="I39" s="1040">
        <v>2.0131015304074573E-3</v>
      </c>
      <c r="J39" s="1040">
        <v>2.2557962622984373E-3</v>
      </c>
      <c r="K39" s="1040">
        <v>4.017095066137788E-3</v>
      </c>
      <c r="L39" s="1040">
        <v>2.3865922143930796E-3</v>
      </c>
      <c r="M39" s="1040">
        <v>3.7124711903731011E-3</v>
      </c>
      <c r="N39" s="1040">
        <v>2.7392426240655521E-3</v>
      </c>
      <c r="Q39" s="262"/>
    </row>
    <row r="40" spans="1:17">
      <c r="A40" s="1043">
        <v>44287</v>
      </c>
      <c r="B40" s="1040">
        <v>-1.5588963652435339E-4</v>
      </c>
      <c r="C40" s="1040">
        <v>1.0090128093955819E-3</v>
      </c>
      <c r="D40" s="1040">
        <v>2.0934366224157896E-3</v>
      </c>
      <c r="E40" s="1040">
        <v>1.4960078186068149E-3</v>
      </c>
      <c r="F40" s="1040">
        <v>1.2486121024348762E-3</v>
      </c>
      <c r="G40" s="1040">
        <v>4.1460593100788312E-3</v>
      </c>
      <c r="H40" s="1040">
        <v>1.0384633073737826E-3</v>
      </c>
      <c r="I40" s="1040">
        <v>2.1051062155927891E-3</v>
      </c>
      <c r="J40" s="1040">
        <v>2.0436607666562967E-3</v>
      </c>
      <c r="K40" s="1040">
        <v>4.2574152190408832E-3</v>
      </c>
      <c r="L40" s="1040">
        <v>1.616077013154138E-3</v>
      </c>
      <c r="M40" s="1040">
        <v>2.9234591722202552E-3</v>
      </c>
      <c r="N40" s="1040">
        <v>1.0332144791707076E-3</v>
      </c>
      <c r="Q40" s="262"/>
    </row>
    <row r="41" spans="1:17">
      <c r="A41" s="1043">
        <v>44317</v>
      </c>
      <c r="B41" s="1040">
        <v>-2.8258636258553516E-3</v>
      </c>
      <c r="C41" s="1040">
        <v>1.4788022698355441E-3</v>
      </c>
      <c r="D41" s="1040">
        <v>1.5159949688703378E-3</v>
      </c>
      <c r="E41" s="1040">
        <v>1.8237229800672772E-3</v>
      </c>
      <c r="F41" s="1040">
        <v>2.564762552789146E-4</v>
      </c>
      <c r="G41" s="1040">
        <v>4.0321831633221006E-3</v>
      </c>
      <c r="H41" s="1040">
        <v>-3.6847916747340115E-4</v>
      </c>
      <c r="I41" s="1040">
        <v>2.0835983681086745E-3</v>
      </c>
      <c r="J41" s="1040">
        <v>1.9779894539591059E-3</v>
      </c>
      <c r="K41" s="1040">
        <v>4.5318485225129823E-3</v>
      </c>
      <c r="L41" s="1040">
        <v>8.6598687204075819E-4</v>
      </c>
      <c r="M41" s="1040">
        <v>2.1058323659519651E-3</v>
      </c>
      <c r="N41" s="1040">
        <v>-4.4384518205209389E-4</v>
      </c>
      <c r="Q41" s="262"/>
    </row>
    <row r="42" spans="1:17">
      <c r="A42" s="1043">
        <v>44348</v>
      </c>
      <c r="B42" s="1040">
        <v>-4.9541391076297625E-3</v>
      </c>
      <c r="C42" s="1040">
        <v>1.855396337621551E-3</v>
      </c>
      <c r="D42" s="1040">
        <v>6.379023246008142E-4</v>
      </c>
      <c r="E42" s="1040">
        <v>2.1803774684034938E-3</v>
      </c>
      <c r="F42" s="1040">
        <v>-1.1997626982842569E-3</v>
      </c>
      <c r="G42" s="1040">
        <v>3.397093687308228E-3</v>
      </c>
      <c r="H42" s="1040">
        <v>-2.2077152147459422E-3</v>
      </c>
      <c r="I42" s="1040">
        <v>2.0366708891128571E-3</v>
      </c>
      <c r="J42" s="1040">
        <v>2.1874260379131094E-3</v>
      </c>
      <c r="K42" s="1040">
        <v>4.2780407131146614E-3</v>
      </c>
      <c r="L42" s="1040">
        <v>1.259578076261425E-4</v>
      </c>
      <c r="M42" s="1040">
        <v>1.6887803241938393E-3</v>
      </c>
      <c r="N42" s="1040">
        <v>-1.5303017055420254E-3</v>
      </c>
      <c r="Q42" s="262"/>
    </row>
    <row r="43" spans="1:17">
      <c r="A43" s="1043">
        <v>44378</v>
      </c>
      <c r="B43" s="1040">
        <v>-6.0445658558092585E-3</v>
      </c>
      <c r="C43" s="1040">
        <v>2.0367253938877727E-3</v>
      </c>
      <c r="D43" s="1040">
        <v>-4.8577782118641721E-4</v>
      </c>
      <c r="E43" s="1040">
        <v>2.226922378486762E-3</v>
      </c>
      <c r="F43" s="1040">
        <v>-2.8663758078704138E-3</v>
      </c>
      <c r="G43" s="1040">
        <v>2.6063673268399423E-3</v>
      </c>
      <c r="H43" s="1040">
        <v>-4.2515493723769282E-3</v>
      </c>
      <c r="I43" s="1040">
        <v>2.2761650632037167E-3</v>
      </c>
      <c r="J43" s="1040">
        <v>2.4747944066734195E-3</v>
      </c>
      <c r="K43" s="1040">
        <v>3.6705311452649436E-3</v>
      </c>
      <c r="L43" s="1040">
        <v>-7.9464671922502284E-4</v>
      </c>
      <c r="M43" s="1040">
        <v>1.2248542725332712E-3</v>
      </c>
      <c r="N43" s="1040">
        <v>-2.0995978248619096E-3</v>
      </c>
      <c r="Q43" s="262"/>
    </row>
    <row r="44" spans="1:17">
      <c r="A44" s="1043">
        <v>44409</v>
      </c>
      <c r="B44" s="1040">
        <v>-5.6614073839609258E-3</v>
      </c>
      <c r="C44" s="1040">
        <v>2.1567340115071776E-3</v>
      </c>
      <c r="D44" s="1040">
        <v>-1.3451947793177155E-3</v>
      </c>
      <c r="E44" s="1040">
        <v>2.1850225103874354E-3</v>
      </c>
      <c r="F44" s="1040">
        <v>-4.2210000367945977E-3</v>
      </c>
      <c r="G44" s="1040">
        <v>2.3321817916843735E-3</v>
      </c>
      <c r="H44" s="1040">
        <v>-5.2688120128365767E-3</v>
      </c>
      <c r="I44" s="1040">
        <v>2.4780332440905717E-3</v>
      </c>
      <c r="J44" s="1040">
        <v>2.7739133846671482E-3</v>
      </c>
      <c r="K44" s="1040">
        <v>3.2206151554741158E-3</v>
      </c>
      <c r="L44" s="1040">
        <v>-1.7938522475036134E-3</v>
      </c>
      <c r="M44" s="1040">
        <v>1.0917844196194348E-3</v>
      </c>
      <c r="N44" s="1040">
        <v>-1.9134317840688864E-3</v>
      </c>
      <c r="Q44" s="262"/>
    </row>
    <row r="45" spans="1:17">
      <c r="A45" s="1043">
        <v>44440</v>
      </c>
      <c r="B45" s="1040">
        <v>-4.4615884548022677E-3</v>
      </c>
      <c r="C45" s="1040">
        <v>2.1385309841304156E-3</v>
      </c>
      <c r="D45" s="1040">
        <v>-1.4903514101931581E-3</v>
      </c>
      <c r="E45" s="1040">
        <v>2.1368961857954893E-3</v>
      </c>
      <c r="F45" s="1040">
        <v>-4.5689634360583931E-3</v>
      </c>
      <c r="G45" s="1040">
        <v>2.2917486697404676E-3</v>
      </c>
      <c r="H45" s="1040">
        <v>-4.011728594328634E-3</v>
      </c>
      <c r="I45" s="1040">
        <v>2.497167809978329E-3</v>
      </c>
      <c r="J45" s="1040">
        <v>3.0679416098093881E-3</v>
      </c>
      <c r="K45" s="1040">
        <v>2.6547407950534563E-3</v>
      </c>
      <c r="L45" s="1040">
        <v>-2.3721561539598035E-3</v>
      </c>
      <c r="M45" s="1040">
        <v>1.0797633410004615E-3</v>
      </c>
      <c r="N45" s="1040">
        <v>-1.1695953119063018E-3</v>
      </c>
    </row>
    <row r="46" spans="1:17">
      <c r="A46" s="1043">
        <v>44470</v>
      </c>
      <c r="B46" s="1040">
        <v>-2.9840149975535191E-3</v>
      </c>
      <c r="C46" s="1040">
        <v>2.1924105721808917E-3</v>
      </c>
      <c r="D46" s="1040">
        <v>-1.0670599993836127E-3</v>
      </c>
      <c r="E46" s="1040">
        <v>1.9615257611418357E-3</v>
      </c>
      <c r="F46" s="1040">
        <v>-3.6917787682739789E-3</v>
      </c>
      <c r="G46" s="1040">
        <v>2.0475779221427182E-3</v>
      </c>
      <c r="H46" s="1040">
        <v>-1.0324609059231271E-3</v>
      </c>
      <c r="I46" s="1040">
        <v>2.3137521368787883E-3</v>
      </c>
      <c r="J46" s="1040">
        <v>2.8648197124572228E-3</v>
      </c>
      <c r="K46" s="1040">
        <v>1.8259572213152886E-3</v>
      </c>
      <c r="L46" s="1040">
        <v>-2.3834002847684665E-3</v>
      </c>
      <c r="M46" s="1040">
        <v>9.0300200436010947E-4</v>
      </c>
      <c r="N46" s="1040">
        <v>2.1450492501795537E-4</v>
      </c>
    </row>
    <row r="47" spans="1:17">
      <c r="A47" s="1043">
        <v>44501</v>
      </c>
      <c r="B47" s="1040">
        <v>-2.1433141234832309E-3</v>
      </c>
      <c r="C47" s="1040">
        <v>2.4326877971914129E-3</v>
      </c>
      <c r="D47" s="1040">
        <v>-4.2528814682940563E-4</v>
      </c>
      <c r="E47" s="1040">
        <v>2.0399527811798546E-3</v>
      </c>
      <c r="F47" s="1040">
        <v>-2.2560884018190119E-3</v>
      </c>
      <c r="G47" s="1040">
        <v>1.8773160962348712E-3</v>
      </c>
      <c r="H47" s="1040">
        <v>1.5596768241893377E-3</v>
      </c>
      <c r="I47" s="1040">
        <v>1.7922684366054042E-3</v>
      </c>
      <c r="J47" s="1040">
        <v>2.4276714810533839E-3</v>
      </c>
      <c r="K47" s="1040">
        <v>1.0756831890359475E-3</v>
      </c>
      <c r="L47" s="1040">
        <v>-2.000037673783206E-3</v>
      </c>
      <c r="M47" s="1040">
        <v>6.0429227694869248E-4</v>
      </c>
      <c r="N47" s="1040">
        <v>1.4169393173093514E-3</v>
      </c>
    </row>
    <row r="48" spans="1:17">
      <c r="A48" s="1043">
        <v>44531</v>
      </c>
      <c r="B48" s="1040">
        <v>-2.2000614512134309E-3</v>
      </c>
      <c r="C48" s="1040">
        <v>2.2277875402645364E-3</v>
      </c>
      <c r="D48" s="1040">
        <v>1.1763555783916857E-4</v>
      </c>
      <c r="E48" s="1040">
        <v>2.2782064307855787E-3</v>
      </c>
      <c r="F48" s="1040">
        <v>-8.4791175285481302E-4</v>
      </c>
      <c r="G48" s="1040">
        <v>1.3320274857397951E-3</v>
      </c>
      <c r="H48" s="1040">
        <v>3.2817501678308325E-3</v>
      </c>
      <c r="I48" s="1040">
        <v>1.7943702902141201E-3</v>
      </c>
      <c r="J48" s="1040">
        <v>2.0880357923234172E-3</v>
      </c>
      <c r="K48" s="1040">
        <v>6.4989570885254366E-4</v>
      </c>
      <c r="L48" s="1040">
        <v>-1.7409415387583671E-3</v>
      </c>
      <c r="M48" s="1040">
        <v>6.6673759572100089E-4</v>
      </c>
      <c r="N48" s="1040">
        <v>1.9323338685133251E-3</v>
      </c>
    </row>
    <row r="49" spans="1:14">
      <c r="A49" s="1043">
        <v>44562</v>
      </c>
      <c r="B49" s="1040">
        <v>-2.3896171369486296E-3</v>
      </c>
      <c r="C49" s="1040">
        <v>1.726637945271392E-3</v>
      </c>
      <c r="D49" s="1040">
        <v>6.6393383582841192E-4</v>
      </c>
      <c r="E49" s="1040">
        <v>2.2733877439640171E-3</v>
      </c>
      <c r="F49" s="1040">
        <v>2.72360444440789E-4</v>
      </c>
      <c r="G49" s="1040">
        <v>9.9234668017578187E-4</v>
      </c>
      <c r="H49" s="1040">
        <v>4.2779172435670754E-3</v>
      </c>
      <c r="I49" s="1040">
        <v>2.1267015616597273E-3</v>
      </c>
      <c r="J49" s="1040">
        <v>1.8381638501920872E-3</v>
      </c>
      <c r="K49" s="1040">
        <v>6.119929956722725E-4</v>
      </c>
      <c r="L49" s="1040">
        <v>-1.6247814373528957E-3</v>
      </c>
      <c r="M49" s="1040">
        <v>5.8731568543768375E-4</v>
      </c>
      <c r="N49" s="1040">
        <v>2.5149442920633369E-3</v>
      </c>
    </row>
    <row r="50" spans="1:14">
      <c r="A50" s="1043">
        <v>44593</v>
      </c>
      <c r="B50" s="1040">
        <v>-2.6533231631185039E-3</v>
      </c>
      <c r="C50" s="1040">
        <v>1.4883867026858066E-3</v>
      </c>
      <c r="D50" s="1040">
        <v>1.0517778985640325E-3</v>
      </c>
      <c r="E50" s="1040">
        <v>2.3394398488512103E-3</v>
      </c>
      <c r="F50" s="1040">
        <v>6.5130380032651924E-4</v>
      </c>
      <c r="G50" s="1040">
        <v>1.3497253137990661E-3</v>
      </c>
      <c r="H50" s="1040">
        <v>4.448683181534574E-3</v>
      </c>
      <c r="I50" s="1040">
        <v>2.4220311192286736E-3</v>
      </c>
      <c r="J50" s="1040">
        <v>2.4139624324037712E-3</v>
      </c>
      <c r="K50" s="1040">
        <v>9.5923096569050514E-4</v>
      </c>
      <c r="L50" s="1040">
        <v>-1.851701756309998E-3</v>
      </c>
      <c r="M50" s="1040">
        <v>5.7623837782072584E-4</v>
      </c>
      <c r="N50" s="1040">
        <v>2.0574171157192733E-3</v>
      </c>
    </row>
    <row r="51" spans="1:14">
      <c r="A51" s="1043">
        <v>44621</v>
      </c>
      <c r="B51" s="1040">
        <v>-2.4010689082807346E-3</v>
      </c>
      <c r="C51" s="1040">
        <v>1.5943638420847783E-3</v>
      </c>
      <c r="D51" s="1040">
        <v>1.234158152846665E-3</v>
      </c>
      <c r="E51" s="1040">
        <v>2.6583827279322847E-3</v>
      </c>
      <c r="F51" s="1040">
        <v>7.9872513226753039E-4</v>
      </c>
      <c r="G51" s="1040">
        <v>1.6622527861371861E-3</v>
      </c>
      <c r="H51" s="1040">
        <v>3.543126304505595E-3</v>
      </c>
      <c r="I51" s="1040">
        <v>2.2987240148844013E-3</v>
      </c>
      <c r="J51" s="1040">
        <v>3.4534806692092523E-3</v>
      </c>
      <c r="K51" s="1040">
        <v>2.0737333952018933E-3</v>
      </c>
      <c r="L51" s="1040">
        <v>-2.0964011593791465E-3</v>
      </c>
      <c r="M51" s="1040">
        <v>1.3671715289942377E-3</v>
      </c>
      <c r="N51" s="1040">
        <v>1.5741598693095327E-3</v>
      </c>
    </row>
    <row r="52" spans="1:14">
      <c r="A52" s="1043">
        <v>44652</v>
      </c>
      <c r="B52" s="1040">
        <v>-2.1709751710050629E-3</v>
      </c>
      <c r="C52" s="1040">
        <v>1.522322868907855E-3</v>
      </c>
      <c r="D52" s="1040">
        <v>1.2354982104990642E-3</v>
      </c>
      <c r="E52" s="1040">
        <v>2.4990665676176693E-3</v>
      </c>
      <c r="F52" s="1040">
        <v>5.1381890659407681E-4</v>
      </c>
      <c r="G52" s="1040">
        <v>1.2727199424276137E-3</v>
      </c>
      <c r="H52" s="1040">
        <v>2.2344081309586539E-3</v>
      </c>
      <c r="I52" s="1040">
        <v>2.0802604513916467E-3</v>
      </c>
      <c r="J52" s="1040">
        <v>3.3669531173414757E-3</v>
      </c>
      <c r="K52" s="1040">
        <v>2.0131384284016729E-3</v>
      </c>
      <c r="L52" s="1040">
        <v>-2.4552921703737685E-3</v>
      </c>
      <c r="M52" s="1040">
        <v>2.2406773735783592E-3</v>
      </c>
      <c r="N52" s="1040">
        <v>7.3610388063150012E-4</v>
      </c>
    </row>
    <row r="53" spans="1:14">
      <c r="A53" s="1043">
        <v>44682</v>
      </c>
      <c r="B53" s="1040">
        <v>-2.2326705855413298E-3</v>
      </c>
      <c r="C53" s="1040">
        <v>1.386985945366126E-3</v>
      </c>
      <c r="D53" s="1040">
        <v>1.0351808085267145E-3</v>
      </c>
      <c r="E53" s="1040">
        <v>1.9206989793172369E-3</v>
      </c>
      <c r="F53" s="1040">
        <v>-5.4628692946145918E-5</v>
      </c>
      <c r="G53" s="1040">
        <v>9.5508133292088182E-4</v>
      </c>
      <c r="H53" s="1040">
        <v>5.2677114210486486E-4</v>
      </c>
      <c r="I53" s="1040">
        <v>1.6638274260818431E-3</v>
      </c>
      <c r="J53" s="1040">
        <v>1.8686033016157566E-3</v>
      </c>
      <c r="K53" s="1040">
        <v>6.6117937200926846E-4</v>
      </c>
      <c r="L53" s="1040">
        <v>-3.107821466077354E-3</v>
      </c>
      <c r="M53" s="1040">
        <v>2.6947449102623366E-3</v>
      </c>
      <c r="N53" s="1040">
        <v>9.3776750722307511E-5</v>
      </c>
    </row>
    <row r="54" spans="1:14">
      <c r="A54" s="1043">
        <v>44713</v>
      </c>
      <c r="B54" s="1040">
        <v>-1.602274575357221E-3</v>
      </c>
      <c r="C54" s="1040">
        <v>1.2794926011321373E-3</v>
      </c>
      <c r="D54" s="1040">
        <v>8.347946561462205E-4</v>
      </c>
      <c r="E54" s="1040">
        <v>1.2779727816343289E-3</v>
      </c>
      <c r="F54" s="1040">
        <v>2.9355545247655712E-4</v>
      </c>
      <c r="G54" s="1040">
        <v>4.1532621191509023E-4</v>
      </c>
      <c r="H54" s="1040">
        <v>-6.8674198715656942E-4</v>
      </c>
      <c r="I54" s="1040">
        <v>1.3236386671797717E-3</v>
      </c>
      <c r="J54" s="1040">
        <v>7.2671819172520635E-4</v>
      </c>
      <c r="K54" s="1040">
        <v>-7.5476717152156425E-4</v>
      </c>
      <c r="L54" s="1040">
        <v>-3.7671734834028303E-3</v>
      </c>
      <c r="M54" s="1040">
        <v>2.3626192953560832E-3</v>
      </c>
      <c r="N54" s="1040">
        <v>-3.8343644317984094E-4</v>
      </c>
    </row>
    <row r="55" spans="1:14">
      <c r="A55" s="1043">
        <v>44743</v>
      </c>
      <c r="B55" s="1040">
        <v>-6.5441848314762296E-4</v>
      </c>
      <c r="C55" s="1040">
        <v>1.1390933460857511E-3</v>
      </c>
      <c r="D55" s="1040">
        <v>-5.9769707613077649E-4</v>
      </c>
      <c r="E55" s="1040">
        <v>5.5614869932463229E-4</v>
      </c>
      <c r="F55" s="1040">
        <v>1.1251990110940913E-3</v>
      </c>
      <c r="G55" s="1040">
        <v>-4.3591255819630526E-4</v>
      </c>
      <c r="H55" s="1040">
        <v>-1.762227252647186E-3</v>
      </c>
      <c r="I55" s="1040">
        <v>1.2145091000130837E-3</v>
      </c>
      <c r="J55" s="1040">
        <v>1.0260303907183577E-4</v>
      </c>
      <c r="K55" s="1040">
        <v>-1.8433818000006541E-3</v>
      </c>
      <c r="L55" s="1040">
        <v>-4.0861549092476857E-3</v>
      </c>
      <c r="M55" s="1040">
        <v>1.8046413777896841E-3</v>
      </c>
      <c r="N55" s="1040">
        <v>-1.1536763375430414E-3</v>
      </c>
    </row>
    <row r="56" spans="1:14">
      <c r="A56" s="1043">
        <v>44774</v>
      </c>
      <c r="B56" s="1040">
        <v>3.5250726045799041E-4</v>
      </c>
      <c r="C56" s="1040">
        <v>9.9072102863684286E-4</v>
      </c>
      <c r="D56" s="1040">
        <v>-1.6795097588853114E-3</v>
      </c>
      <c r="E56" s="1040">
        <v>-8.9112137537927794E-5</v>
      </c>
      <c r="F56" s="1040">
        <v>1.2767721715510882E-3</v>
      </c>
      <c r="G56" s="1040">
        <v>-7.3696572090109491E-5</v>
      </c>
      <c r="H56" s="1040">
        <v>-2.8714259055642177E-3</v>
      </c>
      <c r="I56" s="1040">
        <v>1.0357037876902453E-3</v>
      </c>
      <c r="J56" s="1040">
        <v>-4.1666907934811981E-4</v>
      </c>
      <c r="K56" s="1040">
        <v>-2.5644517782341669E-3</v>
      </c>
      <c r="L56" s="1040">
        <v>-4.0789983341606995E-3</v>
      </c>
      <c r="M56" s="1040">
        <v>1.0204428015820888E-3</v>
      </c>
      <c r="N56" s="1040">
        <v>-2.2321839425699652E-3</v>
      </c>
    </row>
    <row r="57" spans="1:14">
      <c r="A57" s="1043">
        <v>44805</v>
      </c>
      <c r="B57" s="1040">
        <v>9.1525384961421707E-4</v>
      </c>
      <c r="C57" s="1040">
        <v>1.0290924983711314E-3</v>
      </c>
      <c r="D57" s="1040">
        <v>-2.4221152874768226E-3</v>
      </c>
      <c r="E57" s="1040">
        <v>-4.6796384202008046E-4</v>
      </c>
      <c r="F57" s="1040">
        <v>8.7969135556753564E-4</v>
      </c>
      <c r="G57" s="1040">
        <v>5.953586922358145E-4</v>
      </c>
      <c r="H57" s="1040">
        <v>-4.1594946333158855E-3</v>
      </c>
      <c r="I57" s="1040">
        <v>9.4068587936524395E-4</v>
      </c>
      <c r="J57" s="1040">
        <v>-5.5050704650594362E-4</v>
      </c>
      <c r="K57" s="1040">
        <v>-2.2432496584354755E-3</v>
      </c>
      <c r="L57" s="1040">
        <v>-4.0054078447806507E-3</v>
      </c>
      <c r="M57" s="1040">
        <v>7.4848648281800045E-4</v>
      </c>
      <c r="N57" s="1040">
        <v>-4.0709650317310997E-3</v>
      </c>
    </row>
    <row r="58" spans="1:14">
      <c r="A58" s="1043">
        <v>44835</v>
      </c>
      <c r="B58" s="1040">
        <v>9.3668755720321961E-4</v>
      </c>
      <c r="C58" s="1040">
        <v>9.5621601582540627E-4</v>
      </c>
      <c r="D58" s="1040">
        <v>-2.9671574317775562E-3</v>
      </c>
      <c r="E58" s="1040">
        <v>-9.4004351740051284E-4</v>
      </c>
      <c r="F58" s="1040">
        <v>5.242286261620821E-4</v>
      </c>
      <c r="G58" s="1040">
        <v>9.1753225646229453E-4</v>
      </c>
      <c r="H58" s="1040">
        <v>-5.3569747232680154E-3</v>
      </c>
      <c r="I58" s="1040">
        <v>9.1727962914012195E-4</v>
      </c>
      <c r="J58" s="1040">
        <v>-1.0252988170051935E-3</v>
      </c>
      <c r="K58" s="1040">
        <v>-2.5200151438117269E-3</v>
      </c>
      <c r="L58" s="1040">
        <v>-3.7121578519900833E-3</v>
      </c>
      <c r="M58" s="1040">
        <v>6.7420313953636679E-4</v>
      </c>
      <c r="N58" s="1040">
        <v>-4.783516830398904E-3</v>
      </c>
    </row>
    <row r="59" spans="1:14">
      <c r="A59" s="1043">
        <v>44866</v>
      </c>
      <c r="B59" s="1040">
        <v>7.5695946519538371E-4</v>
      </c>
      <c r="C59" s="1040">
        <v>7.7445750522775469E-4</v>
      </c>
      <c r="D59" s="1040">
        <v>-3.0615998811942546E-3</v>
      </c>
      <c r="E59" s="1040">
        <v>-1.5540747995691495E-3</v>
      </c>
      <c r="F59" s="1040">
        <v>-1.5598454415521879E-4</v>
      </c>
      <c r="G59" s="1040">
        <v>2.974115584448711E-4</v>
      </c>
      <c r="H59" s="1040">
        <v>-6.2420611150630911E-3</v>
      </c>
      <c r="I59" s="1040">
        <v>5.5813651417602195E-4</v>
      </c>
      <c r="J59" s="1040">
        <v>-1.4708830403771245E-3</v>
      </c>
      <c r="K59" s="1040">
        <v>-2.9936371552291563E-3</v>
      </c>
      <c r="L59" s="1040">
        <v>-3.2160984508486923E-3</v>
      </c>
      <c r="M59" s="1040">
        <v>6.9953639785613753E-4</v>
      </c>
      <c r="N59" s="1040">
        <v>-4.3493869127398943E-3</v>
      </c>
    </row>
    <row r="60" spans="1:14">
      <c r="A60" s="1043">
        <v>44896</v>
      </c>
      <c r="B60" s="1040">
        <v>7.5845921145012429E-4</v>
      </c>
      <c r="C60" s="1040">
        <v>5.0551154089517603E-4</v>
      </c>
      <c r="D60" s="1040">
        <v>-2.8234100089254976E-3</v>
      </c>
      <c r="E60" s="1040">
        <v>-2.0158048387390881E-3</v>
      </c>
      <c r="F60" s="1040">
        <v>-5.5002953888849682E-4</v>
      </c>
      <c r="G60" s="1040">
        <v>-4.6538001637896897E-6</v>
      </c>
      <c r="H60" s="1040">
        <v>-6.7014798833158196E-3</v>
      </c>
      <c r="I60" s="1040">
        <v>-3.9018867459328366E-4</v>
      </c>
      <c r="J60" s="1040">
        <v>-1.5145642686570371E-3</v>
      </c>
      <c r="K60" s="1040">
        <v>-2.7745927270257376E-3</v>
      </c>
      <c r="L60" s="1040">
        <v>-2.5102296466301688E-3</v>
      </c>
      <c r="M60" s="1040">
        <v>4.9242172280972163E-4</v>
      </c>
      <c r="N60" s="1040">
        <v>-3.778197106163228E-3</v>
      </c>
    </row>
    <row r="61" spans="1:14">
      <c r="A61" s="1043">
        <v>44927</v>
      </c>
      <c r="B61" s="1040">
        <v>1.1915053801969666E-3</v>
      </c>
      <c r="C61" s="1040">
        <v>3.8693895378139054E-4</v>
      </c>
      <c r="D61" s="1040">
        <v>-2.0666453647433247E-3</v>
      </c>
      <c r="E61" s="1040">
        <v>-1.8685392283828151E-3</v>
      </c>
      <c r="F61" s="1040">
        <v>-3.1939686733961636E-4</v>
      </c>
      <c r="G61" s="1040">
        <v>-7.8323757088494261E-5</v>
      </c>
      <c r="H61" s="1040">
        <v>-6.4082166935819362E-3</v>
      </c>
      <c r="I61" s="1040">
        <v>-1.1250079932684232E-3</v>
      </c>
      <c r="J61" s="1040">
        <v>-1.5524695884779893E-3</v>
      </c>
      <c r="K61" s="1040">
        <v>-1.9976676427315709E-3</v>
      </c>
      <c r="L61" s="1040">
        <v>-1.6241616269387915E-3</v>
      </c>
      <c r="M61" s="1040">
        <v>2.3290754678129133E-4</v>
      </c>
      <c r="N61" s="1040">
        <v>-2.9965823856149543E-3</v>
      </c>
    </row>
    <row r="62" spans="1:14">
      <c r="A62" s="1043">
        <v>44958</v>
      </c>
      <c r="B62" s="1040">
        <v>1.4069087290604632E-3</v>
      </c>
      <c r="C62" s="1040">
        <v>4.1035764082519854E-4</v>
      </c>
      <c r="D62" s="1040">
        <v>-8.9167778707222034E-4</v>
      </c>
      <c r="E62" s="1040">
        <v>-1.2594534844060368E-3</v>
      </c>
      <c r="F62" s="1040">
        <v>6.1187150653085887E-4</v>
      </c>
      <c r="G62" s="1040">
        <v>-4.5176563706861295E-4</v>
      </c>
      <c r="H62" s="1040">
        <v>-3.9683636150080748E-3</v>
      </c>
      <c r="I62" s="1040">
        <v>-1.6498273445473277E-3</v>
      </c>
      <c r="J62" s="1040">
        <v>-1.9708936562043977E-3</v>
      </c>
      <c r="K62" s="1040">
        <v>-1.1971957797553001E-3</v>
      </c>
      <c r="L62" s="1040">
        <v>-4.299589579377372E-4</v>
      </c>
      <c r="M62" s="1040">
        <v>-7.6101204362499786E-4</v>
      </c>
      <c r="N62" s="1040">
        <v>-2.2922744239574078E-3</v>
      </c>
    </row>
    <row r="63" spans="1:14">
      <c r="A63" s="1043">
        <v>44986</v>
      </c>
      <c r="B63" s="1040">
        <v>1.5723263033903256E-3</v>
      </c>
      <c r="C63" s="1040">
        <v>4.3790951689581803E-4</v>
      </c>
      <c r="D63" s="1040">
        <v>-2.6437250383337663E-4</v>
      </c>
      <c r="E63" s="1040">
        <v>-2.0678807913121489E-4</v>
      </c>
      <c r="F63" s="1040">
        <v>1.1725411577138134E-3</v>
      </c>
      <c r="G63" s="1040">
        <v>-4.4975081613540802E-4</v>
      </c>
      <c r="H63" s="1040">
        <v>-1.1467144895769277E-3</v>
      </c>
      <c r="I63" s="1040">
        <v>-1.7115667234418597E-3</v>
      </c>
      <c r="J63" s="1040">
        <v>-2.1426575407954562E-3</v>
      </c>
      <c r="K63" s="1040">
        <v>-4.6670859658504149E-4</v>
      </c>
      <c r="L63" s="1040">
        <v>9.6135210803760529E-4</v>
      </c>
      <c r="M63" s="1040">
        <v>-1.4851124435517615E-3</v>
      </c>
      <c r="N63" s="1040">
        <v>-2.0043245055244574E-3</v>
      </c>
    </row>
    <row r="64" spans="1:14">
      <c r="A64" s="1043">
        <v>45017</v>
      </c>
      <c r="B64" s="1040">
        <v>1.8132526503158441E-3</v>
      </c>
      <c r="C64" s="1040">
        <v>4.0792953684931632E-4</v>
      </c>
      <c r="D64" s="1040">
        <v>7.1586056604955317E-5</v>
      </c>
      <c r="E64" s="1040">
        <v>4.1763220054624739E-4</v>
      </c>
      <c r="F64" s="1040">
        <v>1.2217862320573758E-3</v>
      </c>
      <c r="G64" s="1040">
        <v>-1.2672939714930553E-4</v>
      </c>
      <c r="H64" s="1040">
        <v>1.0496307414064043E-3</v>
      </c>
      <c r="I64" s="1040">
        <v>-1.5636776531214869E-3</v>
      </c>
      <c r="J64" s="1040">
        <v>-1.7632382710057737E-3</v>
      </c>
      <c r="K64" s="1040">
        <v>-3.0478945292100601E-4</v>
      </c>
      <c r="L64" s="1040">
        <v>2.269432838020502E-3</v>
      </c>
      <c r="M64" s="1040">
        <v>-1.4960982984675297E-3</v>
      </c>
      <c r="N64" s="1040">
        <v>-1.8994326029618813E-3</v>
      </c>
    </row>
    <row r="65" spans="1:15">
      <c r="A65" s="1043">
        <v>45047</v>
      </c>
      <c r="B65" s="1040">
        <v>2.10770025982987E-3</v>
      </c>
      <c r="C65" s="1040">
        <v>1.2901749695748421E-4</v>
      </c>
      <c r="D65" s="1040">
        <v>1.3806430061658048E-5</v>
      </c>
      <c r="E65" s="1040">
        <v>5.8371268014933975E-4</v>
      </c>
      <c r="F65" s="1040">
        <v>1.0465245347449637E-3</v>
      </c>
      <c r="G65" s="1040">
        <v>-8.578950985260736E-4</v>
      </c>
      <c r="H65" s="1040">
        <v>2.9511817770353499E-3</v>
      </c>
      <c r="I65" s="1040">
        <v>-1.3165356868690692E-3</v>
      </c>
      <c r="J65" s="1040">
        <v>-5.2263397674989776E-4</v>
      </c>
      <c r="K65" s="1040">
        <v>-3.1330302729948301E-4</v>
      </c>
      <c r="L65" s="1040">
        <v>3.2545642190829893E-3</v>
      </c>
      <c r="M65" s="1040">
        <v>-1.9177119437189249E-3</v>
      </c>
      <c r="N65" s="1040">
        <v>-1.6232875250351553E-3</v>
      </c>
    </row>
    <row r="66" spans="1:15">
      <c r="A66" s="1043">
        <v>45078</v>
      </c>
      <c r="B66" s="1040">
        <v>2.3408382617421397E-3</v>
      </c>
      <c r="C66" s="1040">
        <v>-2.803231927624994E-4</v>
      </c>
      <c r="D66" s="1040">
        <v>-2.875861545950098E-4</v>
      </c>
      <c r="E66" s="1040">
        <v>5.8737243521500559E-4</v>
      </c>
      <c r="F66" s="1040">
        <v>9.7467200605727555E-4</v>
      </c>
      <c r="G66" s="1040">
        <v>-8.4120550573363317E-4</v>
      </c>
      <c r="H66" s="1040">
        <v>3.8926778933253692E-3</v>
      </c>
      <c r="I66" s="1040">
        <v>-1.2492115338461618E-3</v>
      </c>
      <c r="J66" s="1040">
        <v>-3.8804255732594051E-4</v>
      </c>
      <c r="K66" s="1040">
        <v>-3.0450456168562567E-5</v>
      </c>
      <c r="L66" s="1040">
        <v>3.8301772924210775E-3</v>
      </c>
      <c r="M66" s="1040">
        <v>-2.1438885487622406E-3</v>
      </c>
      <c r="N66" s="1040">
        <v>-1.1595355938152085E-3</v>
      </c>
    </row>
    <row r="67" spans="1:15">
      <c r="A67" s="1043">
        <v>45108</v>
      </c>
      <c r="B67" s="1040">
        <v>1.9846550696737131E-3</v>
      </c>
      <c r="C67" s="1040">
        <v>-6.5930837959649047E-4</v>
      </c>
      <c r="D67" s="1040">
        <v>-6.1315907437986539E-4</v>
      </c>
      <c r="E67" s="1040">
        <v>4.2407873373195848E-4</v>
      </c>
      <c r="F67" s="1040">
        <v>1.0775762158667934E-3</v>
      </c>
      <c r="G67" s="1040">
        <v>-5.0280484176346008E-4</v>
      </c>
      <c r="H67" s="1040">
        <v>4.3729098124495325E-3</v>
      </c>
      <c r="I67" s="1040">
        <v>-1.3911570178996024E-3</v>
      </c>
      <c r="J67" s="1040">
        <v>-8.4585075357646033E-4</v>
      </c>
      <c r="K67" s="1040">
        <v>3.6401139266617477E-4</v>
      </c>
      <c r="L67" s="1040">
        <v>3.7545876604027084E-3</v>
      </c>
      <c r="M67" s="1040">
        <v>-1.8684155024241145E-3</v>
      </c>
      <c r="N67" s="1040">
        <v>-6.3449497420386969E-4</v>
      </c>
    </row>
    <row r="68" spans="1:15">
      <c r="A68" s="1043">
        <v>45139</v>
      </c>
      <c r="B68" s="1040">
        <v>1.0906280979787741E-3</v>
      </c>
      <c r="C68" s="1040">
        <v>-1.1497317138688956E-3</v>
      </c>
      <c r="D68" s="1040">
        <v>-1.0130668609447113E-3</v>
      </c>
      <c r="E68" s="1040">
        <v>2.6041807107746173E-4</v>
      </c>
      <c r="F68" s="1040">
        <v>1.2073272171906346E-3</v>
      </c>
      <c r="G68" s="1040">
        <v>-1.3591178226916023E-3</v>
      </c>
      <c r="H68" s="1040">
        <v>5.0152774588941851E-3</v>
      </c>
      <c r="I68" s="1040">
        <v>-1.5730226886609966E-3</v>
      </c>
      <c r="J68" s="1040">
        <v>-1.1763963661383103E-3</v>
      </c>
      <c r="K68" s="1040">
        <v>4.528931277005821E-4</v>
      </c>
      <c r="L68" s="1040">
        <v>3.1958002253387185E-3</v>
      </c>
      <c r="M68" s="1040">
        <v>-1.6072642552766858E-3</v>
      </c>
      <c r="N68" s="1040">
        <v>-2.9343896647171519E-4</v>
      </c>
    </row>
    <row r="69" spans="1:15">
      <c r="A69" s="1043">
        <v>45170</v>
      </c>
      <c r="B69" s="1040">
        <v>4.0541093614621104E-4</v>
      </c>
      <c r="C69" s="1040">
        <v>-1.5749191544053298E-3</v>
      </c>
      <c r="D69" s="1040">
        <v>-1.2511335109204325E-3</v>
      </c>
      <c r="E69" s="1040">
        <v>2.8004195808439825E-4</v>
      </c>
      <c r="F69" s="1040">
        <v>7.061690460351544E-4</v>
      </c>
      <c r="G69" s="1040">
        <v>-1.8212119990762554E-3</v>
      </c>
      <c r="H69" s="1040">
        <v>3.551992660968728E-3</v>
      </c>
      <c r="I69" s="1040">
        <v>-1.6721329635224214E-3</v>
      </c>
      <c r="J69" s="1040">
        <v>-1.5602438495971871E-3</v>
      </c>
      <c r="K69" s="1040">
        <v>6.3266048947174802E-4</v>
      </c>
      <c r="L69" s="1040">
        <v>2.3783528384587749E-3</v>
      </c>
      <c r="M69" s="1040">
        <v>-1.3500484231115939E-3</v>
      </c>
      <c r="N69" s="1040">
        <v>-9.7136188185453776E-4</v>
      </c>
    </row>
    <row r="70" spans="1:15">
      <c r="A70" s="1043">
        <v>45200</v>
      </c>
      <c r="B70" s="1040">
        <v>-9.9683421483920398E-5</v>
      </c>
      <c r="C70" s="1040">
        <v>-1.6207294886904089E-3</v>
      </c>
      <c r="D70" s="1040">
        <v>-1.3818808213788003E-3</v>
      </c>
      <c r="E70" s="1040">
        <v>2.7279112545874895E-4</v>
      </c>
      <c r="F70" s="1040">
        <v>-9.8443798550507111E-4</v>
      </c>
      <c r="G70" s="1040">
        <v>-1.8397167793654523E-3</v>
      </c>
      <c r="H70" s="1040">
        <v>1.7024282910951261E-3</v>
      </c>
      <c r="I70" s="1040">
        <v>-1.6014868830399598E-3</v>
      </c>
      <c r="J70" s="1040">
        <v>-1.4144697938726081E-3</v>
      </c>
      <c r="K70" s="1040">
        <v>8.467824258515666E-4</v>
      </c>
      <c r="L70" s="1040">
        <v>1.4896163227787751E-3</v>
      </c>
      <c r="M70" s="1040">
        <v>-8.8940273651638702E-4</v>
      </c>
      <c r="N70" s="1040">
        <v>-1.2428055544353445E-3</v>
      </c>
    </row>
    <row r="71" spans="1:15">
      <c r="A71" s="1043">
        <v>45231</v>
      </c>
      <c r="B71" s="1040">
        <v>2.982244689642144E-6</v>
      </c>
      <c r="C71" s="1040">
        <v>-1.4299339994857663E-3</v>
      </c>
      <c r="D71" s="1040">
        <v>-1.177020911202975E-3</v>
      </c>
      <c r="E71" s="1040">
        <v>1.3703874581749709E-4</v>
      </c>
      <c r="F71" s="1040">
        <v>-2.8743758968443611E-3</v>
      </c>
      <c r="G71" s="1040">
        <v>-1.7506854573199337E-3</v>
      </c>
      <c r="H71" s="1040">
        <v>9.1759773900856878E-5</v>
      </c>
      <c r="I71" s="1040">
        <v>-1.4503146743186646E-3</v>
      </c>
      <c r="J71" s="1040">
        <v>-1.047818575101167E-3</v>
      </c>
      <c r="K71" s="1040">
        <v>1.0651277424940098E-3</v>
      </c>
      <c r="L71" s="1040">
        <v>8.4612101807990392E-4</v>
      </c>
      <c r="M71" s="1040">
        <v>-6.7016062082647654E-4</v>
      </c>
      <c r="N71" s="1040">
        <v>-1.604806399187142E-3</v>
      </c>
    </row>
    <row r="72" spans="1:15">
      <c r="A72" s="1043">
        <v>45261</v>
      </c>
      <c r="B72" s="1040">
        <v>2.190050203678684E-4</v>
      </c>
      <c r="C72" s="1040">
        <v>-1.0923735745890228E-3</v>
      </c>
      <c r="D72" s="1040">
        <v>-6.1924495395593304E-4</v>
      </c>
      <c r="E72" s="1040">
        <v>5.1015909846352514E-5</v>
      </c>
      <c r="F72" s="1040">
        <v>-3.9806910375892457E-3</v>
      </c>
      <c r="G72" s="1040">
        <v>-1.0978470567750698E-3</v>
      </c>
      <c r="H72" s="1040">
        <v>-1.084611176699557E-3</v>
      </c>
      <c r="I72" s="1040">
        <v>-1.0486507868966433E-3</v>
      </c>
      <c r="J72" s="1040">
        <v>-7.1098575772454708E-4</v>
      </c>
      <c r="K72" s="1040">
        <v>1.4765721059815107E-3</v>
      </c>
      <c r="L72" s="1040">
        <v>5.5363946600162084E-4</v>
      </c>
      <c r="M72" s="1040">
        <v>-6.7510426506200982E-4</v>
      </c>
      <c r="N72" s="1040">
        <v>-1.8133070294692466E-3</v>
      </c>
    </row>
    <row r="73" spans="1:15">
      <c r="A73" s="1043">
        <v>45292</v>
      </c>
      <c r="B73" s="1040">
        <v>3.4331953824606742E-4</v>
      </c>
      <c r="C73" s="1040">
        <v>-8.4121514384005724E-4</v>
      </c>
      <c r="D73" s="1040">
        <v>1.9696053705831051E-4</v>
      </c>
      <c r="E73" s="1040">
        <v>-2.681570950748835E-4</v>
      </c>
      <c r="F73" s="1040">
        <v>-3.4680677929235237E-3</v>
      </c>
      <c r="G73" s="1040">
        <v>-4.0708218209162261E-4</v>
      </c>
      <c r="H73" s="1040">
        <v>-1.0685046809788545E-3</v>
      </c>
      <c r="I73" s="1040">
        <v>-5.9486149142817801E-4</v>
      </c>
      <c r="J73" s="1040">
        <v>-4.0748653690281245E-4</v>
      </c>
      <c r="K73" s="1040">
        <v>1.3431095023919148E-3</v>
      </c>
      <c r="L73" s="1040">
        <v>7.4643352904191218E-4</v>
      </c>
      <c r="M73" s="1040">
        <v>-7.4733171647878294E-4</v>
      </c>
      <c r="N73" s="1040">
        <v>-1.730989356814594E-3</v>
      </c>
    </row>
    <row r="74" spans="1:15">
      <c r="A74" s="1043">
        <v>45323</v>
      </c>
      <c r="B74" s="1040">
        <v>7.4738290965248311E-4</v>
      </c>
      <c r="C74" s="1040">
        <v>-7.0467522424322304E-4</v>
      </c>
      <c r="D74" s="1040">
        <v>6.4295783394829886E-4</v>
      </c>
      <c r="E74" s="1040">
        <v>-5.4525880183964315E-4</v>
      </c>
      <c r="F74" s="1040">
        <v>-5.7700470483212918E-4</v>
      </c>
      <c r="G74" s="1040">
        <v>-3.4278035132007112E-4</v>
      </c>
      <c r="H74" s="1040">
        <v>1.084506241055827E-3</v>
      </c>
      <c r="I74" s="1040">
        <v>-9.7154447054714765E-5</v>
      </c>
      <c r="J74" s="1040">
        <v>-7.2873990795452315E-4</v>
      </c>
      <c r="K74" s="1040">
        <v>8.0553109810477252E-4</v>
      </c>
      <c r="L74" s="1040">
        <v>1.4830416316816697E-3</v>
      </c>
      <c r="M74" s="1040">
        <v>-8.9927301289827177E-4</v>
      </c>
      <c r="N74" s="1040">
        <v>-1.2167835015897133E-5</v>
      </c>
    </row>
    <row r="75" spans="1:15">
      <c r="A75" s="1043">
        <v>45352</v>
      </c>
      <c r="B75" s="1040">
        <v>1.1078852160018027E-3</v>
      </c>
      <c r="C75" s="1040">
        <v>-8.2756684996088126E-4</v>
      </c>
      <c r="D75" s="1040">
        <v>9.4621776985015504E-4</v>
      </c>
      <c r="E75" s="1040">
        <v>-7.8491345861320116E-4</v>
      </c>
      <c r="F75" s="1040">
        <v>2.5423708073080142E-3</v>
      </c>
      <c r="G75" s="1040">
        <v>-3.5152417564543459E-4</v>
      </c>
      <c r="H75" s="1040">
        <v>4.3394531530127622E-3</v>
      </c>
      <c r="I75" s="1040">
        <v>2.7225955395260293E-4</v>
      </c>
      <c r="J75" s="1040">
        <v>-1.2024410370093941E-3</v>
      </c>
      <c r="K75" s="1040">
        <v>1.8546090999760345E-4</v>
      </c>
      <c r="L75" s="1040">
        <v>2.1648500478131938E-3</v>
      </c>
      <c r="M75" s="1040">
        <v>-1.3443578774081644E-3</v>
      </c>
      <c r="N75" s="1040">
        <v>1.9486443303315948E-3</v>
      </c>
    </row>
    <row r="76" spans="1:15">
      <c r="A76" s="1043">
        <v>45383</v>
      </c>
      <c r="B76" s="1040">
        <v>1.2660186208551805E-3</v>
      </c>
      <c r="C76" s="1040">
        <v>-1.1316124346599787E-3</v>
      </c>
      <c r="D76" s="1040">
        <v>6.4185997046373178E-4</v>
      </c>
      <c r="E76" s="1040">
        <v>-9.029673849506592E-4</v>
      </c>
      <c r="F76" s="1040">
        <v>4.5136981707647461E-3</v>
      </c>
      <c r="G76" s="1040">
        <v>-7.6182200169139236E-5</v>
      </c>
      <c r="H76" s="1040">
        <v>3.9737356466276186E-3</v>
      </c>
      <c r="I76" s="1040">
        <v>5.2813675291663031E-4</v>
      </c>
      <c r="J76" s="1040">
        <v>-1.1532246568494164E-3</v>
      </c>
      <c r="K76" s="1040">
        <v>-2.4255909829262734E-4</v>
      </c>
      <c r="L76" s="1040">
        <v>2.5160907184759163E-3</v>
      </c>
      <c r="M76" s="1040">
        <v>-1.1162145975674997E-3</v>
      </c>
      <c r="N76" s="1040">
        <v>4.0005511799969806E-3</v>
      </c>
    </row>
    <row r="77" spans="1:15">
      <c r="A77" s="1043">
        <v>45413</v>
      </c>
      <c r="B77" s="1040">
        <v>1.2530782482116365E-3</v>
      </c>
      <c r="C77" s="1040">
        <v>-8.954248602635051E-4</v>
      </c>
      <c r="D77" s="1040">
        <v>-4.8911166018794638E-4</v>
      </c>
      <c r="E77" s="1040">
        <v>-7.0364238409181823E-4</v>
      </c>
      <c r="F77" s="1040">
        <v>5.0336532550612212E-3</v>
      </c>
      <c r="G77" s="1040">
        <v>-4.0398155197185481E-5</v>
      </c>
      <c r="H77" s="1040">
        <v>4.5039667136134165E-3</v>
      </c>
      <c r="I77" s="1040">
        <v>6.2159504306857905E-4</v>
      </c>
      <c r="J77" s="1040">
        <v>-4.1988315896923645E-4</v>
      </c>
      <c r="K77" s="1040">
        <v>-3.527457289573821E-4</v>
      </c>
      <c r="L77" s="1040">
        <v>2.3299462051896702E-3</v>
      </c>
      <c r="M77" s="1040">
        <v>-7.1796387536093853E-4</v>
      </c>
      <c r="N77" s="1040">
        <v>4.6473138865343877E-3</v>
      </c>
    </row>
    <row r="78" spans="1:15">
      <c r="A78" s="1043">
        <v>45444</v>
      </c>
      <c r="B78" s="1040">
        <v>7.6866883566251154E-4</v>
      </c>
      <c r="C78" s="1040">
        <v>-4.613588119284362E-4</v>
      </c>
      <c r="D78" s="1040">
        <v>-2.3289896032174795E-3</v>
      </c>
      <c r="E78" s="1040">
        <v>-4.2960311167805632E-4</v>
      </c>
      <c r="F78" s="1040">
        <v>3.9070679203178083E-3</v>
      </c>
      <c r="G78" s="1040">
        <v>2.9719480958201316E-4</v>
      </c>
      <c r="H78" s="1040">
        <v>5.837790976824575E-3</v>
      </c>
      <c r="I78" s="1040">
        <v>7.8096575730857154E-4</v>
      </c>
      <c r="J78" s="1040">
        <v>8.4359948402146223E-4</v>
      </c>
      <c r="K78" s="1040">
        <v>-3.280501265875424E-4</v>
      </c>
      <c r="L78" s="1040">
        <v>1.5799896948203163E-3</v>
      </c>
      <c r="M78" s="1040">
        <v>-7.7218506051213165E-4</v>
      </c>
      <c r="N78" s="1040">
        <v>3.8200195428839123E-3</v>
      </c>
      <c r="O78" s="2511" t="s">
        <v>531</v>
      </c>
    </row>
    <row r="79" spans="1:15">
      <c r="A79" s="1043">
        <v>45474</v>
      </c>
      <c r="B79" s="1040">
        <v>-1.017094318829237E-4</v>
      </c>
      <c r="C79" s="1040">
        <v>-1.2852092556681072E-4</v>
      </c>
      <c r="D79" s="1040">
        <v>-3.572764034136533E-3</v>
      </c>
      <c r="E79" s="1040">
        <v>-1.9757534033804092E-4</v>
      </c>
      <c r="F79" s="1040">
        <v>2.6498760262009258E-3</v>
      </c>
      <c r="G79" s="1040">
        <v>8.9060377131833235E-4</v>
      </c>
      <c r="H79" s="1040">
        <v>6.1900665372368602E-3</v>
      </c>
      <c r="I79" s="1040">
        <v>8.8607469013468609E-4</v>
      </c>
      <c r="J79" s="1040">
        <v>2.1609992939930489E-3</v>
      </c>
      <c r="K79" s="1040">
        <v>-3.5199645653494205E-4</v>
      </c>
      <c r="L79" s="1040">
        <v>9.244737097129363E-4</v>
      </c>
      <c r="M79" s="1040">
        <v>-5.6895522143562971E-4</v>
      </c>
      <c r="N79" s="1040">
        <v>3.3190793800907947E-3</v>
      </c>
    </row>
    <row r="80" spans="1:15">
      <c r="A80" s="1043">
        <v>45505</v>
      </c>
      <c r="B80" s="1040">
        <v>-1.7463791781533455E-3</v>
      </c>
      <c r="C80" s="1040">
        <v>1.9496610026625838E-4</v>
      </c>
      <c r="D80" s="1040">
        <v>-4.3001345433639759E-3</v>
      </c>
      <c r="E80" s="1040">
        <v>-7.3418588159568365E-5</v>
      </c>
      <c r="F80" s="1040">
        <v>1.62745205562842E-3</v>
      </c>
      <c r="G80" s="1040">
        <v>7.4763303626101951E-4</v>
      </c>
      <c r="H80" s="1040">
        <v>3.7664074163372696E-3</v>
      </c>
      <c r="I80" s="1040">
        <v>8.0745822926919786E-4</v>
      </c>
      <c r="J80" s="1040">
        <v>2.3308365998133684E-3</v>
      </c>
      <c r="K80" s="1040">
        <v>-2.7013528115982233E-4</v>
      </c>
      <c r="L80" s="1040">
        <v>2.1911107626515491E-4</v>
      </c>
      <c r="M80" s="1040">
        <v>-4.6650426714878179E-4</v>
      </c>
      <c r="N80" s="1040">
        <v>1.3804402030490603E-3</v>
      </c>
    </row>
    <row r="81" spans="1:14">
      <c r="A81" s="1043">
        <v>45536</v>
      </c>
      <c r="B81" s="1040">
        <v>-2.434188840135354E-3</v>
      </c>
      <c r="C81" s="1040">
        <v>4.3403173498601788E-4</v>
      </c>
      <c r="D81" s="1040">
        <v>-3.1506424503475738E-3</v>
      </c>
      <c r="E81" s="1040">
        <v>-5.0738741497413642E-5</v>
      </c>
      <c r="F81" s="1040">
        <v>1.0524662001588636E-3</v>
      </c>
      <c r="G81" s="1040">
        <v>5.4643076219651476E-4</v>
      </c>
      <c r="H81" s="1040">
        <v>1.130994562817067E-3</v>
      </c>
      <c r="I81" s="1040">
        <v>4.7306104534650117E-4</v>
      </c>
      <c r="J81" s="1040">
        <v>1.8907352608752426E-3</v>
      </c>
      <c r="K81" s="1040">
        <v>-1.6702623595465926E-4</v>
      </c>
      <c r="L81" s="1040">
        <v>3.6144056915654588E-5</v>
      </c>
      <c r="M81" s="1040">
        <v>-7.0919434331795372E-4</v>
      </c>
      <c r="N81" s="1040">
        <v>4.1470729790415994E-4</v>
      </c>
    </row>
    <row r="82" spans="1:14">
      <c r="A82" s="1043">
        <v>45566</v>
      </c>
      <c r="B82" s="1040">
        <v>-3.1183930495295442E-3</v>
      </c>
      <c r="C82" s="1040">
        <v>2.8299170113932348E-4</v>
      </c>
      <c r="D82" s="1040">
        <v>-8.791990721133125E-4</v>
      </c>
      <c r="E82" s="1040">
        <v>2.6962031794974806E-5</v>
      </c>
      <c r="F82" s="1040">
        <v>1.9353946205280526E-4</v>
      </c>
      <c r="G82" s="1040">
        <v>7.1048923040128997E-4</v>
      </c>
      <c r="H82" s="1040">
        <v>-1.409755140748814E-3</v>
      </c>
      <c r="I82" s="1040">
        <v>-1.5843455985842247E-4</v>
      </c>
      <c r="J82" s="1040">
        <v>1.6083837396474454E-3</v>
      </c>
      <c r="K82" s="1040">
        <v>-4.7451217788152533E-5</v>
      </c>
      <c r="L82" s="1040">
        <v>2.8977948672548326E-4</v>
      </c>
      <c r="M82" s="1040">
        <v>-7.9417285595662079E-4</v>
      </c>
      <c r="N82" s="1040">
        <v>-2.8295696985525254E-4</v>
      </c>
    </row>
    <row r="83" spans="1:14">
      <c r="A83" s="1043">
        <v>45597</v>
      </c>
      <c r="B83" s="1040">
        <v>-3.0500948171998665E-3</v>
      </c>
      <c r="C83" s="1040">
        <v>1.7764913520812442E-4</v>
      </c>
      <c r="D83" s="1040">
        <v>2.0929274835236322E-3</v>
      </c>
      <c r="E83" s="1040">
        <v>1.8495195252521412E-4</v>
      </c>
      <c r="F83" s="1040">
        <v>-9.3198740486877263E-4</v>
      </c>
      <c r="G83" s="1040">
        <v>9.0907745389934291E-4</v>
      </c>
      <c r="H83" s="1040">
        <v>-4.4352613875817681E-3</v>
      </c>
      <c r="I83" s="1040">
        <v>-7.9542760109063693E-4</v>
      </c>
      <c r="J83" s="1040">
        <v>1.0724605618748217E-3</v>
      </c>
      <c r="K83" s="1040">
        <v>-2.4302080855276298E-4</v>
      </c>
      <c r="L83" s="1040">
        <v>6.5294090666245808E-4</v>
      </c>
      <c r="M83" s="1040">
        <v>-7.7647482626774789E-4</v>
      </c>
      <c r="N83" s="1040">
        <v>-9.3050101687486286E-4</v>
      </c>
    </row>
    <row r="84" spans="1:14">
      <c r="A84" s="1043">
        <v>45627</v>
      </c>
      <c r="B84" s="1040">
        <v>-2.4427751018671895E-3</v>
      </c>
      <c r="C84" s="1040">
        <v>-2.3833574007037228E-5</v>
      </c>
      <c r="D84" s="1040">
        <v>5.1218538407027392E-3</v>
      </c>
      <c r="E84" s="1040">
        <v>3.4106409051193332E-4</v>
      </c>
      <c r="F84" s="1040">
        <v>-1.3366464825419477E-3</v>
      </c>
      <c r="G84" s="1040">
        <v>9.4636999724517779E-4</v>
      </c>
      <c r="H84" s="1040">
        <v>-5.7975054968324446E-3</v>
      </c>
      <c r="I84" s="1040">
        <v>-1.0893936931799519E-3</v>
      </c>
      <c r="J84" s="1040">
        <v>5.0522630678884184E-4</v>
      </c>
      <c r="K84" s="1040">
        <v>-6.0629433763681462E-4</v>
      </c>
      <c r="L84" s="1040">
        <v>9.5196303637079538E-4</v>
      </c>
      <c r="M84" s="1040">
        <v>-6.1865915546788219E-4</v>
      </c>
      <c r="N84" s="1040">
        <v>-1.0508839081767585E-3</v>
      </c>
    </row>
    <row r="85" spans="1:14">
      <c r="A85" s="1043">
        <v>45658</v>
      </c>
      <c r="B85" s="1040">
        <v>-1.8788632353603507E-3</v>
      </c>
      <c r="C85" s="1040">
        <v>-4.3424234860611755E-4</v>
      </c>
      <c r="D85" s="1040">
        <v>5.9267590930821568E-3</v>
      </c>
      <c r="E85" s="1040">
        <v>2.7805527535873509E-4</v>
      </c>
      <c r="F85" s="1040">
        <v>-1.0751300198192926E-3</v>
      </c>
      <c r="G85" s="1040">
        <v>8.5061668062014206E-4</v>
      </c>
      <c r="H85" s="1040">
        <v>-5.364797954406475E-3</v>
      </c>
      <c r="I85" s="1040">
        <v>-1.6038119636230252E-3</v>
      </c>
      <c r="J85" s="1040">
        <v>-4.7420452664592716E-5</v>
      </c>
      <c r="K85" s="1040">
        <v>-1.0058103182216671E-3</v>
      </c>
      <c r="L85" s="1040">
        <v>9.8165702564911861E-4</v>
      </c>
      <c r="M85" s="1040">
        <v>-3.0478220064766859E-4</v>
      </c>
      <c r="N85" s="1040">
        <v>-1.3108561583839995E-3</v>
      </c>
    </row>
    <row r="86" spans="1:14">
      <c r="A86" s="1043">
        <v>45689</v>
      </c>
      <c r="B86" s="1040">
        <v>-9.7230261526126682E-4</v>
      </c>
      <c r="C86" s="1040">
        <v>-7.6897799278108359E-4</v>
      </c>
      <c r="D86" s="1040">
        <v>5.4357742971824496E-3</v>
      </c>
      <c r="E86" s="1040">
        <v>-7.2757027595127255E-5</v>
      </c>
      <c r="F86" s="1040">
        <v>-6.2838487216154704E-4</v>
      </c>
      <c r="G86" s="1040">
        <v>6.2218164571370416E-4</v>
      </c>
      <c r="H86" s="1040">
        <v>-3.2427323042016898E-3</v>
      </c>
      <c r="I86" s="1040">
        <v>-1.5379001224763433E-3</v>
      </c>
      <c r="J86" s="1040">
        <v>-4.5516778464338437E-4</v>
      </c>
      <c r="K86" s="1040">
        <v>-8.091830884968676E-4</v>
      </c>
      <c r="L86" s="1040">
        <v>8.6559262494967371E-4</v>
      </c>
      <c r="M86" s="1040">
        <v>4.2827820788238213E-5</v>
      </c>
      <c r="N86" s="1040">
        <v>-1.4019536603553373E-3</v>
      </c>
    </row>
    <row r="87" spans="1:14">
      <c r="A87" s="1043">
        <v>45717</v>
      </c>
      <c r="B87" s="1040">
        <v>-5.6807162982286385E-4</v>
      </c>
      <c r="C87" s="1040">
        <v>-8.1205496772662755E-4</v>
      </c>
      <c r="D87" s="1040">
        <v>4.1268536192105021E-3</v>
      </c>
      <c r="E87" s="1040">
        <v>-2.2489123165103653E-4</v>
      </c>
      <c r="F87" s="1040">
        <v>2.4855086048913844E-4</v>
      </c>
      <c r="G87" s="1040">
        <v>5.7651609093278822E-4</v>
      </c>
      <c r="H87" s="1040">
        <v>-2.2164080404820652E-3</v>
      </c>
      <c r="I87" s="1040">
        <v>-8.8914846035170747E-4</v>
      </c>
      <c r="J87" s="1040">
        <v>-2.781705208511065E-4</v>
      </c>
      <c r="K87" s="1040">
        <v>-1.7015510362128339E-4</v>
      </c>
      <c r="L87" s="1040">
        <v>6.628977111277079E-4</v>
      </c>
      <c r="M87" s="1040">
        <v>7.693906997783273E-4</v>
      </c>
      <c r="N87" s="1040">
        <v>-8.9598485584230225E-4</v>
      </c>
    </row>
    <row r="88" spans="1:14">
      <c r="A88" s="1043">
        <v>45748</v>
      </c>
      <c r="B88" s="1040">
        <v>-1.2286727981480894E-4</v>
      </c>
      <c r="C88" s="1040">
        <v>-1.2535635072710161E-3</v>
      </c>
      <c r="D88" s="1040">
        <v>3.0217392079199268E-3</v>
      </c>
      <c r="E88" s="1040">
        <v>-4.704714449803582E-4</v>
      </c>
      <c r="F88" s="1040">
        <v>1.8257505381539252E-3</v>
      </c>
      <c r="G88" s="1040">
        <v>4.2738158422794825E-4</v>
      </c>
      <c r="H88" s="1040">
        <v>-2.3885236029861368E-3</v>
      </c>
      <c r="I88" s="1040">
        <v>2.2650677873503611E-4</v>
      </c>
      <c r="J88" s="1040">
        <v>1.3023972231041014E-4</v>
      </c>
      <c r="K88" s="1040">
        <v>-4.5731013322836134E-6</v>
      </c>
      <c r="L88" s="1040">
        <v>6.1108170648094262E-4</v>
      </c>
      <c r="M88" s="1040">
        <v>9.7975453164345083E-4</v>
      </c>
      <c r="N88" s="1040">
        <v>6.3390303216648292E-4</v>
      </c>
    </row>
    <row r="89" spans="1:14">
      <c r="A89" s="1043">
        <v>45778</v>
      </c>
      <c r="B89" s="1040">
        <v>-1.0974706288480185E-4</v>
      </c>
      <c r="C89" s="1040">
        <v>-1.2662629842943307E-3</v>
      </c>
      <c r="D89" s="1040">
        <v>1.820854898714086E-3</v>
      </c>
      <c r="E89" s="1040">
        <v>-1.1022070639257198E-3</v>
      </c>
      <c r="F89" s="1040">
        <v>2.7837595977417973E-3</v>
      </c>
      <c r="G89" s="1040">
        <v>-1.0580330283449513E-5</v>
      </c>
      <c r="H89" s="1040">
        <v>-1.5525883706857257E-3</v>
      </c>
      <c r="I89" s="1040">
        <v>9.665873912161338E-4</v>
      </c>
      <c r="J89" s="1040">
        <v>6.4329018667930171E-5</v>
      </c>
      <c r="K89" s="1040">
        <v>-2.7619915224463831E-4</v>
      </c>
      <c r="L89" s="1040">
        <v>2.9093624188958334E-4</v>
      </c>
      <c r="M89" s="1040">
        <v>7.0801037226209118E-4</v>
      </c>
      <c r="N89" s="1040">
        <v>1.8766116032942204E-3</v>
      </c>
    </row>
    <row r="90" spans="1:14">
      <c r="A90" s="1043">
        <v>45809</v>
      </c>
      <c r="B90" s="1040">
        <v>-2.0392100107955446E-3</v>
      </c>
      <c r="C90" s="1040">
        <v>-7.6049755677931596E-4</v>
      </c>
      <c r="D90" s="1040">
        <v>2.1876949024268733E-4</v>
      </c>
      <c r="E90" s="1040">
        <v>-1.7810498698620503E-3</v>
      </c>
      <c r="F90" s="1040">
        <v>2.627929506846316E-3</v>
      </c>
      <c r="G90" s="1040">
        <v>-6.8235016975570773E-4</v>
      </c>
      <c r="H90" s="1040">
        <v>-3.4937932937295635E-4</v>
      </c>
      <c r="I90" s="1040">
        <v>1.1683790781524817E-3</v>
      </c>
      <c r="J90" s="1040">
        <v>-1.3778543186904191E-4</v>
      </c>
      <c r="K90" s="1040">
        <v>-1.0792472532000774E-3</v>
      </c>
      <c r="L90" s="1040">
        <v>-4.5385744421344576E-4</v>
      </c>
      <c r="M90" s="1040">
        <v>6.5741784776407464E-4</v>
      </c>
      <c r="N90" s="1040">
        <v>1.9094510533430586E-3</v>
      </c>
    </row>
    <row r="91" spans="1:14">
      <c r="A91" s="1043">
        <v>45839</v>
      </c>
      <c r="B91" s="1040">
        <v>-4.5637758853147581E-3</v>
      </c>
      <c r="C91" s="1040">
        <v>-5.8624866848067114E-4</v>
      </c>
      <c r="D91" s="1040">
        <v>-1.2219220645339757E-3</v>
      </c>
      <c r="E91" s="1040">
        <v>-1.9861352757558626E-3</v>
      </c>
      <c r="F91" s="1040">
        <v>1.8732800598104671E-3</v>
      </c>
      <c r="G91" s="1040">
        <v>-7.1759941600091359E-4</v>
      </c>
      <c r="H91" s="1040">
        <v>-1.4363437958877512E-3</v>
      </c>
      <c r="I91" s="1040">
        <v>8.6533240786623722E-4</v>
      </c>
      <c r="J91" s="1040">
        <v>3.1654900613697912E-4</v>
      </c>
      <c r="K91" s="1040">
        <v>-1.143001101761687E-3</v>
      </c>
      <c r="L91" s="1040">
        <v>-1.2687059803988543E-3</v>
      </c>
      <c r="M91" s="1040">
        <v>6.4600266947989482E-4</v>
      </c>
      <c r="N91" s="1040">
        <v>1.5137318964566493E-3</v>
      </c>
    </row>
    <row r="92" spans="1:14">
      <c r="A92" s="1043">
        <v>45870</v>
      </c>
      <c r="B92" s="1040">
        <v>-5.8533826427693558E-3</v>
      </c>
      <c r="C92" s="1040">
        <v>-4.1712473208477263E-4</v>
      </c>
      <c r="D92" s="1040">
        <v>-2.1763929767131263E-3</v>
      </c>
      <c r="E92" s="1040">
        <v>-2.0813760787654623E-3</v>
      </c>
      <c r="F92" s="1040">
        <v>8.6406606929056995E-4</v>
      </c>
      <c r="G92" s="1040">
        <v>-1.1188124975005653E-3</v>
      </c>
      <c r="H92" s="1040">
        <v>-2.3534450018098951E-3</v>
      </c>
      <c r="I92" s="1040">
        <v>2.9801691712516565E-4</v>
      </c>
      <c r="J92" s="1040">
        <v>9.3356350904572061E-4</v>
      </c>
      <c r="K92" s="1040">
        <v>-1.4684021244790735E-3</v>
      </c>
      <c r="L92" s="1040">
        <v>-1.7185978498142074E-3</v>
      </c>
      <c r="M92" s="1040">
        <v>5.3629275723410252E-4</v>
      </c>
      <c r="N92" s="1040">
        <v>4.241116438383763E-4</v>
      </c>
    </row>
  </sheetData>
  <phoneticPr fontId="2"/>
  <conditionalFormatting sqref="B45:N45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8:N48">
    <cfRule type="colorScale" priority="1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9:N49">
    <cfRule type="colorScale" priority="1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0:N50">
    <cfRule type="colorScale" priority="1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:N51">
    <cfRule type="colorScale" priority="1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2:N52">
    <cfRule type="colorScale" priority="1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3:N53">
    <cfRule type="colorScale" priority="1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4:N54">
    <cfRule type="colorScale" priority="10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:N56"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7:N57"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8:N58"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9:N59"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0:N60"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:N61"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2:N62"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3:N64"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5:N65"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6:N66"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7:N74"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:N75"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6:N76"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7:N77"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8:N78"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N79"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0:N82"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3:N83"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4:N84"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5:N85"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6:N86 B88:N88"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7:N87"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9:N89"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0:N90"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1:N91"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2:N92"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"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N47">
    <cfRule type="colorScale" priority="1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100"/>
  <sheetViews>
    <sheetView workbookViewId="0">
      <pane xSplit="1" ySplit="3" topLeftCell="P83" activePane="bottomRight" state="frozen"/>
      <selection pane="topRight" activeCell="B1" sqref="B1"/>
      <selection pane="bottomLeft" activeCell="A4" sqref="A4"/>
      <selection pane="bottomRight" activeCell="AE52" sqref="AE52"/>
    </sheetView>
  </sheetViews>
  <sheetFormatPr defaultColWidth="9" defaultRowHeight="13"/>
  <cols>
    <col min="1" max="1" width="9.453125" style="310" customWidth="1"/>
    <col min="2" max="6" width="10.6328125" style="305" customWidth="1"/>
    <col min="7" max="8" width="5.36328125" style="305" customWidth="1"/>
    <col min="9" max="9" width="9.08984375" style="305" customWidth="1"/>
    <col min="10" max="10" width="9.453125" style="305" customWidth="1"/>
    <col min="11" max="11" width="9.36328125" style="310" customWidth="1"/>
    <col min="12" max="16" width="10.6328125" style="305" customWidth="1"/>
    <col min="17" max="18" width="5.36328125" style="305" customWidth="1"/>
    <col min="19" max="19" width="9.08984375" style="305" customWidth="1"/>
    <col min="20" max="20" width="10.6328125" style="305" customWidth="1"/>
    <col min="21" max="21" width="5.453125" style="305" customWidth="1"/>
    <col min="22" max="27" width="9" style="305"/>
    <col min="28" max="28" width="10.81640625" style="305" customWidth="1"/>
    <col min="29" max="16384" width="9" style="305"/>
  </cols>
  <sheetData>
    <row r="1" spans="1:27">
      <c r="A1" s="303" t="s">
        <v>1449</v>
      </c>
      <c r="B1" s="310"/>
      <c r="C1" s="310"/>
      <c r="D1" s="310"/>
      <c r="E1" s="310"/>
      <c r="F1" s="310"/>
      <c r="G1" s="310"/>
      <c r="H1" s="310"/>
      <c r="I1" s="310"/>
      <c r="J1" s="310"/>
      <c r="K1" s="303" t="s">
        <v>1450</v>
      </c>
      <c r="M1" s="310"/>
      <c r="N1" s="310"/>
      <c r="O1" s="310"/>
      <c r="P1" s="310"/>
      <c r="Q1" s="310"/>
      <c r="R1" s="310"/>
      <c r="S1" s="310"/>
      <c r="T1" s="310"/>
    </row>
    <row r="2" spans="1:27">
      <c r="A2" s="2554" t="s">
        <v>472</v>
      </c>
      <c r="B2" s="2672" t="s">
        <v>490</v>
      </c>
      <c r="C2" s="2551"/>
      <c r="D2" s="2551"/>
      <c r="E2" s="2552"/>
      <c r="F2" s="2552"/>
      <c r="G2" s="2552"/>
      <c r="H2" s="2552"/>
      <c r="I2" s="2553"/>
      <c r="J2" s="2554" t="s">
        <v>491</v>
      </c>
      <c r="K2" s="2554" t="s">
        <v>472</v>
      </c>
      <c r="L2" s="2565" t="s">
        <v>499</v>
      </c>
      <c r="M2" s="2551"/>
      <c r="N2" s="2551"/>
      <c r="O2" s="2552"/>
      <c r="P2" s="2552"/>
      <c r="Q2" s="2552"/>
      <c r="R2" s="2552"/>
      <c r="S2" s="2553"/>
      <c r="T2" s="2553" t="s">
        <v>500</v>
      </c>
    </row>
    <row r="3" spans="1:27" ht="26">
      <c r="A3" s="2559"/>
      <c r="B3" s="2678" t="s">
        <v>658</v>
      </c>
      <c r="C3" s="2556" t="s">
        <v>265</v>
      </c>
      <c r="D3" s="2556" t="s">
        <v>267</v>
      </c>
      <c r="E3" s="2564" t="s">
        <v>487</v>
      </c>
      <c r="F3" s="2558" t="s">
        <v>492</v>
      </c>
      <c r="G3" s="2883" t="s">
        <v>65</v>
      </c>
      <c r="H3" s="2884"/>
      <c r="I3" s="2885"/>
      <c r="J3" s="2679" t="s">
        <v>658</v>
      </c>
      <c r="K3" s="2559"/>
      <c r="L3" s="2680" t="s">
        <v>64</v>
      </c>
      <c r="M3" s="2556" t="s">
        <v>265</v>
      </c>
      <c r="N3" s="2556" t="s">
        <v>267</v>
      </c>
      <c r="O3" s="2557" t="s">
        <v>487</v>
      </c>
      <c r="P3" s="2558" t="s">
        <v>492</v>
      </c>
      <c r="Q3" s="2883" t="s">
        <v>65</v>
      </c>
      <c r="R3" s="2884"/>
      <c r="S3" s="2885"/>
      <c r="T3" s="2562"/>
      <c r="W3" s="304" t="s">
        <v>512</v>
      </c>
    </row>
    <row r="4" spans="1:27">
      <c r="A4" s="2231">
        <v>43101</v>
      </c>
      <c r="B4" s="2673">
        <f>結果表!C2</f>
        <v>99.233413323851693</v>
      </c>
      <c r="C4" s="735"/>
      <c r="D4" s="245"/>
      <c r="E4" s="548">
        <f>AVERAGE(B4:B4)</f>
        <v>99.233413323851693</v>
      </c>
      <c r="F4" s="553"/>
      <c r="G4" s="549"/>
      <c r="H4" s="554"/>
      <c r="I4" s="2544"/>
      <c r="J4" s="2546">
        <f>結果表!K2</f>
        <v>99.525542884663594</v>
      </c>
      <c r="K4" s="2640">
        <v>43101</v>
      </c>
      <c r="L4" s="2546">
        <f>結果表!I2</f>
        <v>99.30489579606909</v>
      </c>
      <c r="M4" s="547"/>
      <c r="N4" s="245"/>
      <c r="O4" s="548">
        <f>AVERAGE(L4:L4)</f>
        <v>99.30489579606909</v>
      </c>
      <c r="P4" s="553"/>
      <c r="Q4" s="549"/>
      <c r="R4" s="554"/>
      <c r="S4" s="2544"/>
      <c r="T4" s="2546">
        <f>結果表!Q2</f>
        <v>99.126159174089551</v>
      </c>
      <c r="W4" s="305" t="s">
        <v>501</v>
      </c>
      <c r="X4" s="307">
        <f>47.4-0.1</f>
        <v>47.3</v>
      </c>
    </row>
    <row r="5" spans="1:27">
      <c r="A5" s="2232">
        <v>43132</v>
      </c>
      <c r="B5" s="2674">
        <f>結果表!C3</f>
        <v>99.789560517211825</v>
      </c>
      <c r="C5" s="699">
        <f t="shared" ref="C5" si="0">B5-B4</f>
        <v>0.55614719336013252</v>
      </c>
      <c r="D5" s="243"/>
      <c r="E5" s="542">
        <f>AVERAGE(B4:B5)</f>
        <v>99.511486920531752</v>
      </c>
      <c r="F5" s="359">
        <f t="shared" ref="F5:F8" si="1">E5-E4</f>
        <v>0.27807359668005915</v>
      </c>
      <c r="G5" s="360">
        <f t="shared" ref="G5:G7" si="2">IF(F5&lt;0,-1,1)</f>
        <v>1</v>
      </c>
      <c r="H5" s="361"/>
      <c r="I5" s="362"/>
      <c r="J5" s="2547">
        <f>結果表!K3</f>
        <v>99.968615794955667</v>
      </c>
      <c r="K5" s="2589">
        <v>43132</v>
      </c>
      <c r="L5" s="2547">
        <f>結果表!I3</f>
        <v>99.770339679765002</v>
      </c>
      <c r="M5" s="52">
        <f t="shared" ref="M5" si="3">L5-L4</f>
        <v>0.46544388369591161</v>
      </c>
      <c r="N5" s="243"/>
      <c r="O5" s="542">
        <f>AVERAGE(L4:L5)</f>
        <v>99.537617737917046</v>
      </c>
      <c r="P5" s="359">
        <f t="shared" ref="P5" si="4">O5-O4</f>
        <v>0.2327219418479558</v>
      </c>
      <c r="Q5" s="360">
        <f t="shared" ref="Q5" si="5">IF(P5&lt;0,-1,1)</f>
        <v>1</v>
      </c>
      <c r="R5" s="361"/>
      <c r="S5" s="362"/>
      <c r="T5" s="2547">
        <f>結果表!Q3</f>
        <v>99.444233067298484</v>
      </c>
      <c r="W5" s="305" t="s">
        <v>502</v>
      </c>
      <c r="X5" s="307">
        <v>23.5</v>
      </c>
    </row>
    <row r="6" spans="1:27">
      <c r="A6" s="2232">
        <v>43160</v>
      </c>
      <c r="B6" s="2674">
        <f>結果表!C4</f>
        <v>100.30300773792153</v>
      </c>
      <c r="C6" s="699">
        <f t="shared" ref="C6" si="6">B6-B5</f>
        <v>0.51344722070970761</v>
      </c>
      <c r="D6" s="243"/>
      <c r="E6" s="542">
        <f t="shared" ref="E6:E9" si="7">AVERAGE(B4:B6)</f>
        <v>99.775327192995007</v>
      </c>
      <c r="F6" s="359">
        <f t="shared" si="1"/>
        <v>0.26384027246325559</v>
      </c>
      <c r="G6" s="360">
        <f t="shared" si="2"/>
        <v>1</v>
      </c>
      <c r="H6" s="361"/>
      <c r="I6" s="362"/>
      <c r="J6" s="2547">
        <f>結果表!K4</f>
        <v>100.3790897381148</v>
      </c>
      <c r="K6" s="2589">
        <v>43160</v>
      </c>
      <c r="L6" s="2547">
        <f>結果表!I4</f>
        <v>100.18836464520965</v>
      </c>
      <c r="M6" s="52">
        <f t="shared" ref="M6" si="8">L6-L5</f>
        <v>0.41802496544464418</v>
      </c>
      <c r="N6" s="243"/>
      <c r="O6" s="542">
        <f t="shared" ref="O6" si="9">AVERAGE(L4:L6)</f>
        <v>99.754533373681241</v>
      </c>
      <c r="P6" s="359">
        <f t="shared" ref="P6" si="10">O6-O5</f>
        <v>0.21691563576419526</v>
      </c>
      <c r="Q6" s="360">
        <f t="shared" ref="Q6" si="11">IF(P6&lt;0,-1,1)</f>
        <v>1</v>
      </c>
      <c r="R6" s="361"/>
      <c r="S6" s="362"/>
      <c r="T6" s="2547">
        <f>結果表!Q4</f>
        <v>99.745061128192759</v>
      </c>
      <c r="W6" s="305" t="s">
        <v>503</v>
      </c>
      <c r="X6" s="307">
        <v>12.7</v>
      </c>
      <c r="AA6" s="305" t="s">
        <v>828</v>
      </c>
    </row>
    <row r="7" spans="1:27">
      <c r="A7" s="2232">
        <v>43191</v>
      </c>
      <c r="B7" s="2674">
        <f>結果表!C5</f>
        <v>100.74824074643186</v>
      </c>
      <c r="C7" s="699">
        <f t="shared" ref="C7" si="12">B7-B6</f>
        <v>0.44523300851032843</v>
      </c>
      <c r="D7" s="243"/>
      <c r="E7" s="542">
        <f t="shared" si="7"/>
        <v>100.28026966718841</v>
      </c>
      <c r="F7" s="359">
        <f t="shared" si="1"/>
        <v>0.50494247419339899</v>
      </c>
      <c r="G7" s="360">
        <f t="shared" si="2"/>
        <v>1</v>
      </c>
      <c r="H7" s="361">
        <f t="shared" ref="H7:H9" si="13">SUM(G5:G7)</f>
        <v>3</v>
      </c>
      <c r="I7" s="362" t="str">
        <f t="shared" ref="I7" si="14">IF(H7=-3,"悪化 ",IF(H7=3,"改善 "," ---"))</f>
        <v xml:space="preserve">改善 </v>
      </c>
      <c r="J7" s="2547">
        <f>結果表!K5</f>
        <v>100.69514413593959</v>
      </c>
      <c r="K7" s="2589">
        <v>43191</v>
      </c>
      <c r="L7" s="2547">
        <f>結果表!I5</f>
        <v>100.52236557804979</v>
      </c>
      <c r="M7" s="52">
        <f t="shared" ref="M7" si="15">L7-L6</f>
        <v>0.33400093284014076</v>
      </c>
      <c r="N7" s="243"/>
      <c r="O7" s="542">
        <f t="shared" ref="O7" si="16">AVERAGE(L5:L7)</f>
        <v>100.16035663434148</v>
      </c>
      <c r="P7" s="359">
        <f t="shared" ref="P7" si="17">O7-O6</f>
        <v>0.40582326066024166</v>
      </c>
      <c r="Q7" s="360">
        <f t="shared" ref="Q7" si="18">IF(P7&lt;0,-1,1)</f>
        <v>1</v>
      </c>
      <c r="R7" s="361">
        <f t="shared" ref="R7" si="19">SUM(Q5:Q7)</f>
        <v>3</v>
      </c>
      <c r="S7" s="362" t="str">
        <f t="shared" ref="S7" si="20">IF(R7=-3,"悪化 ",IF(R7=3,"改善 "," ---"))</f>
        <v xml:space="preserve">改善 </v>
      </c>
      <c r="T7" s="2547">
        <f>結果表!Q5</f>
        <v>99.989446210625957</v>
      </c>
      <c r="W7" s="305" t="s">
        <v>504</v>
      </c>
      <c r="X7" s="307">
        <v>7.4</v>
      </c>
      <c r="AA7" s="305" t="s">
        <v>854</v>
      </c>
    </row>
    <row r="8" spans="1:27">
      <c r="A8" s="2232">
        <v>43221</v>
      </c>
      <c r="B8" s="2674">
        <f>結果表!C6</f>
        <v>101.10959852129537</v>
      </c>
      <c r="C8" s="699">
        <f t="shared" ref="C8" si="21">B8-B7</f>
        <v>0.36135777486350662</v>
      </c>
      <c r="D8" s="243"/>
      <c r="E8" s="542">
        <f t="shared" si="7"/>
        <v>100.72028233521625</v>
      </c>
      <c r="F8" s="359">
        <f t="shared" si="1"/>
        <v>0.44001266802784755</v>
      </c>
      <c r="G8" s="360">
        <f t="shared" ref="G8:G16" si="22">IF(F8&lt;0,-1,1)</f>
        <v>1</v>
      </c>
      <c r="H8" s="361">
        <f t="shared" si="13"/>
        <v>3</v>
      </c>
      <c r="I8" s="362" t="str">
        <f t="shared" ref="I8:I16" si="23">IF(H8=-3,"悪化 ",IF(H8=3,"改善 "," ---"))</f>
        <v xml:space="preserve">改善 </v>
      </c>
      <c r="J8" s="2547">
        <f>結果表!K6</f>
        <v>100.88821223111422</v>
      </c>
      <c r="K8" s="2589">
        <v>43221</v>
      </c>
      <c r="L8" s="2547">
        <f>結果表!I6</f>
        <v>100.76169080762418</v>
      </c>
      <c r="M8" s="52">
        <f t="shared" ref="M8" si="24">L8-L7</f>
        <v>0.23932522957439062</v>
      </c>
      <c r="N8" s="243"/>
      <c r="O8" s="542">
        <f t="shared" ref="O8" si="25">AVERAGE(L6:L8)</f>
        <v>100.49080701029453</v>
      </c>
      <c r="P8" s="359">
        <f t="shared" ref="P8" si="26">O8-O7</f>
        <v>0.33045037595304905</v>
      </c>
      <c r="Q8" s="360">
        <f t="shared" ref="Q8" si="27">IF(P8&lt;0,-1,1)</f>
        <v>1</v>
      </c>
      <c r="R8" s="361">
        <f t="shared" ref="R8" si="28">SUM(Q6:Q8)</f>
        <v>3</v>
      </c>
      <c r="S8" s="362" t="str">
        <f t="shared" ref="S8" si="29">IF(R8=-3,"悪化 ",IF(R8=3,"改善 "," ---"))</f>
        <v xml:space="preserve">改善 </v>
      </c>
      <c r="T8" s="2547">
        <f>結果表!Q6</f>
        <v>100.17323072862803</v>
      </c>
      <c r="W8" s="305" t="s">
        <v>505</v>
      </c>
      <c r="X8" s="307">
        <v>4.5</v>
      </c>
      <c r="Y8" s="305" t="s">
        <v>833</v>
      </c>
      <c r="AA8" s="305" t="s">
        <v>271</v>
      </c>
    </row>
    <row r="9" spans="1:27">
      <c r="A9" s="2232">
        <v>43252</v>
      </c>
      <c r="B9" s="2674">
        <f>結果表!C7</f>
        <v>101.32666966595458</v>
      </c>
      <c r="C9" s="699">
        <f t="shared" ref="C9" si="30">B9-B8</f>
        <v>0.21707114465921507</v>
      </c>
      <c r="D9" s="243"/>
      <c r="E9" s="542">
        <f t="shared" si="7"/>
        <v>101.06150297789394</v>
      </c>
      <c r="F9" s="359">
        <f t="shared" ref="F9:F16" si="31">E9-E8</f>
        <v>0.34122064267768337</v>
      </c>
      <c r="G9" s="360">
        <f t="shared" si="22"/>
        <v>1</v>
      </c>
      <c r="H9" s="361">
        <f t="shared" si="13"/>
        <v>3</v>
      </c>
      <c r="I9" s="362" t="str">
        <f t="shared" si="23"/>
        <v xml:space="preserve">改善 </v>
      </c>
      <c r="J9" s="2547">
        <f>結果表!K7</f>
        <v>101.032109284161</v>
      </c>
      <c r="K9" s="2589">
        <v>43252</v>
      </c>
      <c r="L9" s="2547">
        <f>結果表!I7</f>
        <v>100.88040761655442</v>
      </c>
      <c r="M9" s="52">
        <f t="shared" ref="M9" si="32">L9-L8</f>
        <v>0.11871680893024461</v>
      </c>
      <c r="N9" s="243"/>
      <c r="O9" s="542">
        <f t="shared" ref="O9" si="33">AVERAGE(L7:L9)</f>
        <v>100.7214880007428</v>
      </c>
      <c r="P9" s="359">
        <f t="shared" ref="P9" si="34">O9-O8</f>
        <v>0.2306809904482634</v>
      </c>
      <c r="Q9" s="360">
        <f t="shared" ref="Q9" si="35">IF(P9&lt;0,-1,1)</f>
        <v>1</v>
      </c>
      <c r="R9" s="361">
        <f t="shared" ref="R9" si="36">SUM(Q7:Q9)</f>
        <v>3</v>
      </c>
      <c r="S9" s="362" t="str">
        <f t="shared" ref="S9" si="37">IF(R9=-3,"悪化 ",IF(R9=3,"改善 "," ---"))</f>
        <v xml:space="preserve">改善 </v>
      </c>
      <c r="T9" s="2547">
        <f>結果表!Q7</f>
        <v>100.32591622180341</v>
      </c>
      <c r="W9" s="306" t="s">
        <v>506</v>
      </c>
      <c r="X9" s="308">
        <v>4.5999999999999996</v>
      </c>
    </row>
    <row r="10" spans="1:27">
      <c r="A10" s="2232">
        <v>43282</v>
      </c>
      <c r="B10" s="2674">
        <f>結果表!C8</f>
        <v>101.45390229080357</v>
      </c>
      <c r="C10" s="699">
        <f t="shared" ref="C10" si="38">B10-B9</f>
        <v>0.12723262484898612</v>
      </c>
      <c r="D10" s="243"/>
      <c r="E10" s="542">
        <f t="shared" ref="E10:E16" si="39">AVERAGE(B8:B10)</f>
        <v>101.29672349268451</v>
      </c>
      <c r="F10" s="359">
        <f t="shared" si="31"/>
        <v>0.23522051479056927</v>
      </c>
      <c r="G10" s="360">
        <f t="shared" si="22"/>
        <v>1</v>
      </c>
      <c r="H10" s="361">
        <f t="shared" ref="H10:H16" si="40">SUM(G8:G10)</f>
        <v>3</v>
      </c>
      <c r="I10" s="362" t="str">
        <f t="shared" si="23"/>
        <v xml:space="preserve">改善 </v>
      </c>
      <c r="J10" s="2547">
        <f>結果表!K8</f>
        <v>101.14906926540957</v>
      </c>
      <c r="K10" s="2589">
        <v>43282</v>
      </c>
      <c r="L10" s="2547">
        <f>結果表!I8</f>
        <v>100.97170127653527</v>
      </c>
      <c r="M10" s="52">
        <f t="shared" ref="M10" si="41">L10-L9</f>
        <v>9.1293659980848929E-2</v>
      </c>
      <c r="N10" s="243"/>
      <c r="O10" s="542">
        <f t="shared" ref="O10" si="42">AVERAGE(L8:L10)</f>
        <v>100.87126656690462</v>
      </c>
      <c r="P10" s="359">
        <f t="shared" ref="P10" si="43">O10-O9</f>
        <v>0.14977856616182805</v>
      </c>
      <c r="Q10" s="360">
        <f t="shared" ref="Q10" si="44">IF(P10&lt;0,-1,1)</f>
        <v>1</v>
      </c>
      <c r="R10" s="361">
        <f t="shared" ref="R10" si="45">SUM(Q8:Q10)</f>
        <v>3</v>
      </c>
      <c r="S10" s="362" t="str">
        <f t="shared" ref="S10" si="46">IF(R10=-3,"悪化 ",IF(R10=3,"改善 "," ---"))</f>
        <v xml:space="preserve">改善 </v>
      </c>
      <c r="T10" s="2547">
        <f>結果表!Q8</f>
        <v>100.48259619469577</v>
      </c>
      <c r="W10" s="309" t="s">
        <v>507</v>
      </c>
      <c r="X10" s="1006">
        <f>SUM(X4:X9)</f>
        <v>100</v>
      </c>
    </row>
    <row r="11" spans="1:27">
      <c r="A11" s="2232">
        <v>43313</v>
      </c>
      <c r="B11" s="2674">
        <f>結果表!C9</f>
        <v>101.51201060813244</v>
      </c>
      <c r="C11" s="699">
        <f t="shared" ref="C11" si="47">B11-B10</f>
        <v>5.8108317328873227E-2</v>
      </c>
      <c r="D11" s="243"/>
      <c r="E11" s="542">
        <f t="shared" si="39"/>
        <v>101.43086085496354</v>
      </c>
      <c r="F11" s="359">
        <f t="shared" si="31"/>
        <v>0.13413736227903428</v>
      </c>
      <c r="G11" s="360">
        <f t="shared" si="22"/>
        <v>1</v>
      </c>
      <c r="H11" s="361">
        <f t="shared" si="40"/>
        <v>3</v>
      </c>
      <c r="I11" s="362" t="str">
        <f t="shared" si="23"/>
        <v xml:space="preserve">改善 </v>
      </c>
      <c r="J11" s="2547">
        <f>結果表!K9</f>
        <v>101.25705090031666</v>
      </c>
      <c r="K11" s="2589">
        <v>43313</v>
      </c>
      <c r="L11" s="2547">
        <f>結果表!I9</f>
        <v>101.05218392529486</v>
      </c>
      <c r="M11" s="52">
        <f t="shared" ref="M11" si="48">L11-L10</f>
        <v>8.0482648759584663E-2</v>
      </c>
      <c r="N11" s="243"/>
      <c r="O11" s="542">
        <f t="shared" ref="O11" si="49">AVERAGE(L9:L11)</f>
        <v>100.96809760612818</v>
      </c>
      <c r="P11" s="359">
        <f t="shared" ref="P11" si="50">O11-O10</f>
        <v>9.6831039223559401E-2</v>
      </c>
      <c r="Q11" s="360">
        <f t="shared" ref="Q11" si="51">IF(P11&lt;0,-1,1)</f>
        <v>1</v>
      </c>
      <c r="R11" s="361">
        <f t="shared" ref="R11" si="52">SUM(Q9:Q11)</f>
        <v>3</v>
      </c>
      <c r="S11" s="362" t="str">
        <f t="shared" ref="S11" si="53">IF(R11=-3,"悪化 ",IF(R11=3,"改善 "," ---"))</f>
        <v xml:space="preserve">改善 </v>
      </c>
      <c r="T11" s="2547">
        <f>結果表!Q9</f>
        <v>100.66548363863481</v>
      </c>
    </row>
    <row r="12" spans="1:27">
      <c r="A12" s="2232">
        <v>43344</v>
      </c>
      <c r="B12" s="2674">
        <f>結果表!C10</f>
        <v>101.50980548642413</v>
      </c>
      <c r="C12" s="699">
        <f t="shared" ref="C12" si="54">B12-B11</f>
        <v>-2.2051217083145502E-3</v>
      </c>
      <c r="D12" s="243"/>
      <c r="E12" s="542">
        <f t="shared" si="39"/>
        <v>101.49190612845338</v>
      </c>
      <c r="F12" s="359">
        <f t="shared" si="31"/>
        <v>6.1045273489838792E-2</v>
      </c>
      <c r="G12" s="360">
        <f t="shared" si="22"/>
        <v>1</v>
      </c>
      <c r="H12" s="361">
        <f t="shared" si="40"/>
        <v>3</v>
      </c>
      <c r="I12" s="362" t="str">
        <f t="shared" si="23"/>
        <v xml:space="preserve">改善 </v>
      </c>
      <c r="J12" s="2547">
        <f>結果表!K10</f>
        <v>101.34961172153437</v>
      </c>
      <c r="K12" s="2589">
        <v>43344</v>
      </c>
      <c r="L12" s="2547">
        <f>結果表!I10</f>
        <v>101.1197124840039</v>
      </c>
      <c r="M12" s="52">
        <f t="shared" ref="M12" si="55">L12-L11</f>
        <v>6.7528558709042841E-2</v>
      </c>
      <c r="N12" s="243"/>
      <c r="O12" s="542">
        <f t="shared" ref="O12" si="56">AVERAGE(L10:L12)</f>
        <v>101.04786589527801</v>
      </c>
      <c r="P12" s="359">
        <f t="shared" ref="P12" si="57">O12-O11</f>
        <v>7.9768289149825478E-2</v>
      </c>
      <c r="Q12" s="360">
        <f t="shared" ref="Q12" si="58">IF(P12&lt;0,-1,1)</f>
        <v>1</v>
      </c>
      <c r="R12" s="361">
        <f t="shared" ref="R12" si="59">SUM(Q10:Q12)</f>
        <v>3</v>
      </c>
      <c r="S12" s="362" t="str">
        <f t="shared" ref="S12" si="60">IF(R12=-3,"悪化 ",IF(R12=3,"改善 "," ---"))</f>
        <v xml:space="preserve">改善 </v>
      </c>
      <c r="T12" s="2547">
        <f>結果表!Q10</f>
        <v>100.87231936309448</v>
      </c>
    </row>
    <row r="13" spans="1:27">
      <c r="A13" s="2232">
        <v>43374</v>
      </c>
      <c r="B13" s="2674">
        <f>結果表!C11</f>
        <v>101.50718478491856</v>
      </c>
      <c r="C13" s="699">
        <f t="shared" ref="C13" si="61">B13-B12</f>
        <v>-2.620701505563261E-3</v>
      </c>
      <c r="D13" s="243"/>
      <c r="E13" s="542">
        <f t="shared" si="39"/>
        <v>101.50966695982504</v>
      </c>
      <c r="F13" s="359">
        <f t="shared" si="31"/>
        <v>1.7760831371660402E-2</v>
      </c>
      <c r="G13" s="360">
        <f t="shared" si="22"/>
        <v>1</v>
      </c>
      <c r="H13" s="361">
        <f t="shared" si="40"/>
        <v>3</v>
      </c>
      <c r="I13" s="362" t="str">
        <f t="shared" si="23"/>
        <v xml:space="preserve">改善 </v>
      </c>
      <c r="J13" s="2547">
        <f>結果表!K11</f>
        <v>101.39131887112279</v>
      </c>
      <c r="K13" s="2589">
        <v>43374</v>
      </c>
      <c r="L13" s="2547">
        <f>結果表!I11</f>
        <v>101.21884204194401</v>
      </c>
      <c r="M13" s="699">
        <f t="shared" ref="M13" si="62">L13-L12</f>
        <v>9.9129557940116797E-2</v>
      </c>
      <c r="N13" s="243"/>
      <c r="O13" s="542">
        <f t="shared" ref="O13" si="63">AVERAGE(L11:L13)</f>
        <v>101.13024615041427</v>
      </c>
      <c r="P13" s="359">
        <f t="shared" ref="P13" si="64">O13-O12</f>
        <v>8.2380255136257574E-2</v>
      </c>
      <c r="Q13" s="360">
        <f t="shared" ref="Q13" si="65">IF(P13&lt;0,-1,1)</f>
        <v>1</v>
      </c>
      <c r="R13" s="361">
        <f t="shared" ref="R13" si="66">SUM(Q11:Q13)</f>
        <v>3</v>
      </c>
      <c r="S13" s="362" t="str">
        <f t="shared" ref="S13" si="67">IF(R13=-3,"悪化 ",IF(R13=3,"改善 "," ---"))</f>
        <v xml:space="preserve">改善 </v>
      </c>
      <c r="T13" s="2547">
        <f>結果表!Q11</f>
        <v>101.09055222242982</v>
      </c>
    </row>
    <row r="14" spans="1:27">
      <c r="A14" s="2232">
        <v>43405</v>
      </c>
      <c r="B14" s="2674">
        <f>結果表!C12</f>
        <v>101.38810727905083</v>
      </c>
      <c r="C14" s="699">
        <f t="shared" ref="C14" si="68">B14-B13</f>
        <v>-0.11907750586773602</v>
      </c>
      <c r="D14" s="243"/>
      <c r="E14" s="542">
        <f t="shared" si="39"/>
        <v>101.46836585013118</v>
      </c>
      <c r="F14" s="359">
        <f t="shared" si="31"/>
        <v>-4.1301109693861804E-2</v>
      </c>
      <c r="G14" s="360">
        <f t="shared" si="22"/>
        <v>-1</v>
      </c>
      <c r="H14" s="361">
        <f t="shared" si="40"/>
        <v>1</v>
      </c>
      <c r="I14" s="362" t="str">
        <f t="shared" si="23"/>
        <v xml:space="preserve"> ---</v>
      </c>
      <c r="J14" s="2547">
        <f>結果表!K12</f>
        <v>101.35061728718274</v>
      </c>
      <c r="K14" s="2589">
        <v>43405</v>
      </c>
      <c r="L14" s="2547">
        <f>結果表!I12</f>
        <v>101.19790354698179</v>
      </c>
      <c r="M14" s="699">
        <f t="shared" ref="M14" si="69">L14-L13</f>
        <v>-2.0938494962223331E-2</v>
      </c>
      <c r="N14" s="243"/>
      <c r="O14" s="542">
        <f t="shared" ref="O14" si="70">AVERAGE(L12:L14)</f>
        <v>101.17881935764323</v>
      </c>
      <c r="P14" s="359">
        <f t="shared" ref="P14" si="71">O14-O13</f>
        <v>4.8573207228969295E-2</v>
      </c>
      <c r="Q14" s="360">
        <f t="shared" ref="Q14" si="72">IF(P14&lt;0,-1,1)</f>
        <v>1</v>
      </c>
      <c r="R14" s="361">
        <f t="shared" ref="R14" si="73">SUM(Q12:Q14)</f>
        <v>3</v>
      </c>
      <c r="S14" s="362" t="str">
        <f t="shared" ref="S14" si="74">IF(R14=-3,"悪化 ",IF(R14=3,"改善 "," ---"))</f>
        <v xml:space="preserve">改善 </v>
      </c>
      <c r="T14" s="2547">
        <f>結果表!Q12</f>
        <v>101.26006290480392</v>
      </c>
    </row>
    <row r="15" spans="1:27">
      <c r="A15" s="2549">
        <v>43435</v>
      </c>
      <c r="B15" s="2674">
        <f>結果表!C13</f>
        <v>101.1439715626297</v>
      </c>
      <c r="C15" s="930">
        <f t="shared" ref="C15" si="75">B15-B14</f>
        <v>-0.24413571642112686</v>
      </c>
      <c r="D15" s="246"/>
      <c r="E15" s="551">
        <f t="shared" si="39"/>
        <v>101.34642120886637</v>
      </c>
      <c r="F15" s="544">
        <f t="shared" si="31"/>
        <v>-0.12194464126480398</v>
      </c>
      <c r="G15" s="552">
        <f t="shared" si="22"/>
        <v>-1</v>
      </c>
      <c r="H15" s="545">
        <f t="shared" si="40"/>
        <v>-1</v>
      </c>
      <c r="I15" s="439" t="str">
        <f t="shared" si="23"/>
        <v xml:space="preserve"> ---</v>
      </c>
      <c r="J15" s="2547">
        <f>結果表!K13</f>
        <v>101.27459798906519</v>
      </c>
      <c r="K15" s="2641">
        <v>43435</v>
      </c>
      <c r="L15" s="2547">
        <f>結果表!I13</f>
        <v>101.03124065021993</v>
      </c>
      <c r="M15" s="930">
        <f t="shared" ref="M15" si="76">L15-L14</f>
        <v>-0.16666289676186352</v>
      </c>
      <c r="N15" s="246"/>
      <c r="O15" s="551">
        <f t="shared" ref="O15" si="77">AVERAGE(L13:L15)</f>
        <v>101.14932874638191</v>
      </c>
      <c r="P15" s="544">
        <f t="shared" ref="P15" si="78">O15-O14</f>
        <v>-2.9490611261323352E-2</v>
      </c>
      <c r="Q15" s="552">
        <f t="shared" ref="Q15" si="79">IF(P15&lt;0,-1,1)</f>
        <v>-1</v>
      </c>
      <c r="R15" s="545">
        <f t="shared" ref="R15" si="80">SUM(Q13:Q15)</f>
        <v>1</v>
      </c>
      <c r="S15" s="439" t="str">
        <f t="shared" ref="S15" si="81">IF(R15=-3,"悪化 ",IF(R15=3,"改善 "," ---"))</f>
        <v xml:space="preserve"> ---</v>
      </c>
      <c r="T15" s="2547">
        <f>結果表!Q13</f>
        <v>101.35887085281183</v>
      </c>
    </row>
    <row r="16" spans="1:27">
      <c r="A16" s="2232">
        <v>43466</v>
      </c>
      <c r="B16" s="2673">
        <f>結果表!C14</f>
        <v>100.84499950414038</v>
      </c>
      <c r="C16" s="52">
        <f t="shared" ref="C16" si="82">B16-B15</f>
        <v>-0.29897205848932629</v>
      </c>
      <c r="D16" s="243">
        <f t="shared" ref="D16" si="83">ROUND((B16-B4)/B4*100,2)</f>
        <v>1.62</v>
      </c>
      <c r="E16" s="542">
        <f t="shared" si="39"/>
        <v>101.1256927819403</v>
      </c>
      <c r="F16" s="358">
        <f t="shared" si="31"/>
        <v>-0.22072842692607253</v>
      </c>
      <c r="G16" s="525">
        <f t="shared" si="22"/>
        <v>-1</v>
      </c>
      <c r="H16" s="361">
        <f t="shared" si="40"/>
        <v>-3</v>
      </c>
      <c r="I16" s="362" t="str">
        <f t="shared" si="23"/>
        <v xml:space="preserve">悪化 </v>
      </c>
      <c r="J16" s="2546">
        <f>結果表!K14</f>
        <v>101.2139481683402</v>
      </c>
      <c r="K16" s="2589">
        <v>43466</v>
      </c>
      <c r="L16" s="2546">
        <f>結果表!I14</f>
        <v>100.81818842555997</v>
      </c>
      <c r="M16" s="52">
        <f t="shared" ref="M16" si="84">L16-L15</f>
        <v>-0.2130522246599611</v>
      </c>
      <c r="N16" s="243">
        <f t="shared" ref="N16" si="85">ROUND((L16-L4)/L4*100,2)</f>
        <v>1.52</v>
      </c>
      <c r="O16" s="542">
        <f t="shared" ref="O16" si="86">AVERAGE(L14:L16)</f>
        <v>101.01577754092057</v>
      </c>
      <c r="P16" s="359">
        <f t="shared" ref="P16" si="87">O16-O15</f>
        <v>-0.13355120546134458</v>
      </c>
      <c r="Q16" s="360">
        <f t="shared" ref="Q16" si="88">IF(P16&lt;0,-1,1)</f>
        <v>-1</v>
      </c>
      <c r="R16" s="361">
        <f t="shared" ref="R16" si="89">SUM(Q14:Q16)</f>
        <v>-1</v>
      </c>
      <c r="S16" s="362" t="str">
        <f t="shared" ref="S16" si="90">IF(R16=-3,"悪化 ",IF(R16=3,"改善 "," ---"))</f>
        <v xml:space="preserve"> ---</v>
      </c>
      <c r="T16" s="2546">
        <f>結果表!Q14</f>
        <v>101.4219462873224</v>
      </c>
    </row>
    <row r="17" spans="1:20">
      <c r="A17" s="2232">
        <v>43497</v>
      </c>
      <c r="B17" s="2674">
        <f>結果表!C15</f>
        <v>100.5461551981426</v>
      </c>
      <c r="C17" s="52">
        <f t="shared" ref="C17" si="91">B17-B16</f>
        <v>-0.29884430599777545</v>
      </c>
      <c r="D17" s="243">
        <f t="shared" ref="D17" si="92">ROUND((B17-B5)/B5*100,2)</f>
        <v>0.76</v>
      </c>
      <c r="E17" s="542">
        <f t="shared" ref="E17" si="93">AVERAGE(B15:B17)</f>
        <v>100.84504208830424</v>
      </c>
      <c r="F17" s="358">
        <f t="shared" ref="F17" si="94">E17-E16</f>
        <v>-0.28065069363606199</v>
      </c>
      <c r="G17" s="525">
        <f t="shared" ref="G17" si="95">IF(F17&lt;0,-1,1)</f>
        <v>-1</v>
      </c>
      <c r="H17" s="361">
        <f t="shared" ref="H17" si="96">SUM(G15:G17)</f>
        <v>-3</v>
      </c>
      <c r="I17" s="362" t="str">
        <f t="shared" ref="I17" si="97">IF(H17=-3,"悪化 ",IF(H17=3,"改善 "," ---"))</f>
        <v xml:space="preserve">悪化 </v>
      </c>
      <c r="J17" s="2547">
        <f>結果表!K15</f>
        <v>101.2172834355819</v>
      </c>
      <c r="K17" s="2589">
        <v>43497</v>
      </c>
      <c r="L17" s="2547">
        <f>結果表!I15</f>
        <v>100.61828542990401</v>
      </c>
      <c r="M17" s="52">
        <f t="shared" ref="M17" si="98">L17-L16</f>
        <v>-0.19990299565596104</v>
      </c>
      <c r="N17" s="243">
        <f t="shared" ref="N17" si="99">ROUND((L17-L5)/L5*100,2)</f>
        <v>0.85</v>
      </c>
      <c r="O17" s="542">
        <f t="shared" ref="O17" si="100">AVERAGE(L15:L17)</f>
        <v>100.82257150189463</v>
      </c>
      <c r="P17" s="359">
        <f t="shared" ref="P17" si="101">O17-O16</f>
        <v>-0.19320603902593803</v>
      </c>
      <c r="Q17" s="360">
        <f t="shared" ref="Q17" si="102">IF(P17&lt;0,-1,1)</f>
        <v>-1</v>
      </c>
      <c r="R17" s="361">
        <f t="shared" ref="R17" si="103">SUM(Q15:Q17)</f>
        <v>-3</v>
      </c>
      <c r="S17" s="362" t="str">
        <f t="shared" ref="S17" si="104">IF(R17=-3,"悪化 ",IF(R17=3,"改善 "," ---"))</f>
        <v xml:space="preserve">悪化 </v>
      </c>
      <c r="T17" s="2547">
        <f>結果表!Q15</f>
        <v>101.48405084457718</v>
      </c>
    </row>
    <row r="18" spans="1:20">
      <c r="A18" s="2232">
        <v>43525</v>
      </c>
      <c r="B18" s="2674">
        <f>結果表!C16</f>
        <v>100.250649654486</v>
      </c>
      <c r="C18" s="52">
        <f t="shared" ref="C18" si="105">B18-B17</f>
        <v>-0.29550554365660275</v>
      </c>
      <c r="D18" s="243">
        <f t="shared" ref="D18" si="106">ROUND((B18-B6)/B6*100,2)</f>
        <v>-0.05</v>
      </c>
      <c r="E18" s="542">
        <f t="shared" ref="E18" si="107">AVERAGE(B16:B18)</f>
        <v>100.54726811892299</v>
      </c>
      <c r="F18" s="358">
        <f t="shared" ref="F18" si="108">E18-E17</f>
        <v>-0.29777396938125378</v>
      </c>
      <c r="G18" s="525">
        <f t="shared" ref="G18" si="109">IF(F18&lt;0,-1,1)</f>
        <v>-1</v>
      </c>
      <c r="H18" s="361">
        <f t="shared" ref="H18" si="110">SUM(G16:G18)</f>
        <v>-3</v>
      </c>
      <c r="I18" s="362" t="str">
        <f t="shared" ref="I18" si="111">IF(H18=-3,"悪化 ",IF(H18=3,"改善 "," ---"))</f>
        <v xml:space="preserve">悪化 </v>
      </c>
      <c r="J18" s="2547">
        <f>結果表!K16</f>
        <v>101.27848483720781</v>
      </c>
      <c r="K18" s="2589">
        <v>43525</v>
      </c>
      <c r="L18" s="2547">
        <f>結果表!I16</f>
        <v>100.45308255676356</v>
      </c>
      <c r="M18" s="52">
        <f t="shared" ref="M18" si="112">L18-L17</f>
        <v>-0.16520287314044424</v>
      </c>
      <c r="N18" s="243">
        <f t="shared" ref="N18" si="113">ROUND((L18-L6)/L6*100,2)</f>
        <v>0.26</v>
      </c>
      <c r="O18" s="542">
        <f t="shared" ref="O18" si="114">AVERAGE(L16:L18)</f>
        <v>100.62985213740917</v>
      </c>
      <c r="P18" s="359">
        <f t="shared" ref="P18" si="115">O18-O17</f>
        <v>-0.19271936448545546</v>
      </c>
      <c r="Q18" s="360">
        <f t="shared" ref="Q18" si="116">IF(P18&lt;0,-1,1)</f>
        <v>-1</v>
      </c>
      <c r="R18" s="361">
        <f t="shared" ref="R18" si="117">SUM(Q16:Q18)</f>
        <v>-3</v>
      </c>
      <c r="S18" s="362" t="str">
        <f t="shared" ref="S18" si="118">IF(R18=-3,"悪化 ",IF(R18=3,"改善 "," ---"))</f>
        <v xml:space="preserve">悪化 </v>
      </c>
      <c r="T18" s="2547">
        <f>結果表!Q16</f>
        <v>101.56217714448313</v>
      </c>
    </row>
    <row r="19" spans="1:20">
      <c r="A19" s="2232">
        <v>43556</v>
      </c>
      <c r="B19" s="2674">
        <f>結果表!C17</f>
        <v>100.04287158371754</v>
      </c>
      <c r="C19" s="52">
        <f t="shared" ref="C19" si="119">B19-B18</f>
        <v>-0.20777807076845534</v>
      </c>
      <c r="D19" s="243">
        <f t="shared" ref="D19" si="120">ROUND((B19-B7)/B7*100,2)</f>
        <v>-0.7</v>
      </c>
      <c r="E19" s="542">
        <f t="shared" ref="E19" si="121">AVERAGE(B17:B19)</f>
        <v>100.27989214544873</v>
      </c>
      <c r="F19" s="358">
        <f t="shared" ref="F19" si="122">E19-E18</f>
        <v>-0.2673759734742589</v>
      </c>
      <c r="G19" s="525">
        <f t="shared" ref="G19" si="123">IF(F19&lt;0,-1,1)</f>
        <v>-1</v>
      </c>
      <c r="H19" s="361">
        <f t="shared" ref="H19" si="124">SUM(G17:G19)</f>
        <v>-3</v>
      </c>
      <c r="I19" s="362" t="str">
        <f t="shared" ref="I19" si="125">IF(H19=-3,"悪化 ",IF(H19=3,"改善 "," ---"))</f>
        <v xml:space="preserve">悪化 </v>
      </c>
      <c r="J19" s="2547">
        <f>結果表!K17</f>
        <v>101.41669130592817</v>
      </c>
      <c r="K19" s="2589">
        <v>43556</v>
      </c>
      <c r="L19" s="2547">
        <f>結果表!I17</f>
        <v>100.42017485212823</v>
      </c>
      <c r="M19" s="52">
        <f t="shared" ref="M19" si="126">L19-L18</f>
        <v>-3.2907704635334767E-2</v>
      </c>
      <c r="N19" s="243">
        <f t="shared" ref="N19" si="127">ROUND((L19-L7)/L7*100,2)</f>
        <v>-0.1</v>
      </c>
      <c r="O19" s="542">
        <f t="shared" ref="O19" si="128">AVERAGE(L17:L19)</f>
        <v>100.49718094626526</v>
      </c>
      <c r="P19" s="359">
        <f t="shared" ref="P19" si="129">O19-O18</f>
        <v>-0.13267119114391335</v>
      </c>
      <c r="Q19" s="360">
        <f t="shared" ref="Q19" si="130">IF(P19&lt;0,-1,1)</f>
        <v>-1</v>
      </c>
      <c r="R19" s="361">
        <f t="shared" ref="R19" si="131">SUM(Q17:Q19)</f>
        <v>-3</v>
      </c>
      <c r="S19" s="362" t="str">
        <f t="shared" ref="S19" si="132">IF(R19=-3,"悪化 ",IF(R19=3,"改善 "," ---"))</f>
        <v xml:space="preserve">悪化 </v>
      </c>
      <c r="T19" s="2547">
        <f>結果表!Q17</f>
        <v>101.67234385239506</v>
      </c>
    </row>
    <row r="20" spans="1:20">
      <c r="A20" s="2232">
        <v>43586</v>
      </c>
      <c r="B20" s="2674">
        <f>結果表!C18</f>
        <v>99.858726830873337</v>
      </c>
      <c r="C20" s="52">
        <f t="shared" ref="C20" si="133">B20-B19</f>
        <v>-0.18414475284420462</v>
      </c>
      <c r="D20" s="243">
        <f t="shared" ref="D20" si="134">ROUND((B20-B8)/B8*100,2)</f>
        <v>-1.24</v>
      </c>
      <c r="E20" s="542">
        <f t="shared" ref="E20" si="135">AVERAGE(B18:B20)</f>
        <v>100.05074935635896</v>
      </c>
      <c r="F20" s="358">
        <f t="shared" ref="F20" si="136">E20-E19</f>
        <v>-0.22914278908976371</v>
      </c>
      <c r="G20" s="525">
        <f t="shared" ref="G20" si="137">IF(F20&lt;0,-1,1)</f>
        <v>-1</v>
      </c>
      <c r="H20" s="361">
        <f t="shared" ref="H20" si="138">SUM(G18:G20)</f>
        <v>-3</v>
      </c>
      <c r="I20" s="362" t="str">
        <f t="shared" ref="I20" si="139">IF(H20=-3,"悪化 ",IF(H20=3,"改善 "," ---"))</f>
        <v xml:space="preserve">悪化 </v>
      </c>
      <c r="J20" s="2547">
        <f>結果表!K18</f>
        <v>101.5971067480907</v>
      </c>
      <c r="K20" s="2589">
        <v>43586</v>
      </c>
      <c r="L20" s="2547">
        <f>結果表!I18</f>
        <v>100.47781323761947</v>
      </c>
      <c r="M20" s="52">
        <f t="shared" ref="M20" si="140">L20-L19</f>
        <v>5.7638385491245003E-2</v>
      </c>
      <c r="N20" s="243">
        <f t="shared" ref="N20" si="141">ROUND((L20-L8)/L8*100,2)</f>
        <v>-0.28000000000000003</v>
      </c>
      <c r="O20" s="542">
        <f t="shared" ref="O20" si="142">AVERAGE(L18:L20)</f>
        <v>100.45035688217042</v>
      </c>
      <c r="P20" s="359">
        <f t="shared" ref="P20" si="143">O20-O19</f>
        <v>-4.6824064094835194E-2</v>
      </c>
      <c r="Q20" s="360">
        <f t="shared" ref="Q20" si="144">IF(P20&lt;0,-1,1)</f>
        <v>-1</v>
      </c>
      <c r="R20" s="361">
        <f t="shared" ref="R20" si="145">SUM(Q18:Q20)</f>
        <v>-3</v>
      </c>
      <c r="S20" s="362" t="str">
        <f t="shared" ref="S20" si="146">IF(R20=-3,"悪化 ",IF(R20=3,"改善 "," ---"))</f>
        <v xml:space="preserve">悪化 </v>
      </c>
      <c r="T20" s="2547">
        <f>結果表!Q18</f>
        <v>101.81113507499981</v>
      </c>
    </row>
    <row r="21" spans="1:20">
      <c r="A21" s="2232">
        <v>43617</v>
      </c>
      <c r="B21" s="2674">
        <f>結果表!C19</f>
        <v>99.697620861051462</v>
      </c>
      <c r="C21" s="52">
        <f t="shared" ref="C21" si="147">B21-B20</f>
        <v>-0.16110596982187531</v>
      </c>
      <c r="D21" s="243">
        <f t="shared" ref="D21" si="148">ROUND((B21-B9)/B9*100,2)</f>
        <v>-1.61</v>
      </c>
      <c r="E21" s="542">
        <f t="shared" ref="E21" si="149">AVERAGE(B19:B21)</f>
        <v>99.866406425214109</v>
      </c>
      <c r="F21" s="358">
        <f t="shared" ref="F21" si="150">E21-E20</f>
        <v>-0.18434293114485456</v>
      </c>
      <c r="G21" s="525">
        <f t="shared" ref="G21" si="151">IF(F21&lt;0,-1,1)</f>
        <v>-1</v>
      </c>
      <c r="H21" s="361">
        <f t="shared" ref="H21" si="152">SUM(G19:G21)</f>
        <v>-3</v>
      </c>
      <c r="I21" s="362" t="str">
        <f t="shared" ref="I21" si="153">IF(H21=-3,"悪化 ",IF(H21=3,"改善 "," ---"))</f>
        <v xml:space="preserve">悪化 </v>
      </c>
      <c r="J21" s="2547">
        <f>結果表!K19</f>
        <v>101.7498192188082</v>
      </c>
      <c r="K21" s="2589">
        <v>43617</v>
      </c>
      <c r="L21" s="2547">
        <f>結果表!I19</f>
        <v>100.57454678959495</v>
      </c>
      <c r="M21" s="52">
        <f t="shared" ref="M21" si="154">L21-L20</f>
        <v>9.6733551975475507E-2</v>
      </c>
      <c r="N21" s="243">
        <f t="shared" ref="N21" si="155">ROUND((L21-L9)/L9*100,2)</f>
        <v>-0.3</v>
      </c>
      <c r="O21" s="542">
        <f t="shared" ref="O21" si="156">AVERAGE(L19:L21)</f>
        <v>100.49084495978087</v>
      </c>
      <c r="P21" s="359">
        <f t="shared" ref="P21" si="157">O21-O20</f>
        <v>4.0488077610447704E-2</v>
      </c>
      <c r="Q21" s="360">
        <f t="shared" ref="Q21" si="158">IF(P21&lt;0,-1,1)</f>
        <v>1</v>
      </c>
      <c r="R21" s="361">
        <f t="shared" ref="R21" si="159">SUM(Q19:Q21)</f>
        <v>-1</v>
      </c>
      <c r="S21" s="362" t="str">
        <f t="shared" ref="S21" si="160">IF(R21=-3,"悪化 ",IF(R21=3,"改善 "," ---"))</f>
        <v xml:space="preserve"> ---</v>
      </c>
      <c r="T21" s="2547">
        <f>結果表!Q19</f>
        <v>101.93389851725976</v>
      </c>
    </row>
    <row r="22" spans="1:20">
      <c r="A22" s="2232">
        <v>43647</v>
      </c>
      <c r="B22" s="2674">
        <f>結果表!C20</f>
        <v>99.594192865778922</v>
      </c>
      <c r="C22" s="52">
        <f t="shared" ref="C22" si="161">B22-B21</f>
        <v>-0.10342799527253987</v>
      </c>
      <c r="D22" s="243">
        <f t="shared" ref="D22" si="162">ROUND((B22-B10)/B10*100,2)</f>
        <v>-1.83</v>
      </c>
      <c r="E22" s="542">
        <f t="shared" ref="E22" si="163">AVERAGE(B20:B22)</f>
        <v>99.716846852567912</v>
      </c>
      <c r="F22" s="358">
        <f t="shared" ref="F22" si="164">E22-E21</f>
        <v>-0.14955957264619713</v>
      </c>
      <c r="G22" s="525">
        <f t="shared" ref="G22" si="165">IF(F22&lt;0,-1,1)</f>
        <v>-1</v>
      </c>
      <c r="H22" s="361">
        <f t="shared" ref="H22" si="166">SUM(G20:G22)</f>
        <v>-3</v>
      </c>
      <c r="I22" s="362" t="str">
        <f t="shared" ref="I22" si="167">IF(H22=-3,"悪化 ",IF(H22=3,"改善 "," ---"))</f>
        <v xml:space="preserve">悪化 </v>
      </c>
      <c r="J22" s="2547">
        <f>結果表!K20</f>
        <v>101.81253464441969</v>
      </c>
      <c r="K22" s="2589">
        <v>43647</v>
      </c>
      <c r="L22" s="2547">
        <f>結果表!I20</f>
        <v>100.66158262628801</v>
      </c>
      <c r="M22" s="52">
        <f t="shared" ref="M22" si="168">L22-L21</f>
        <v>8.7035836693061697E-2</v>
      </c>
      <c r="N22" s="243">
        <f t="shared" ref="N22" si="169">ROUND((L22-L10)/L10*100,2)</f>
        <v>-0.31</v>
      </c>
      <c r="O22" s="542">
        <f t="shared" ref="O22" si="170">AVERAGE(L20:L22)</f>
        <v>100.57131421783414</v>
      </c>
      <c r="P22" s="359">
        <f t="shared" ref="P22" si="171">O22-O21</f>
        <v>8.046925805327021E-2</v>
      </c>
      <c r="Q22" s="360">
        <f t="shared" ref="Q22" si="172">IF(P22&lt;0,-1,1)</f>
        <v>1</v>
      </c>
      <c r="R22" s="361">
        <f t="shared" ref="R22" si="173">SUM(Q20:Q22)</f>
        <v>1</v>
      </c>
      <c r="S22" s="362" t="str">
        <f t="shared" ref="S22" si="174">IF(R22=-3,"悪化 ",IF(R22=3,"改善 "," ---"))</f>
        <v xml:space="preserve"> ---</v>
      </c>
      <c r="T22" s="2547">
        <f>結果表!Q20</f>
        <v>102.00635622704164</v>
      </c>
    </row>
    <row r="23" spans="1:20">
      <c r="A23" s="2232">
        <v>43678</v>
      </c>
      <c r="B23" s="2674">
        <f>結果表!C21</f>
        <v>99.544092096415284</v>
      </c>
      <c r="C23" s="52">
        <f t="shared" ref="C23" si="175">B23-B22</f>
        <v>-5.0100769363638165E-2</v>
      </c>
      <c r="D23" s="243">
        <f t="shared" ref="D23" si="176">ROUND((B23-B11)/B11*100,2)</f>
        <v>-1.94</v>
      </c>
      <c r="E23" s="542">
        <f t="shared" ref="E23" si="177">AVERAGE(B21:B23)</f>
        <v>99.611968607748551</v>
      </c>
      <c r="F23" s="358">
        <f t="shared" ref="F23" si="178">E23-E22</f>
        <v>-0.10487824481936059</v>
      </c>
      <c r="G23" s="525">
        <f t="shared" ref="G23" si="179">IF(F23&lt;0,-1,1)</f>
        <v>-1</v>
      </c>
      <c r="H23" s="361">
        <f t="shared" ref="H23" si="180">SUM(G21:G23)</f>
        <v>-3</v>
      </c>
      <c r="I23" s="362" t="str">
        <f t="shared" ref="I23" si="181">IF(H23=-3,"悪化 ",IF(H23=3,"改善 "," ---"))</f>
        <v xml:space="preserve">悪化 </v>
      </c>
      <c r="J23" s="2547">
        <f>結果表!K21</f>
        <v>101.73682780283538</v>
      </c>
      <c r="K23" s="2589">
        <v>43678</v>
      </c>
      <c r="L23" s="2547">
        <f>結果表!I21</f>
        <v>100.67457333930338</v>
      </c>
      <c r="M23" s="52">
        <f t="shared" ref="M23" si="182">L23-L22</f>
        <v>1.2990713015369693E-2</v>
      </c>
      <c r="N23" s="243">
        <f t="shared" ref="N23" si="183">ROUND((L23-L11)/L11*100,2)</f>
        <v>-0.37</v>
      </c>
      <c r="O23" s="542">
        <f t="shared" ref="O23" si="184">AVERAGE(L21:L23)</f>
        <v>100.63690091839544</v>
      </c>
      <c r="P23" s="359">
        <f t="shared" ref="P23" si="185">O23-O22</f>
        <v>6.5586700561297562E-2</v>
      </c>
      <c r="Q23" s="360">
        <f t="shared" ref="Q23" si="186">IF(P23&lt;0,-1,1)</f>
        <v>1</v>
      </c>
      <c r="R23" s="361">
        <f t="shared" ref="R23" si="187">SUM(Q21:Q23)</f>
        <v>3</v>
      </c>
      <c r="S23" s="362" t="str">
        <f t="shared" ref="S23" si="188">IF(R23=-3,"悪化 ",IF(R23=3,"改善 "," ---"))</f>
        <v xml:space="preserve">改善 </v>
      </c>
      <c r="T23" s="2547">
        <f>結果表!Q21</f>
        <v>101.99941009722188</v>
      </c>
    </row>
    <row r="24" spans="1:20">
      <c r="A24" s="2232">
        <v>43709</v>
      </c>
      <c r="B24" s="2674">
        <f>結果表!C22</f>
        <v>99.506441498353198</v>
      </c>
      <c r="C24" s="52">
        <f t="shared" ref="C24" si="189">B24-B23</f>
        <v>-3.765059806208626E-2</v>
      </c>
      <c r="D24" s="243">
        <f t="shared" ref="D24" si="190">ROUND((B24-B12)/B12*100,2)</f>
        <v>-1.97</v>
      </c>
      <c r="E24" s="542">
        <f t="shared" ref="E24" si="191">AVERAGE(B22:B24)</f>
        <v>99.548242153515801</v>
      </c>
      <c r="F24" s="358">
        <f t="shared" ref="F24" si="192">E24-E23</f>
        <v>-6.3726454232750029E-2</v>
      </c>
      <c r="G24" s="525">
        <f t="shared" ref="G24" si="193">IF(F24&lt;0,-1,1)</f>
        <v>-1</v>
      </c>
      <c r="H24" s="361">
        <f t="shared" ref="H24" si="194">SUM(G22:G24)</f>
        <v>-3</v>
      </c>
      <c r="I24" s="362" t="str">
        <f t="shared" ref="I24" si="195">IF(H24=-3,"悪化 ",IF(H24=3,"改善 "," ---"))</f>
        <v xml:space="preserve">悪化 </v>
      </c>
      <c r="J24" s="2547">
        <f>結果表!K22</f>
        <v>101.5874685664774</v>
      </c>
      <c r="K24" s="2589">
        <v>43709</v>
      </c>
      <c r="L24" s="2547">
        <f>結果表!I22</f>
        <v>100.58462449750444</v>
      </c>
      <c r="M24" s="52">
        <f t="shared" ref="M24" si="196">L24-L23</f>
        <v>-8.9948841798943135E-2</v>
      </c>
      <c r="N24" s="243">
        <f t="shared" ref="N24" si="197">ROUND((L24-L12)/L12*100,2)</f>
        <v>-0.53</v>
      </c>
      <c r="O24" s="542">
        <f t="shared" ref="O24" si="198">AVERAGE(L22:L24)</f>
        <v>100.64026015436527</v>
      </c>
      <c r="P24" s="359">
        <f t="shared" ref="P24" si="199">O24-O23</f>
        <v>3.359235969824681E-3</v>
      </c>
      <c r="Q24" s="360">
        <f t="shared" ref="Q24" si="200">IF(P24&lt;0,-1,1)</f>
        <v>1</v>
      </c>
      <c r="R24" s="361">
        <f t="shared" ref="R24" si="201">SUM(Q22:Q24)</f>
        <v>3</v>
      </c>
      <c r="S24" s="362" t="str">
        <f t="shared" ref="S24" si="202">IF(R24=-3,"悪化 ",IF(R24=3,"改善 "," ---"))</f>
        <v xml:space="preserve">改善 </v>
      </c>
      <c r="T24" s="2547">
        <f>結果表!Q22</f>
        <v>101.91922491871101</v>
      </c>
    </row>
    <row r="25" spans="1:20">
      <c r="A25" s="2232">
        <v>43739</v>
      </c>
      <c r="B25" s="2674">
        <f>結果表!C23</f>
        <v>99.39016885681778</v>
      </c>
      <c r="C25" s="52">
        <f t="shared" ref="C25" si="203">B25-B24</f>
        <v>-0.11627264153541716</v>
      </c>
      <c r="D25" s="243">
        <f t="shared" ref="D25" si="204">ROUND((B25-B13)/B13*100,2)</f>
        <v>-2.09</v>
      </c>
      <c r="E25" s="542">
        <f t="shared" ref="E25" si="205">AVERAGE(B23:B25)</f>
        <v>99.480234150528759</v>
      </c>
      <c r="F25" s="358">
        <f t="shared" ref="F25" si="206">E25-E24</f>
        <v>-6.800800298704246E-2</v>
      </c>
      <c r="G25" s="525">
        <f t="shared" ref="G25" si="207">IF(F25&lt;0,-1,1)</f>
        <v>-1</v>
      </c>
      <c r="H25" s="361">
        <f t="shared" ref="H25" si="208">SUM(G23:G25)</f>
        <v>-3</v>
      </c>
      <c r="I25" s="362" t="str">
        <f t="shared" ref="I25" si="209">IF(H25=-3,"悪化 ",IF(H25=3,"改善 "," ---"))</f>
        <v xml:space="preserve">悪化 </v>
      </c>
      <c r="J25" s="2547">
        <f>結果表!K23</f>
        <v>101.37631589113612</v>
      </c>
      <c r="K25" s="2589">
        <v>43739</v>
      </c>
      <c r="L25" s="2547">
        <f>結果表!I23</f>
        <v>100.3188871482588</v>
      </c>
      <c r="M25" s="52">
        <f t="shared" ref="M25" si="210">L25-L24</f>
        <v>-0.26573734924564008</v>
      </c>
      <c r="N25" s="243">
        <f t="shared" ref="N25" si="211">ROUND((L25-L13)/L13*100,2)</f>
        <v>-0.89</v>
      </c>
      <c r="O25" s="542">
        <f t="shared" ref="O25" si="212">AVERAGE(L23:L25)</f>
        <v>100.52602832835554</v>
      </c>
      <c r="P25" s="359">
        <f t="shared" ref="P25" si="213">O25-O24</f>
        <v>-0.11423182600972837</v>
      </c>
      <c r="Q25" s="360">
        <f t="shared" ref="Q25" si="214">IF(P25&lt;0,-1,1)</f>
        <v>-1</v>
      </c>
      <c r="R25" s="361">
        <f t="shared" ref="R25" si="215">SUM(Q23:Q25)</f>
        <v>1</v>
      </c>
      <c r="S25" s="362" t="str">
        <f t="shared" ref="S25" si="216">IF(R25=-3,"悪化 ",IF(R25=3,"改善 "," ---"))</f>
        <v xml:space="preserve"> ---</v>
      </c>
      <c r="T25" s="2547">
        <f>結果表!Q23</f>
        <v>101.76210273265067</v>
      </c>
    </row>
    <row r="26" spans="1:20">
      <c r="A26" s="2232">
        <v>43770</v>
      </c>
      <c r="B26" s="2674">
        <f>結果表!C24</f>
        <v>99.198588121980961</v>
      </c>
      <c r="C26" s="52">
        <f t="shared" ref="C26" si="217">B26-B25</f>
        <v>-0.19158073483681903</v>
      </c>
      <c r="D26" s="243">
        <f t="shared" ref="D26" si="218">ROUND((B26-B14)/B14*100,2)</f>
        <v>-2.16</v>
      </c>
      <c r="E26" s="542">
        <f t="shared" ref="E26" si="219">AVERAGE(B24:B26)</f>
        <v>99.365066159050642</v>
      </c>
      <c r="F26" s="358">
        <f t="shared" ref="F26" si="220">E26-E25</f>
        <v>-0.11516799147811696</v>
      </c>
      <c r="G26" s="525">
        <f t="shared" ref="G26" si="221">IF(F26&lt;0,-1,1)</f>
        <v>-1</v>
      </c>
      <c r="H26" s="361">
        <f t="shared" ref="H26" si="222">SUM(G24:G26)</f>
        <v>-3</v>
      </c>
      <c r="I26" s="362" t="str">
        <f t="shared" ref="I26" si="223">IF(H26=-3,"悪化 ",IF(H26=3,"改善 "," ---"))</f>
        <v xml:space="preserve">悪化 </v>
      </c>
      <c r="J26" s="2547">
        <f>結果表!K24</f>
        <v>101.11287710066817</v>
      </c>
      <c r="K26" s="2589">
        <v>43770</v>
      </c>
      <c r="L26" s="2547">
        <f>結果表!I24</f>
        <v>99.921656187941508</v>
      </c>
      <c r="M26" s="52">
        <f t="shared" ref="M26" si="224">L26-L25</f>
        <v>-0.39723096031728744</v>
      </c>
      <c r="N26" s="243">
        <f t="shared" ref="N26" si="225">ROUND((L26-L14)/L14*100,2)</f>
        <v>-1.26</v>
      </c>
      <c r="O26" s="542">
        <f t="shared" ref="O26" si="226">AVERAGE(L24:L26)</f>
        <v>100.27505594456824</v>
      </c>
      <c r="P26" s="359">
        <f t="shared" ref="P26" si="227">O26-O25</f>
        <v>-0.25097238378729969</v>
      </c>
      <c r="Q26" s="360">
        <f t="shared" ref="Q26" si="228">IF(P26&lt;0,-1,1)</f>
        <v>-1</v>
      </c>
      <c r="R26" s="361">
        <f t="shared" ref="R26" si="229">SUM(Q24:Q26)</f>
        <v>-1</v>
      </c>
      <c r="S26" s="362" t="str">
        <f t="shared" ref="S26" si="230">IF(R26=-3,"悪化 ",IF(R26=3,"改善 "," ---"))</f>
        <v xml:space="preserve"> ---</v>
      </c>
      <c r="T26" s="2547">
        <f>結果表!Q24</f>
        <v>101.52989955036699</v>
      </c>
    </row>
    <row r="27" spans="1:20">
      <c r="A27" s="2232">
        <v>43800</v>
      </c>
      <c r="B27" s="2675">
        <f>結果表!C25</f>
        <v>98.901120830399151</v>
      </c>
      <c r="C27" s="52">
        <f t="shared" ref="C27:C28" si="231">B27-B26</f>
        <v>-0.2974672915818104</v>
      </c>
      <c r="D27" s="243">
        <f t="shared" ref="D27:D28" si="232">ROUND((B27-B15)/B15*100,2)</f>
        <v>-2.2200000000000002</v>
      </c>
      <c r="E27" s="542">
        <f t="shared" ref="E27:E28" si="233">AVERAGE(B25:B27)</f>
        <v>99.163292603065955</v>
      </c>
      <c r="F27" s="358">
        <f t="shared" ref="F27:F28" si="234">E27-E26</f>
        <v>-0.20177355598468694</v>
      </c>
      <c r="G27" s="525">
        <f t="shared" ref="G27:G28" si="235">IF(F27&lt;0,-1,1)</f>
        <v>-1</v>
      </c>
      <c r="H27" s="361">
        <f t="shared" ref="H27:H28" si="236">SUM(G25:G27)</f>
        <v>-3</v>
      </c>
      <c r="I27" s="362" t="str">
        <f t="shared" ref="I27:I28" si="237">IF(H27=-3,"悪化 ",IF(H27=3,"改善 "," ---"))</f>
        <v xml:space="preserve">悪化 </v>
      </c>
      <c r="J27" s="2548">
        <f>結果表!K25</f>
        <v>100.76514128823939</v>
      </c>
      <c r="K27" s="2589">
        <v>43800</v>
      </c>
      <c r="L27" s="2548">
        <f>結果表!I25</f>
        <v>99.394066059417213</v>
      </c>
      <c r="M27" s="52">
        <f t="shared" ref="M27:M28" si="238">L27-L26</f>
        <v>-0.52759012852429521</v>
      </c>
      <c r="N27" s="243">
        <f t="shared" ref="N27:N28" si="239">ROUND((L27-L15)/L15*100,2)</f>
        <v>-1.62</v>
      </c>
      <c r="O27" s="542">
        <f t="shared" ref="O27:O28" si="240">AVERAGE(L25:L27)</f>
        <v>99.87820313187251</v>
      </c>
      <c r="P27" s="359">
        <f t="shared" ref="P27:P28" si="241">O27-O26</f>
        <v>-0.3968528126957267</v>
      </c>
      <c r="Q27" s="360">
        <f t="shared" ref="Q27:Q28" si="242">IF(P27&lt;0,-1,1)</f>
        <v>-1</v>
      </c>
      <c r="R27" s="361">
        <f t="shared" ref="R27:R28" si="243">SUM(Q25:Q27)</f>
        <v>-3</v>
      </c>
      <c r="S27" s="362" t="str">
        <f t="shared" ref="S27:S28" si="244">IF(R27=-3,"悪化 ",IF(R27=3,"改善 "," ---"))</f>
        <v xml:space="preserve">悪化 </v>
      </c>
      <c r="T27" s="2548">
        <f>結果表!Q25</f>
        <v>101.19702048628925</v>
      </c>
    </row>
    <row r="28" spans="1:20">
      <c r="A28" s="2231">
        <v>43831</v>
      </c>
      <c r="B28" s="2674">
        <f>結果表!C26</f>
        <v>98.459584578358644</v>
      </c>
      <c r="C28" s="547">
        <f t="shared" si="231"/>
        <v>-0.44153625204050684</v>
      </c>
      <c r="D28" s="245">
        <f t="shared" si="232"/>
        <v>-2.37</v>
      </c>
      <c r="E28" s="548">
        <f t="shared" si="233"/>
        <v>98.85309784357959</v>
      </c>
      <c r="F28" s="553">
        <f t="shared" si="234"/>
        <v>-0.31019475948636455</v>
      </c>
      <c r="G28" s="549">
        <f t="shared" si="235"/>
        <v>-1</v>
      </c>
      <c r="H28" s="554">
        <f t="shared" si="236"/>
        <v>-3</v>
      </c>
      <c r="I28" s="2544" t="str">
        <f t="shared" si="237"/>
        <v xml:space="preserve">悪化 </v>
      </c>
      <c r="J28" s="2547">
        <f>結果表!K26</f>
        <v>100.25793106727295</v>
      </c>
      <c r="K28" s="2640">
        <v>43831</v>
      </c>
      <c r="L28" s="2547">
        <f>結果表!I26</f>
        <v>98.697850454436775</v>
      </c>
      <c r="M28" s="547">
        <f t="shared" si="238"/>
        <v>-0.69621560498043777</v>
      </c>
      <c r="N28" s="245">
        <f t="shared" si="239"/>
        <v>-2.1</v>
      </c>
      <c r="O28" s="548">
        <f t="shared" si="240"/>
        <v>99.337857567265175</v>
      </c>
      <c r="P28" s="553">
        <f t="shared" si="241"/>
        <v>-0.5403455646073354</v>
      </c>
      <c r="Q28" s="549">
        <f t="shared" si="242"/>
        <v>-1</v>
      </c>
      <c r="R28" s="554">
        <f t="shared" si="243"/>
        <v>-3</v>
      </c>
      <c r="S28" s="2544" t="str">
        <f t="shared" si="244"/>
        <v xml:space="preserve">悪化 </v>
      </c>
      <c r="T28" s="2547">
        <f>結果表!Q26</f>
        <v>100.68596264634135</v>
      </c>
    </row>
    <row r="29" spans="1:20">
      <c r="A29" s="2232">
        <v>43862</v>
      </c>
      <c r="B29" s="2674">
        <f>結果表!C27</f>
        <v>97.913569562187703</v>
      </c>
      <c r="C29" s="52">
        <f t="shared" ref="C29" si="245">B29-B28</f>
        <v>-0.54601501617094073</v>
      </c>
      <c r="D29" s="243">
        <f t="shared" ref="D29" si="246">ROUND((B29-B17)/B17*100,2)</f>
        <v>-2.62</v>
      </c>
      <c r="E29" s="542">
        <f t="shared" ref="E29" si="247">AVERAGE(B27:B29)</f>
        <v>98.424758323648504</v>
      </c>
      <c r="F29" s="359">
        <f t="shared" ref="F29" si="248">E29-E28</f>
        <v>-0.42833951993108599</v>
      </c>
      <c r="G29" s="360">
        <f t="shared" ref="G29" si="249">IF(F29&lt;0,-1,1)</f>
        <v>-1</v>
      </c>
      <c r="H29" s="361">
        <f t="shared" ref="H29" si="250">SUM(G27:G29)</f>
        <v>-3</v>
      </c>
      <c r="I29" s="362" t="str">
        <f t="shared" ref="I29" si="251">IF(H29=-3,"悪化 ",IF(H29=3,"改善 "," ---"))</f>
        <v xml:space="preserve">悪化 </v>
      </c>
      <c r="J29" s="2547">
        <f>結果表!K27</f>
        <v>99.561337837884963</v>
      </c>
      <c r="K29" s="2589">
        <v>43862</v>
      </c>
      <c r="L29" s="2547">
        <f>結果表!I27</f>
        <v>97.866077179301001</v>
      </c>
      <c r="M29" s="52">
        <f t="shared" ref="M29" si="252">L29-L28</f>
        <v>-0.83177327513577382</v>
      </c>
      <c r="N29" s="243">
        <f t="shared" ref="N29" si="253">ROUND((L29-L17)/L17*100,2)</f>
        <v>-2.74</v>
      </c>
      <c r="O29" s="542">
        <f t="shared" ref="O29" si="254">AVERAGE(L27:L29)</f>
        <v>98.652664564385006</v>
      </c>
      <c r="P29" s="359">
        <f t="shared" ref="P29" si="255">O29-O28</f>
        <v>-0.68519300288016893</v>
      </c>
      <c r="Q29" s="360">
        <f t="shared" ref="Q29" si="256">IF(P29&lt;0,-1,1)</f>
        <v>-1</v>
      </c>
      <c r="R29" s="361">
        <f t="shared" ref="R29" si="257">SUM(Q27:Q29)</f>
        <v>-3</v>
      </c>
      <c r="S29" s="362" t="str">
        <f t="shared" ref="S29" si="258">IF(R29=-3,"悪化 ",IF(R29=3,"改善 "," ---"))</f>
        <v xml:space="preserve">悪化 </v>
      </c>
      <c r="T29" s="2547">
        <f>結果表!Q27</f>
        <v>99.992549618248447</v>
      </c>
    </row>
    <row r="30" spans="1:20">
      <c r="A30" s="2232">
        <v>43891</v>
      </c>
      <c r="B30" s="2674">
        <f>結果表!C28</f>
        <v>97.308509472625417</v>
      </c>
      <c r="C30" s="52">
        <f t="shared" ref="C30" si="259">B30-B29</f>
        <v>-0.60506008956228641</v>
      </c>
      <c r="D30" s="243">
        <f t="shared" ref="D30" si="260">ROUND((B30-B18)/B18*100,2)</f>
        <v>-2.93</v>
      </c>
      <c r="E30" s="542">
        <f t="shared" ref="E30" si="261">AVERAGE(B28:B30)</f>
        <v>97.893887871057245</v>
      </c>
      <c r="F30" s="359">
        <f t="shared" ref="F30" si="262">E30-E29</f>
        <v>-0.53087045259125887</v>
      </c>
      <c r="G30" s="360">
        <f t="shared" ref="G30" si="263">IF(F30&lt;0,-1,1)</f>
        <v>-1</v>
      </c>
      <c r="H30" s="361">
        <f t="shared" ref="H30" si="264">SUM(G28:G30)</f>
        <v>-3</v>
      </c>
      <c r="I30" s="362" t="str">
        <f t="shared" ref="I30" si="265">IF(H30=-3,"悪化 ",IF(H30=3,"改善 "," ---"))</f>
        <v xml:space="preserve">悪化 </v>
      </c>
      <c r="J30" s="2547">
        <f>結果表!K28</f>
        <v>98.707938178239488</v>
      </c>
      <c r="K30" s="2589">
        <v>43891</v>
      </c>
      <c r="L30" s="2547">
        <f>結果表!I28</f>
        <v>96.942213419138767</v>
      </c>
      <c r="M30" s="52">
        <f t="shared" ref="M30" si="266">L30-L29</f>
        <v>-0.92386376016223437</v>
      </c>
      <c r="N30" s="243">
        <f t="shared" ref="N30" si="267">ROUND((L30-L18)/L18*100,2)</f>
        <v>-3.5</v>
      </c>
      <c r="O30" s="542">
        <f t="shared" ref="O30" si="268">AVERAGE(L28:L30)</f>
        <v>97.835380350958829</v>
      </c>
      <c r="P30" s="359">
        <f t="shared" ref="P30" si="269">O30-O29</f>
        <v>-0.81728421342617708</v>
      </c>
      <c r="Q30" s="360">
        <f t="shared" ref="Q30" si="270">IF(P30&lt;0,-1,1)</f>
        <v>-1</v>
      </c>
      <c r="R30" s="361">
        <f t="shared" ref="R30" si="271">SUM(Q28:Q30)</f>
        <v>-3</v>
      </c>
      <c r="S30" s="362" t="str">
        <f t="shared" ref="S30" si="272">IF(R30=-3,"悪化 ",IF(R30=3,"改善 "," ---"))</f>
        <v xml:space="preserve">悪化 </v>
      </c>
      <c r="T30" s="2547">
        <f>結果表!Q28</f>
        <v>99.127175690449846</v>
      </c>
    </row>
    <row r="31" spans="1:20">
      <c r="A31" s="2232">
        <v>43922</v>
      </c>
      <c r="B31" s="2674">
        <f>結果表!C29</f>
        <v>96.726537979580812</v>
      </c>
      <c r="C31" s="52">
        <f t="shared" ref="C31" si="273">B31-B30</f>
        <v>-0.58197149304460538</v>
      </c>
      <c r="D31" s="243">
        <f t="shared" ref="D31" si="274">ROUND((B31-B19)/B19*100,2)</f>
        <v>-3.31</v>
      </c>
      <c r="E31" s="542">
        <f t="shared" ref="E31" si="275">AVERAGE(B29:B31)</f>
        <v>97.316205671464658</v>
      </c>
      <c r="F31" s="359">
        <f t="shared" ref="F31" si="276">E31-E30</f>
        <v>-0.57768219959258715</v>
      </c>
      <c r="G31" s="360">
        <f t="shared" ref="G31" si="277">IF(F31&lt;0,-1,1)</f>
        <v>-1</v>
      </c>
      <c r="H31" s="361">
        <f t="shared" ref="H31" si="278">SUM(G29:G31)</f>
        <v>-3</v>
      </c>
      <c r="I31" s="362" t="str">
        <f t="shared" ref="I31" si="279">IF(H31=-3,"悪化 ",IF(H31=3,"改善 "," ---"))</f>
        <v xml:space="preserve">悪化 </v>
      </c>
      <c r="J31" s="2547">
        <f>結果表!K29</f>
        <v>97.753224933342125</v>
      </c>
      <c r="K31" s="2589">
        <v>43922</v>
      </c>
      <c r="L31" s="2547">
        <f>結果表!I29</f>
        <v>96.067643254188255</v>
      </c>
      <c r="M31" s="52">
        <f t="shared" ref="M31" si="280">L31-L30</f>
        <v>-0.87457016495051221</v>
      </c>
      <c r="N31" s="243">
        <f t="shared" ref="N31" si="281">ROUND((L31-L19)/L19*100,2)</f>
        <v>-4.33</v>
      </c>
      <c r="O31" s="542">
        <f t="shared" ref="O31" si="282">AVERAGE(L29:L31)</f>
        <v>96.958644617542674</v>
      </c>
      <c r="P31" s="359">
        <f t="shared" ref="P31" si="283">O31-O30</f>
        <v>-0.87673573341615452</v>
      </c>
      <c r="Q31" s="360">
        <f t="shared" ref="Q31" si="284">IF(P31&lt;0,-1,1)</f>
        <v>-1</v>
      </c>
      <c r="R31" s="361">
        <f t="shared" ref="R31" si="285">SUM(Q29:Q31)</f>
        <v>-3</v>
      </c>
      <c r="S31" s="362" t="str">
        <f t="shared" ref="S31" si="286">IF(R31=-3,"悪化 ",IF(R31=3,"改善 "," ---"))</f>
        <v xml:space="preserve">悪化 </v>
      </c>
      <c r="T31" s="2547">
        <f>結果表!Q29</f>
        <v>98.172335863115393</v>
      </c>
    </row>
    <row r="32" spans="1:20">
      <c r="A32" s="2232">
        <v>43952</v>
      </c>
      <c r="B32" s="2674">
        <f>結果表!C30</f>
        <v>96.364480868957259</v>
      </c>
      <c r="C32" s="52">
        <f t="shared" ref="C32" si="287">B32-B31</f>
        <v>-0.36205711062355306</v>
      </c>
      <c r="D32" s="243">
        <f t="shared" ref="D32" si="288">ROUND((B32-B20)/B20*100,2)</f>
        <v>-3.5</v>
      </c>
      <c r="E32" s="542">
        <f t="shared" ref="E32" si="289">AVERAGE(B30:B32)</f>
        <v>96.799842773721181</v>
      </c>
      <c r="F32" s="359">
        <f t="shared" ref="F32" si="290">E32-E31</f>
        <v>-0.51636289774347688</v>
      </c>
      <c r="G32" s="360">
        <f t="shared" ref="G32" si="291">IF(F32&lt;0,-1,1)</f>
        <v>-1</v>
      </c>
      <c r="H32" s="361">
        <f t="shared" ref="H32" si="292">SUM(G30:G32)</f>
        <v>-3</v>
      </c>
      <c r="I32" s="362" t="str">
        <f t="shared" ref="I32" si="293">IF(H32=-3,"悪化 ",IF(H32=3,"改善 "," ---"))</f>
        <v xml:space="preserve">悪化 </v>
      </c>
      <c r="J32" s="2547">
        <f>結果表!K30</f>
        <v>96.961131536540123</v>
      </c>
      <c r="K32" s="2589">
        <v>43952</v>
      </c>
      <c r="L32" s="2547">
        <f>結果表!I30</f>
        <v>95.530454840487025</v>
      </c>
      <c r="M32" s="52">
        <f t="shared" ref="M32" si="294">L32-L31</f>
        <v>-0.53718841370123016</v>
      </c>
      <c r="N32" s="243">
        <f t="shared" ref="N32" si="295">ROUND((L32-L20)/L20*100,2)</f>
        <v>-4.92</v>
      </c>
      <c r="O32" s="542">
        <f t="shared" ref="O32" si="296">AVERAGE(L30:L32)</f>
        <v>96.18010383793802</v>
      </c>
      <c r="P32" s="359">
        <f t="shared" ref="P32" si="297">O32-O31</f>
        <v>-0.77854077960465418</v>
      </c>
      <c r="Q32" s="360">
        <f t="shared" ref="Q32" si="298">IF(P32&lt;0,-1,1)</f>
        <v>-1</v>
      </c>
      <c r="R32" s="361">
        <f t="shared" ref="R32" si="299">SUM(Q30:Q32)</f>
        <v>-3</v>
      </c>
      <c r="S32" s="362" t="str">
        <f t="shared" ref="S32" si="300">IF(R32=-3,"悪化 ",IF(R32=3,"改善 "," ---"))</f>
        <v xml:space="preserve">悪化 </v>
      </c>
      <c r="T32" s="2547">
        <f>結果表!Q30</f>
        <v>97.31601718902634</v>
      </c>
    </row>
    <row r="33" spans="1:30">
      <c r="A33" s="2232">
        <v>43983</v>
      </c>
      <c r="B33" s="2674">
        <f>結果表!C31</f>
        <v>96.339962342993218</v>
      </c>
      <c r="C33" s="52">
        <f t="shared" ref="C33" si="301">B33-B32</f>
        <v>-2.4518525964040805E-2</v>
      </c>
      <c r="D33" s="243">
        <f t="shared" ref="D33" si="302">ROUND((B33-B21)/B21*100,2)</f>
        <v>-3.37</v>
      </c>
      <c r="E33" s="542">
        <f t="shared" ref="E33" si="303">AVERAGE(B31:B33)</f>
        <v>96.476993730510415</v>
      </c>
      <c r="F33" s="359">
        <f t="shared" ref="F33" si="304">E33-E32</f>
        <v>-0.32284904321076624</v>
      </c>
      <c r="G33" s="360">
        <f t="shared" ref="G33" si="305">IF(F33&lt;0,-1,1)</f>
        <v>-1</v>
      </c>
      <c r="H33" s="361">
        <f t="shared" ref="H33" si="306">SUM(G31:G33)</f>
        <v>-3</v>
      </c>
      <c r="I33" s="362" t="str">
        <f t="shared" ref="I33" si="307">IF(H33=-3,"悪化 ",IF(H33=3,"改善 "," ---"))</f>
        <v xml:space="preserve">悪化 </v>
      </c>
      <c r="J33" s="2547">
        <f>結果表!K31</f>
        <v>96.476805131956624</v>
      </c>
      <c r="K33" s="2589">
        <v>43983</v>
      </c>
      <c r="L33" s="2547">
        <f>結果表!I31</f>
        <v>95.481735070993835</v>
      </c>
      <c r="M33" s="52">
        <f t="shared" ref="M33" si="308">L33-L32</f>
        <v>-4.8719769493189347E-2</v>
      </c>
      <c r="N33" s="243">
        <f t="shared" ref="N33" si="309">ROUND((L33-L21)/L21*100,2)</f>
        <v>-5.0599999999999996</v>
      </c>
      <c r="O33" s="542">
        <f t="shared" ref="O33" si="310">AVERAGE(L31:L33)</f>
        <v>95.693277721889714</v>
      </c>
      <c r="P33" s="359">
        <f t="shared" ref="P33" si="311">O33-O32</f>
        <v>-0.48682611604830583</v>
      </c>
      <c r="Q33" s="360">
        <f t="shared" ref="Q33" si="312">IF(P33&lt;0,-1,1)</f>
        <v>-1</v>
      </c>
      <c r="R33" s="361">
        <f t="shared" ref="R33" si="313">SUM(Q31:Q33)</f>
        <v>-3</v>
      </c>
      <c r="S33" s="362" t="str">
        <f t="shared" ref="S33" si="314">IF(R33=-3,"悪化 ",IF(R33=3,"改善 "," ---"))</f>
        <v xml:space="preserve">悪化 </v>
      </c>
      <c r="T33" s="2547">
        <f>結果表!Q31</f>
        <v>96.70540984786426</v>
      </c>
    </row>
    <row r="34" spans="1:30">
      <c r="A34" s="2232">
        <v>44013</v>
      </c>
      <c r="B34" s="2674">
        <f>結果表!C32</f>
        <v>96.604163220720039</v>
      </c>
      <c r="C34" s="52">
        <f t="shared" ref="C34" si="315">B34-B33</f>
        <v>0.26420087772682166</v>
      </c>
      <c r="D34" s="243">
        <f t="shared" ref="D34" si="316">ROUND((B34-B22)/B22*100,2)</f>
        <v>-3</v>
      </c>
      <c r="E34" s="542">
        <f t="shared" ref="E34" si="317">AVERAGE(B32:B34)</f>
        <v>96.436202144223515</v>
      </c>
      <c r="F34" s="359">
        <f t="shared" ref="F34" si="318">E34-E33</f>
        <v>-4.0791586286900383E-2</v>
      </c>
      <c r="G34" s="360">
        <f t="shared" ref="G34" si="319">IF(F34&lt;0,-1,1)</f>
        <v>-1</v>
      </c>
      <c r="H34" s="361">
        <f t="shared" ref="H34" si="320">SUM(G32:G34)</f>
        <v>-3</v>
      </c>
      <c r="I34" s="362" t="str">
        <f t="shared" ref="I34" si="321">IF(H34=-3,"悪化 ",IF(H34=3,"改善 "," ---"))</f>
        <v xml:space="preserve">悪化 </v>
      </c>
      <c r="J34" s="2547">
        <f>結果表!K32</f>
        <v>96.333061761272759</v>
      </c>
      <c r="K34" s="2589">
        <v>44013</v>
      </c>
      <c r="L34" s="2547">
        <f>結果表!I32</f>
        <v>95.823486327770624</v>
      </c>
      <c r="M34" s="52">
        <f t="shared" ref="M34" si="322">L34-L33</f>
        <v>0.34175125677678864</v>
      </c>
      <c r="N34" s="243">
        <f t="shared" ref="N34" si="323">ROUND((L34-L22)/L22*100,2)</f>
        <v>-4.8099999999999996</v>
      </c>
      <c r="O34" s="542">
        <f t="shared" ref="O34" si="324">AVERAGE(L32:L34)</f>
        <v>95.61189207975049</v>
      </c>
      <c r="P34" s="359">
        <f t="shared" ref="P34" si="325">O34-O33</f>
        <v>-8.1385642139224501E-2</v>
      </c>
      <c r="Q34" s="360">
        <f t="shared" ref="Q34" si="326">IF(P34&lt;0,-1,1)</f>
        <v>-1</v>
      </c>
      <c r="R34" s="361">
        <f t="shared" ref="R34" si="327">SUM(Q32:Q34)</f>
        <v>-3</v>
      </c>
      <c r="S34" s="362" t="str">
        <f t="shared" ref="S34" si="328">IF(R34=-3,"悪化 ",IF(R34=3,"改善 "," ---"))</f>
        <v xml:space="preserve">悪化 </v>
      </c>
      <c r="T34" s="2547">
        <f>結果表!Q32</f>
        <v>96.400662130118704</v>
      </c>
      <c r="W34" s="488"/>
      <c r="X34" s="310"/>
      <c r="Y34" s="310"/>
      <c r="Z34" s="310"/>
      <c r="AA34" s="310"/>
      <c r="AB34" s="1044">
        <f>'12関西CLI府県寄与'!G102</f>
        <v>45870</v>
      </c>
      <c r="AC34" s="310"/>
    </row>
    <row r="35" spans="1:30">
      <c r="A35" s="2232">
        <v>44044</v>
      </c>
      <c r="B35" s="2674">
        <f>結果表!C33</f>
        <v>97.081817304945559</v>
      </c>
      <c r="C35" s="52">
        <f t="shared" ref="C35" si="329">B35-B34</f>
        <v>0.47765408422552014</v>
      </c>
      <c r="D35" s="243">
        <f t="shared" ref="D35" si="330">ROUND((B35-B23)/B23*100,2)</f>
        <v>-2.4700000000000002</v>
      </c>
      <c r="E35" s="542">
        <f t="shared" ref="E35" si="331">AVERAGE(B33:B35)</f>
        <v>96.675314289552944</v>
      </c>
      <c r="F35" s="359">
        <f t="shared" ref="F35" si="332">E35-E34</f>
        <v>0.23911214532942893</v>
      </c>
      <c r="G35" s="360">
        <f t="shared" ref="G35" si="333">IF(F35&lt;0,-1,1)</f>
        <v>1</v>
      </c>
      <c r="H35" s="361">
        <f t="shared" ref="H35" si="334">SUM(G33:G35)</f>
        <v>-1</v>
      </c>
      <c r="I35" s="362" t="str">
        <f t="shared" ref="I35" si="335">IF(H35=-3,"悪化 ",IF(H35=3,"改善 "," ---"))</f>
        <v xml:space="preserve"> ---</v>
      </c>
      <c r="J35" s="2547">
        <f>結果表!K33</f>
        <v>96.467039374325026</v>
      </c>
      <c r="K35" s="2589">
        <v>44044</v>
      </c>
      <c r="L35" s="2547">
        <f>結果表!I33</f>
        <v>96.42427686533992</v>
      </c>
      <c r="M35" s="52">
        <f t="shared" ref="M35" si="336">L35-L34</f>
        <v>0.60079053756929568</v>
      </c>
      <c r="N35" s="243">
        <f t="shared" ref="N35" si="337">ROUND((L35-L23)/L23*100,2)</f>
        <v>-4.22</v>
      </c>
      <c r="O35" s="542">
        <f t="shared" ref="O35" si="338">AVERAGE(L33:L35)</f>
        <v>95.909832754701441</v>
      </c>
      <c r="P35" s="359">
        <f t="shared" ref="P35" si="339">O35-O34</f>
        <v>0.29794067495095078</v>
      </c>
      <c r="Q35" s="360">
        <f t="shared" ref="Q35" si="340">IF(P35&lt;0,-1,1)</f>
        <v>1</v>
      </c>
      <c r="R35" s="361">
        <f t="shared" ref="R35" si="341">SUM(Q33:Q35)</f>
        <v>-1</v>
      </c>
      <c r="S35" s="362" t="str">
        <f t="shared" ref="S35" si="342">IF(R35=-3,"悪化 ",IF(R35=3,"改善 "," ---"))</f>
        <v xml:space="preserve"> ---</v>
      </c>
      <c r="T35" s="2547">
        <f>結果表!Q33</f>
        <v>96.373239580646796</v>
      </c>
      <c r="W35" s="2883" t="s">
        <v>522</v>
      </c>
      <c r="X35" s="2884"/>
      <c r="Y35" s="2884"/>
      <c r="Z35" s="2884"/>
      <c r="AA35" s="2884"/>
      <c r="AB35" s="2884"/>
      <c r="AC35" s="2885"/>
      <c r="AD35" s="17"/>
    </row>
    <row r="36" spans="1:30">
      <c r="A36" s="2232">
        <v>44075</v>
      </c>
      <c r="B36" s="2674">
        <f>結果表!C34</f>
        <v>97.700804336068558</v>
      </c>
      <c r="C36" s="52">
        <f t="shared" ref="C36" si="343">B36-B35</f>
        <v>0.61898703112299813</v>
      </c>
      <c r="D36" s="243">
        <f t="shared" ref="D36" si="344">ROUND((B36-B24)/B24*100,2)</f>
        <v>-1.81</v>
      </c>
      <c r="E36" s="542">
        <f t="shared" ref="E36" si="345">AVERAGE(B34:B36)</f>
        <v>97.128928287244719</v>
      </c>
      <c r="F36" s="359">
        <f t="shared" ref="F36" si="346">E36-E35</f>
        <v>0.45361399769177524</v>
      </c>
      <c r="G36" s="360">
        <f t="shared" ref="G36" si="347">IF(F36&lt;0,-1,1)</f>
        <v>1</v>
      </c>
      <c r="H36" s="361">
        <f t="shared" ref="H36" si="348">SUM(G34:G36)</f>
        <v>1</v>
      </c>
      <c r="I36" s="362" t="str">
        <f t="shared" ref="I36" si="349">IF(H36=-3,"悪化 ",IF(H36=3,"改善 "," ---"))</f>
        <v xml:space="preserve"> ---</v>
      </c>
      <c r="J36" s="2547">
        <f>結果表!K34</f>
        <v>96.765984402362406</v>
      </c>
      <c r="K36" s="2589">
        <v>44075</v>
      </c>
      <c r="L36" s="2547">
        <f>結果表!I34</f>
        <v>97.212685064608706</v>
      </c>
      <c r="M36" s="52">
        <f t="shared" ref="M36" si="350">L36-L35</f>
        <v>0.7884081992687868</v>
      </c>
      <c r="N36" s="243">
        <f t="shared" ref="N36" si="351">ROUND((L36-L24)/L24*100,2)</f>
        <v>-3.35</v>
      </c>
      <c r="O36" s="542">
        <f t="shared" ref="O36" si="352">AVERAGE(L34:L36)</f>
        <v>96.486816085906412</v>
      </c>
      <c r="P36" s="359">
        <f t="shared" ref="P36" si="353">O36-O35</f>
        <v>0.57698333120497125</v>
      </c>
      <c r="Q36" s="360">
        <f t="shared" ref="Q36" si="354">IF(P36&lt;0,-1,1)</f>
        <v>1</v>
      </c>
      <c r="R36" s="361">
        <f t="shared" ref="R36" si="355">SUM(Q34:Q36)</f>
        <v>1</v>
      </c>
      <c r="S36" s="362" t="str">
        <f t="shared" ref="S36" si="356">IF(R36=-3,"悪化 ",IF(R36=3,"改善 "," ---"))</f>
        <v xml:space="preserve"> ---</v>
      </c>
      <c r="T36" s="2547">
        <f>結果表!Q34</f>
        <v>96.557513674473739</v>
      </c>
      <c r="W36" s="435"/>
      <c r="X36" s="435" t="s">
        <v>523</v>
      </c>
      <c r="Y36" s="435" t="s">
        <v>524</v>
      </c>
      <c r="Z36" s="435" t="s">
        <v>525</v>
      </c>
      <c r="AA36" s="435" t="s">
        <v>526</v>
      </c>
      <c r="AB36" s="435" t="s">
        <v>527</v>
      </c>
      <c r="AC36" s="435" t="s">
        <v>528</v>
      </c>
      <c r="AD36" s="17"/>
    </row>
    <row r="37" spans="1:30">
      <c r="A37" s="2232">
        <v>44105</v>
      </c>
      <c r="B37" s="2674">
        <f>結果表!C35</f>
        <v>98.306214077272998</v>
      </c>
      <c r="C37" s="52">
        <f t="shared" ref="C37" si="357">B37-B36</f>
        <v>0.60540974120443991</v>
      </c>
      <c r="D37" s="243">
        <f t="shared" ref="D37" si="358">ROUND((B37-B25)/B25*100,2)</f>
        <v>-1.0900000000000001</v>
      </c>
      <c r="E37" s="542">
        <f t="shared" ref="E37" si="359">AVERAGE(B35:B37)</f>
        <v>97.696278572762367</v>
      </c>
      <c r="F37" s="359">
        <f t="shared" ref="F37" si="360">E37-E36</f>
        <v>0.56735028551764799</v>
      </c>
      <c r="G37" s="360">
        <f t="shared" ref="G37" si="361">IF(F37&lt;0,-1,1)</f>
        <v>1</v>
      </c>
      <c r="H37" s="361">
        <f t="shared" ref="H37" si="362">SUM(G35:G37)</f>
        <v>3</v>
      </c>
      <c r="I37" s="362" t="str">
        <f t="shared" ref="I37" si="363">IF(H37=-3,"悪化 ",IF(H37=3,"改善 "," ---"))</f>
        <v xml:space="preserve">改善 </v>
      </c>
      <c r="J37" s="2547">
        <f>結果表!K35</f>
        <v>97.180263686980453</v>
      </c>
      <c r="K37" s="2589">
        <v>44105</v>
      </c>
      <c r="L37" s="2547">
        <f>結果表!I35</f>
        <v>98.033636797437651</v>
      </c>
      <c r="M37" s="52">
        <f t="shared" ref="M37" si="364">L37-L36</f>
        <v>0.82095173282894507</v>
      </c>
      <c r="N37" s="243">
        <f t="shared" ref="N37" si="365">ROUND((L37-L25)/L25*100,2)</f>
        <v>-2.2799999999999998</v>
      </c>
      <c r="O37" s="542">
        <f t="shared" ref="O37" si="366">AVERAGE(L35:L37)</f>
        <v>97.223532909128764</v>
      </c>
      <c r="P37" s="359">
        <f t="shared" ref="P37" si="367">O37-O36</f>
        <v>0.73671682322235199</v>
      </c>
      <c r="Q37" s="360">
        <f t="shared" ref="Q37" si="368">IF(P37&lt;0,-1,1)</f>
        <v>1</v>
      </c>
      <c r="R37" s="361">
        <f t="shared" ref="R37" si="369">SUM(Q35:Q37)</f>
        <v>3</v>
      </c>
      <c r="S37" s="362" t="str">
        <f t="shared" ref="S37" si="370">IF(R37=-3,"悪化 ",IF(R37=3,"改善 "," ---"))</f>
        <v xml:space="preserve">改善 </v>
      </c>
      <c r="T37" s="2547">
        <f>結果表!Q35</f>
        <v>96.871487594257943</v>
      </c>
      <c r="W37" s="661" t="s">
        <v>529</v>
      </c>
      <c r="X37" s="1008">
        <f>'12関西CLI府県寄与'!B104</f>
        <v>-0.17007922693052924</v>
      </c>
      <c r="Y37" s="1008">
        <f>'12関西CLI府県寄与'!C104</f>
        <v>-4.3630682194634451E-2</v>
      </c>
      <c r="Z37" s="1008">
        <f>'12関西CLI府県寄与'!D104</f>
        <v>9.7664953208618089E-4</v>
      </c>
      <c r="AA37" s="1008">
        <f>'12関西CLI府県寄与'!E104</f>
        <v>-5.620788677374278E-3</v>
      </c>
      <c r="AB37" s="1008">
        <f>'12関西CLI府県寄与'!F104</f>
        <v>4.0952656033490034E-3</v>
      </c>
      <c r="AC37" s="1008">
        <f>'12関西CLI府県寄与'!G104</f>
        <v>-2.9616326782104618E-3</v>
      </c>
      <c r="AD37" s="17"/>
    </row>
    <row r="38" spans="1:30">
      <c r="A38" s="2232">
        <v>44136</v>
      </c>
      <c r="B38" s="2674">
        <f>結果表!C36</f>
        <v>98.862656450769677</v>
      </c>
      <c r="C38" s="52">
        <f t="shared" ref="C38" si="371">B38-B37</f>
        <v>0.55644237349667947</v>
      </c>
      <c r="D38" s="243">
        <f t="shared" ref="D38" si="372">ROUND((B38-B26)/B26*100,2)</f>
        <v>-0.34</v>
      </c>
      <c r="E38" s="542">
        <f t="shared" ref="E38" si="373">AVERAGE(B36:B38)</f>
        <v>98.289891621370415</v>
      </c>
      <c r="F38" s="359">
        <f t="shared" ref="F38" si="374">E38-E37</f>
        <v>0.59361304860804864</v>
      </c>
      <c r="G38" s="360">
        <f t="shared" ref="G38" si="375">IF(F38&lt;0,-1,1)</f>
        <v>1</v>
      </c>
      <c r="H38" s="361">
        <f t="shared" ref="H38" si="376">SUM(G36:G38)</f>
        <v>3</v>
      </c>
      <c r="I38" s="362" t="str">
        <f t="shared" ref="I38" si="377">IF(H38=-3,"悪化 ",IF(H38=3,"改善 "," ---"))</f>
        <v xml:space="preserve">改善 </v>
      </c>
      <c r="J38" s="2547">
        <f>結果表!K36</f>
        <v>97.634887359620365</v>
      </c>
      <c r="K38" s="2589">
        <v>44136</v>
      </c>
      <c r="L38" s="2547">
        <f>結果表!I36</f>
        <v>98.818869693181526</v>
      </c>
      <c r="M38" s="52">
        <f t="shared" ref="M38" si="378">L38-L37</f>
        <v>0.78523289574387434</v>
      </c>
      <c r="N38" s="243">
        <f t="shared" ref="N38" si="379">ROUND((L38-L26)/L26*100,2)</f>
        <v>-1.1000000000000001</v>
      </c>
      <c r="O38" s="542">
        <f t="shared" ref="O38" si="380">AVERAGE(L36:L38)</f>
        <v>98.021730518409299</v>
      </c>
      <c r="P38" s="359">
        <f t="shared" ref="P38" si="381">O38-O37</f>
        <v>0.7981976092805354</v>
      </c>
      <c r="Q38" s="360">
        <f t="shared" ref="Q38" si="382">IF(P38&lt;0,-1,1)</f>
        <v>1</v>
      </c>
      <c r="R38" s="361">
        <f t="shared" ref="R38" si="383">SUM(Q36:Q38)</f>
        <v>3</v>
      </c>
      <c r="S38" s="362" t="str">
        <f t="shared" ref="S38" si="384">IF(R38=-3,"悪化 ",IF(R38=3,"改善 "," ---"))</f>
        <v xml:space="preserve">改善 </v>
      </c>
      <c r="T38" s="2547">
        <f>結果表!Q36</f>
        <v>97.231683037403002</v>
      </c>
      <c r="W38" s="661" t="s">
        <v>530</v>
      </c>
      <c r="X38" s="1008">
        <f>'12関西CLI府県寄与'!B105</f>
        <v>78.297993611767964</v>
      </c>
      <c r="Y38" s="1008">
        <f>'12関西CLI府県寄与'!C105</f>
        <v>20.085903125300245</v>
      </c>
      <c r="Z38" s="1008">
        <f>'12関西CLI府県寄与'!D105</f>
        <v>-0.44961222016522262</v>
      </c>
      <c r="AA38" s="1008">
        <f>'12関西CLI府県寄与'!E105</f>
        <v>2.587596874096278</v>
      </c>
      <c r="AB38" s="1008">
        <f>'12関西CLI府県寄与'!F105</f>
        <v>-1.8853041952059606</v>
      </c>
      <c r="AC38" s="1008">
        <f>'12関西CLI府県寄与'!G105</f>
        <v>1.3634228042066774</v>
      </c>
      <c r="AD38" s="17" t="s">
        <v>531</v>
      </c>
    </row>
    <row r="39" spans="1:30">
      <c r="A39" s="2549">
        <v>44166</v>
      </c>
      <c r="B39" s="2674">
        <f>結果表!C37</f>
        <v>99.374355894791307</v>
      </c>
      <c r="C39" s="550">
        <f t="shared" ref="C39" si="385">B39-B38</f>
        <v>0.51169944402163026</v>
      </c>
      <c r="D39" s="246">
        <f t="shared" ref="D39" si="386">ROUND((B39-B27)/B27*100,2)</f>
        <v>0.48</v>
      </c>
      <c r="E39" s="551">
        <f t="shared" ref="E39" si="387">AVERAGE(B37:B39)</f>
        <v>98.847742140944661</v>
      </c>
      <c r="F39" s="544">
        <f t="shared" ref="F39" si="388">E39-E38</f>
        <v>0.55785051957424514</v>
      </c>
      <c r="G39" s="552">
        <f t="shared" ref="G39" si="389">IF(F39&lt;0,-1,1)</f>
        <v>1</v>
      </c>
      <c r="H39" s="545">
        <f t="shared" ref="H39" si="390">SUM(G37:G39)</f>
        <v>3</v>
      </c>
      <c r="I39" s="439" t="str">
        <f t="shared" ref="I39" si="391">IF(H39=-3,"悪化 ",IF(H39=3,"改善 "," ---"))</f>
        <v xml:space="preserve">改善 </v>
      </c>
      <c r="J39" s="2547">
        <f>結果表!K37</f>
        <v>98.079993432574696</v>
      </c>
      <c r="K39" s="2641">
        <v>44166</v>
      </c>
      <c r="L39" s="2547">
        <f>結果表!I37</f>
        <v>99.562817945525779</v>
      </c>
      <c r="M39" s="550">
        <f t="shared" ref="M39" si="392">L39-L38</f>
        <v>0.74394825234425355</v>
      </c>
      <c r="N39" s="246">
        <f t="shared" ref="N39" si="393">ROUND((L39-L27)/L27*100,2)</f>
        <v>0.17</v>
      </c>
      <c r="O39" s="551">
        <f t="shared" ref="O39" si="394">AVERAGE(L37:L39)</f>
        <v>98.805108145381652</v>
      </c>
      <c r="P39" s="544">
        <f t="shared" ref="P39" si="395">O39-O38</f>
        <v>0.78337762697235291</v>
      </c>
      <c r="Q39" s="552">
        <f t="shared" ref="Q39" si="396">IF(P39&lt;0,-1,1)</f>
        <v>1</v>
      </c>
      <c r="R39" s="545">
        <f t="shared" ref="R39" si="397">SUM(Q37:Q39)</f>
        <v>3</v>
      </c>
      <c r="S39" s="439" t="str">
        <f t="shared" ref="S39" si="398">IF(R39=-3,"悪化 ",IF(R39=3,"改善 "," ---"))</f>
        <v xml:space="preserve">改善 </v>
      </c>
      <c r="T39" s="2547">
        <f>結果表!Q37</f>
        <v>97.625571575551803</v>
      </c>
      <c r="W39" s="1009" t="s">
        <v>694</v>
      </c>
      <c r="X39" s="1010" t="str">
        <f>'12関西CLI府県寄与'!B106</f>
        <v xml:space="preserve">悪化 </v>
      </c>
      <c r="Y39" s="1010" t="str">
        <f>'12関西CLI府県寄与'!C106</f>
        <v xml:space="preserve"> ---</v>
      </c>
      <c r="Z39" s="1010" t="str">
        <f>'12関西CLI府県寄与'!D106</f>
        <v xml:space="preserve">改善 </v>
      </c>
      <c r="AA39" s="1010" t="str">
        <f>'12関西CLI府県寄与'!E106</f>
        <v xml:space="preserve">改善 </v>
      </c>
      <c r="AB39" s="1010" t="str">
        <f>'12関西CLI府県寄与'!F106</f>
        <v xml:space="preserve">改善 </v>
      </c>
      <c r="AC39" s="1010" t="str">
        <f>'12関西CLI府県寄与'!G106</f>
        <v xml:space="preserve">改善 </v>
      </c>
    </row>
    <row r="40" spans="1:30">
      <c r="A40" s="2232">
        <v>44197</v>
      </c>
      <c r="B40" s="2673">
        <f>結果表!C38</f>
        <v>99.804242257306143</v>
      </c>
      <c r="C40" s="52">
        <f t="shared" ref="C40" si="399">B40-B39</f>
        <v>0.4298863625148357</v>
      </c>
      <c r="D40" s="243">
        <f t="shared" ref="D40" si="400">ROUND((B40-B28)/B28*100,2)</f>
        <v>1.37</v>
      </c>
      <c r="E40" s="542">
        <f t="shared" ref="E40" si="401">AVERAGE(B38:B40)</f>
        <v>99.347084867622371</v>
      </c>
      <c r="F40" s="359">
        <f t="shared" ref="F40" si="402">E40-E39</f>
        <v>0.4993427266777104</v>
      </c>
      <c r="G40" s="360">
        <f t="shared" ref="G40" si="403">IF(F40&lt;0,-1,1)</f>
        <v>1</v>
      </c>
      <c r="H40" s="361">
        <f t="shared" ref="H40" si="404">SUM(G38:G40)</f>
        <v>3</v>
      </c>
      <c r="I40" s="362" t="str">
        <f t="shared" ref="I40" si="405">IF(H40=-3,"悪化 ",IF(H40=3,"改善 "," ---"))</f>
        <v xml:space="preserve">改善 </v>
      </c>
      <c r="J40" s="2546">
        <f>結果表!K38</f>
        <v>98.46914194068971</v>
      </c>
      <c r="K40" s="2589">
        <v>44197</v>
      </c>
      <c r="L40" s="2546">
        <f>結果表!I38</f>
        <v>100.21840901760241</v>
      </c>
      <c r="M40" s="52">
        <f t="shared" ref="M40" si="406">L40-L39</f>
        <v>0.65559107207663203</v>
      </c>
      <c r="N40" s="243">
        <f t="shared" ref="N40" si="407">ROUND((L40-L28)/L28*100,2)</f>
        <v>1.54</v>
      </c>
      <c r="O40" s="542">
        <f t="shared" ref="O40" si="408">AVERAGE(L38:L40)</f>
        <v>99.533365552103248</v>
      </c>
      <c r="P40" s="359">
        <f t="shared" ref="P40" si="409">O40-O39</f>
        <v>0.72825740672159611</v>
      </c>
      <c r="Q40" s="360">
        <f t="shared" ref="Q40" si="410">IF(P40&lt;0,-1,1)</f>
        <v>1</v>
      </c>
      <c r="R40" s="361">
        <f t="shared" ref="R40" si="411">SUM(Q38:Q40)</f>
        <v>3</v>
      </c>
      <c r="S40" s="362" t="str">
        <f t="shared" ref="S40" si="412">IF(R40=-3,"悪化 ",IF(R40=3,"改善 "," ---"))</f>
        <v xml:space="preserve">改善 </v>
      </c>
      <c r="T40" s="2546">
        <f>結果表!Q38</f>
        <v>98.022153962962179</v>
      </c>
    </row>
    <row r="41" spans="1:30">
      <c r="A41" s="2232">
        <v>44228</v>
      </c>
      <c r="B41" s="2674">
        <f>結果表!C39</f>
        <v>100.16440851109128</v>
      </c>
      <c r="C41" s="699">
        <f t="shared" ref="C41" si="413">B41-B40</f>
        <v>0.36016625378513822</v>
      </c>
      <c r="D41" s="699">
        <f t="shared" ref="D41" si="414">ROUND((B41-B29)/B29*100,2)</f>
        <v>2.2999999999999998</v>
      </c>
      <c r="E41" s="542">
        <f t="shared" ref="E41" si="415">AVERAGE(B39:B41)</f>
        <v>99.781002221062906</v>
      </c>
      <c r="F41" s="359">
        <f t="shared" ref="F41" si="416">E41-E40</f>
        <v>0.43391735344053473</v>
      </c>
      <c r="G41" s="360">
        <f t="shared" ref="G41" si="417">IF(F41&lt;0,-1,1)</f>
        <v>1</v>
      </c>
      <c r="H41" s="361">
        <f t="shared" ref="H41" si="418">SUM(G39:G41)</f>
        <v>3</v>
      </c>
      <c r="I41" s="362" t="str">
        <f t="shared" ref="I41" si="419">IF(H41=-3,"悪化 ",IF(H41=3,"改善 "," ---"))</f>
        <v xml:space="preserve">改善 </v>
      </c>
      <c r="J41" s="2547">
        <f>結果表!K39</f>
        <v>98.776618186577522</v>
      </c>
      <c r="K41" s="2589">
        <v>44228</v>
      </c>
      <c r="L41" s="2547">
        <f>結果表!I39</f>
        <v>100.71844514705515</v>
      </c>
      <c r="M41" s="52">
        <f t="shared" ref="M41" si="420">L41-L40</f>
        <v>0.50003612945273801</v>
      </c>
      <c r="N41" s="243">
        <f t="shared" ref="N41" si="421">ROUND((L41-L29)/L29*100,2)</f>
        <v>2.91</v>
      </c>
      <c r="O41" s="542">
        <f t="shared" ref="O41" si="422">AVERAGE(L39:L41)</f>
        <v>100.16655737006111</v>
      </c>
      <c r="P41" s="359">
        <f t="shared" ref="P41" si="423">O41-O40</f>
        <v>0.63319181795786506</v>
      </c>
      <c r="Q41" s="360">
        <f t="shared" ref="Q41" si="424">IF(P41&lt;0,-1,1)</f>
        <v>1</v>
      </c>
      <c r="R41" s="361">
        <f t="shared" ref="R41" si="425">SUM(Q39:Q41)</f>
        <v>3</v>
      </c>
      <c r="S41" s="362" t="str">
        <f t="shared" ref="S41" si="426">IF(R41=-3,"悪化 ",IF(R41=3,"改善 "," ---"))</f>
        <v xml:space="preserve">改善 </v>
      </c>
      <c r="T41" s="2547">
        <f>結果表!Q39</f>
        <v>98.368869951359642</v>
      </c>
    </row>
    <row r="42" spans="1:30">
      <c r="A42" s="2232">
        <v>44256</v>
      </c>
      <c r="B42" s="2674">
        <f>結果表!C40</f>
        <v>100.47465339730499</v>
      </c>
      <c r="C42" s="699">
        <f t="shared" ref="C42" si="427">B42-B41</f>
        <v>0.31024488621370949</v>
      </c>
      <c r="D42" s="699">
        <f t="shared" ref="D42" si="428">ROUND((B42-B30)/B30*100,2)</f>
        <v>3.25</v>
      </c>
      <c r="E42" s="542">
        <f t="shared" ref="E42" si="429">AVERAGE(B40:B42)</f>
        <v>100.14776805523415</v>
      </c>
      <c r="F42" s="359">
        <f t="shared" ref="F42" si="430">E42-E41</f>
        <v>0.36676583417124675</v>
      </c>
      <c r="G42" s="360">
        <f t="shared" ref="G42" si="431">IF(F42&lt;0,-1,1)</f>
        <v>1</v>
      </c>
      <c r="H42" s="361">
        <f t="shared" ref="H42" si="432">SUM(G40:G42)</f>
        <v>3</v>
      </c>
      <c r="I42" s="362" t="str">
        <f t="shared" ref="I42" si="433">IF(H42=-3,"悪化 ",IF(H42=3,"改善 "," ---"))</f>
        <v xml:space="preserve">改善 </v>
      </c>
      <c r="J42" s="2547">
        <f>結果表!K40</f>
        <v>99.002592702316107</v>
      </c>
      <c r="K42" s="2589">
        <v>44256</v>
      </c>
      <c r="L42" s="2547">
        <f>結果表!I40</f>
        <v>101.07068245922254</v>
      </c>
      <c r="M42" s="52">
        <f t="shared" ref="M42" si="434">L42-L41</f>
        <v>0.3522373121673894</v>
      </c>
      <c r="N42" s="243">
        <f t="shared" ref="N42" si="435">ROUND((L42-L30)/L30*100,2)</f>
        <v>4.26</v>
      </c>
      <c r="O42" s="542">
        <f t="shared" ref="O42" si="436">AVERAGE(L40:L42)</f>
        <v>100.66917887462671</v>
      </c>
      <c r="P42" s="359">
        <f t="shared" ref="P42" si="437">O42-O41</f>
        <v>0.50262150456559596</v>
      </c>
      <c r="Q42" s="360">
        <f t="shared" ref="Q42" si="438">IF(P42&lt;0,-1,1)</f>
        <v>1</v>
      </c>
      <c r="R42" s="361">
        <f t="shared" ref="R42" si="439">SUM(Q40:Q42)</f>
        <v>3</v>
      </c>
      <c r="S42" s="362" t="str">
        <f t="shared" ref="S42" si="440">IF(R42=-3,"悪化 ",IF(R42=3,"改善 "," ---"))</f>
        <v xml:space="preserve">改善 </v>
      </c>
      <c r="T42" s="2547">
        <f>結果表!Q40</f>
        <v>98.665446959535984</v>
      </c>
    </row>
    <row r="43" spans="1:30">
      <c r="A43" s="2232">
        <v>44287</v>
      </c>
      <c r="B43" s="2674">
        <f>結果表!C41</f>
        <v>100.69780836235154</v>
      </c>
      <c r="C43" s="699">
        <f t="shared" ref="C43" si="441">B43-B42</f>
        <v>0.22315496504654675</v>
      </c>
      <c r="D43" s="699">
        <f t="shared" ref="D43" si="442">ROUND((B43-B31)/B31*100,2)</f>
        <v>4.1100000000000003</v>
      </c>
      <c r="E43" s="542">
        <f t="shared" ref="E43" si="443">AVERAGE(B41:B43)</f>
        <v>100.4456234235826</v>
      </c>
      <c r="F43" s="359">
        <f t="shared" ref="F43" si="444">E43-E42</f>
        <v>0.29785536834845061</v>
      </c>
      <c r="G43" s="360">
        <f t="shared" ref="G43" si="445">IF(F43&lt;0,-1,1)</f>
        <v>1</v>
      </c>
      <c r="H43" s="361">
        <f t="shared" ref="H43" si="446">SUM(G41:G43)</f>
        <v>3</v>
      </c>
      <c r="I43" s="362" t="str">
        <f t="shared" ref="I43" si="447">IF(H43=-3,"悪化 ",IF(H43=3,"改善 "," ---"))</f>
        <v xml:space="preserve">改善 </v>
      </c>
      <c r="J43" s="2547">
        <f>結果表!K41</f>
        <v>99.135834218440252</v>
      </c>
      <c r="K43" s="2589">
        <v>44287</v>
      </c>
      <c r="L43" s="2547">
        <f>結果表!I41</f>
        <v>101.25639779170868</v>
      </c>
      <c r="M43" s="52">
        <f t="shared" ref="M43" si="448">L43-L42</f>
        <v>0.18571533248614003</v>
      </c>
      <c r="N43" s="243">
        <f t="shared" ref="N43" si="449">ROUND((L43-L31)/L31*100,2)</f>
        <v>5.4</v>
      </c>
      <c r="O43" s="542">
        <f t="shared" ref="O43" si="450">AVERAGE(L41:L43)</f>
        <v>101.01517513266212</v>
      </c>
      <c r="P43" s="359">
        <f t="shared" ref="P43" si="451">O43-O42</f>
        <v>0.34599625803541301</v>
      </c>
      <c r="Q43" s="360">
        <f t="shared" ref="Q43" si="452">IF(P43&lt;0,-1,1)</f>
        <v>1</v>
      </c>
      <c r="R43" s="361">
        <f t="shared" ref="R43" si="453">SUM(Q41:Q43)</f>
        <v>3</v>
      </c>
      <c r="S43" s="362" t="str">
        <f t="shared" ref="S43" si="454">IF(R43=-3,"悪化 ",IF(R43=3,"改善 "," ---"))</f>
        <v xml:space="preserve">改善 </v>
      </c>
      <c r="T43" s="2547">
        <f>結果表!Q41</f>
        <v>98.911548335963488</v>
      </c>
    </row>
    <row r="44" spans="1:30">
      <c r="A44" s="2232">
        <v>44317</v>
      </c>
      <c r="B44" s="2674">
        <f>結果表!C42</f>
        <v>100.83557411984901</v>
      </c>
      <c r="C44" s="699">
        <f t="shared" ref="C44" si="455">B44-B43</f>
        <v>0.13776575749747622</v>
      </c>
      <c r="D44" s="699">
        <f t="shared" ref="D44" si="456">ROUND((B44-B32)/B32*100,2)</f>
        <v>4.6399999999999997</v>
      </c>
      <c r="E44" s="542">
        <f t="shared" ref="E44" si="457">AVERAGE(B42:B44)</f>
        <v>100.66934529316852</v>
      </c>
      <c r="F44" s="359">
        <f t="shared" ref="F44" si="458">E44-E43</f>
        <v>0.22372186958591556</v>
      </c>
      <c r="G44" s="360">
        <f t="shared" ref="G44" si="459">IF(F44&lt;0,-1,1)</f>
        <v>1</v>
      </c>
      <c r="H44" s="361">
        <f t="shared" ref="H44" si="460">SUM(G42:G44)</f>
        <v>3</v>
      </c>
      <c r="I44" s="362" t="str">
        <f t="shared" ref="I44" si="461">IF(H44=-3,"悪化 ",IF(H44=3,"改善 "," ---"))</f>
        <v xml:space="preserve">改善 </v>
      </c>
      <c r="J44" s="2547">
        <f>結果表!K42</f>
        <v>99.178123968517355</v>
      </c>
      <c r="K44" s="2589">
        <v>44317</v>
      </c>
      <c r="L44" s="2547">
        <f>結果表!I42</f>
        <v>101.28322218314236</v>
      </c>
      <c r="M44" s="52">
        <f t="shared" ref="M44" si="462">L44-L43</f>
        <v>2.6824391433677874E-2</v>
      </c>
      <c r="N44" s="243">
        <f t="shared" ref="N44" si="463">ROUND((L44-L32)/L32*100,2)</f>
        <v>6.02</v>
      </c>
      <c r="O44" s="542">
        <f t="shared" ref="O44" si="464">AVERAGE(L42:L44)</f>
        <v>101.20343414469119</v>
      </c>
      <c r="P44" s="359">
        <f t="shared" ref="P44" si="465">O44-O43</f>
        <v>0.18825901202906437</v>
      </c>
      <c r="Q44" s="360">
        <f t="shared" ref="Q44" si="466">IF(P44&lt;0,-1,1)</f>
        <v>1</v>
      </c>
      <c r="R44" s="361">
        <f t="shared" ref="R44" si="467">SUM(Q42:Q44)</f>
        <v>3</v>
      </c>
      <c r="S44" s="362" t="str">
        <f t="shared" ref="S44" si="468">IF(R44=-3,"悪化 ",IF(R44=3,"改善 "," ---"))</f>
        <v xml:space="preserve">改善 </v>
      </c>
      <c r="T44" s="2547">
        <f>結果表!Q42</f>
        <v>99.097056662770655</v>
      </c>
    </row>
    <row r="45" spans="1:30">
      <c r="A45" s="2232">
        <v>44348</v>
      </c>
      <c r="B45" s="2674">
        <f>結果表!C43</f>
        <v>100.89450601357818</v>
      </c>
      <c r="C45" s="699">
        <f t="shared" ref="C45" si="469">B45-B44</f>
        <v>5.8931893729166518E-2</v>
      </c>
      <c r="D45" s="699">
        <f t="shared" ref="D45" si="470">ROUND((B45-B33)/B33*100,2)</f>
        <v>4.7300000000000004</v>
      </c>
      <c r="E45" s="542">
        <f t="shared" ref="E45" si="471">AVERAGE(B43:B45)</f>
        <v>100.80929616525958</v>
      </c>
      <c r="F45" s="359">
        <f t="shared" ref="F45" si="472">E45-E44</f>
        <v>0.13995087209106316</v>
      </c>
      <c r="G45" s="360">
        <f t="shared" ref="G45" si="473">IF(F45&lt;0,-1,1)</f>
        <v>1</v>
      </c>
      <c r="H45" s="361">
        <f t="shared" ref="H45" si="474">SUM(G43:G45)</f>
        <v>3</v>
      </c>
      <c r="I45" s="362" t="str">
        <f t="shared" ref="I45" si="475">IF(H45=-3,"悪化 ",IF(H45=3,"改善 "," ---"))</f>
        <v xml:space="preserve">改善 </v>
      </c>
      <c r="J45" s="2547">
        <f>結果表!K43</f>
        <v>99.139639361528992</v>
      </c>
      <c r="K45" s="2589">
        <v>44348</v>
      </c>
      <c r="L45" s="2547">
        <f>結果表!I43</f>
        <v>101.17397619475916</v>
      </c>
      <c r="M45" s="52">
        <f t="shared" ref="M45" si="476">L45-L44</f>
        <v>-0.10924598838319355</v>
      </c>
      <c r="N45" s="243">
        <f t="shared" ref="N45" si="477">ROUND((L45-L33)/L33*100,2)</f>
        <v>5.96</v>
      </c>
      <c r="O45" s="542">
        <f t="shared" ref="O45" si="478">AVERAGE(L43:L45)</f>
        <v>101.23786538987007</v>
      </c>
      <c r="P45" s="359">
        <f t="shared" ref="P45" si="479">O45-O44</f>
        <v>3.4431245178879522E-2</v>
      </c>
      <c r="Q45" s="360">
        <f t="shared" ref="Q45" si="480">IF(P45&lt;0,-1,1)</f>
        <v>1</v>
      </c>
      <c r="R45" s="361">
        <f t="shared" ref="R45" si="481">SUM(Q43:Q45)</f>
        <v>3</v>
      </c>
      <c r="S45" s="362" t="str">
        <f t="shared" ref="S45" si="482">IF(R45=-3,"悪化 ",IF(R45=3,"改善 "," ---"))</f>
        <v xml:space="preserve">改善 </v>
      </c>
      <c r="T45" s="2547">
        <f>結果表!Q43</f>
        <v>99.218643985498588</v>
      </c>
    </row>
    <row r="46" spans="1:30">
      <c r="A46" s="2232">
        <v>44378</v>
      </c>
      <c r="B46" s="2674">
        <f>結果表!C44</f>
        <v>100.87399938010977</v>
      </c>
      <c r="C46" s="699">
        <f t="shared" ref="C46" si="483">B46-B45</f>
        <v>-2.0506633468414748E-2</v>
      </c>
      <c r="D46" s="699">
        <f t="shared" ref="D46" si="484">ROUND((B46-B34)/B34*100,2)</f>
        <v>4.42</v>
      </c>
      <c r="E46" s="542">
        <f t="shared" ref="E46" si="485">AVERAGE(B44:B46)</f>
        <v>100.86802650451232</v>
      </c>
      <c r="F46" s="359">
        <f t="shared" ref="F46" si="486">E46-E45</f>
        <v>5.8730339252733188E-2</v>
      </c>
      <c r="G46" s="360">
        <f t="shared" ref="G46" si="487">IF(F46&lt;0,-1,1)</f>
        <v>1</v>
      </c>
      <c r="H46" s="361">
        <f t="shared" ref="H46" si="488">SUM(G44:G46)</f>
        <v>3</v>
      </c>
      <c r="I46" s="362" t="str">
        <f t="shared" ref="I46" si="489">IF(H46=-3,"悪化 ",IF(H46=3,"改善 "," ---"))</f>
        <v xml:space="preserve">改善 </v>
      </c>
      <c r="J46" s="2547">
        <f>結果表!K44</f>
        <v>99.037422585268686</v>
      </c>
      <c r="K46" s="2589">
        <v>44378</v>
      </c>
      <c r="L46" s="2547">
        <f>結果表!I44</f>
        <v>100.97195715356634</v>
      </c>
      <c r="M46" s="52">
        <f t="shared" ref="M46" si="490">L46-L45</f>
        <v>-0.20201904119282688</v>
      </c>
      <c r="N46" s="243">
        <f t="shared" ref="N46" si="491">ROUND((L46-L34)/L34*100,2)</f>
        <v>5.37</v>
      </c>
      <c r="O46" s="542">
        <f t="shared" ref="O46" si="492">AVERAGE(L44:L46)</f>
        <v>101.14305184382262</v>
      </c>
      <c r="P46" s="359">
        <f t="shared" ref="P46" si="493">O46-O45</f>
        <v>-9.4813546047447517E-2</v>
      </c>
      <c r="Q46" s="360">
        <f t="shared" ref="Q46" si="494">IF(P46&lt;0,-1,1)</f>
        <v>-1</v>
      </c>
      <c r="R46" s="361">
        <f t="shared" ref="R46" si="495">SUM(Q44:Q46)</f>
        <v>1</v>
      </c>
      <c r="S46" s="362" t="str">
        <f t="shared" ref="S46" si="496">IF(R46=-3,"悪化 ",IF(R46=3,"改善 "," ---"))</f>
        <v xml:space="preserve"> ---</v>
      </c>
      <c r="T46" s="2547">
        <f>結果表!Q44</f>
        <v>99.273655232945245</v>
      </c>
    </row>
    <row r="47" spans="1:30">
      <c r="A47" s="2232">
        <v>44409</v>
      </c>
      <c r="B47" s="2674">
        <f>結果表!C45</f>
        <v>100.81994668143021</v>
      </c>
      <c r="C47" s="699">
        <f t="shared" ref="C47" si="497">B47-B46</f>
        <v>-5.4052698679555533E-2</v>
      </c>
      <c r="D47" s="699">
        <f t="shared" ref="D47" si="498">ROUND((B47-B35)/B35*100,2)</f>
        <v>3.85</v>
      </c>
      <c r="E47" s="542">
        <f t="shared" ref="E47" si="499">AVERAGE(B45:B47)</f>
        <v>100.86281735837271</v>
      </c>
      <c r="F47" s="359">
        <f t="shared" ref="F47" si="500">E47-E46</f>
        <v>-5.2091461396059913E-3</v>
      </c>
      <c r="G47" s="360">
        <f t="shared" ref="G47" si="501">IF(F47&lt;0,-1,1)</f>
        <v>-1</v>
      </c>
      <c r="H47" s="361">
        <f t="shared" ref="H47" si="502">SUM(G45:G47)</f>
        <v>1</v>
      </c>
      <c r="I47" s="362" t="str">
        <f t="shared" ref="I47" si="503">IF(H47=-3,"悪化 ",IF(H47=3,"改善 "," ---"))</f>
        <v xml:space="preserve"> ---</v>
      </c>
      <c r="J47" s="2547">
        <f>結果表!K45</f>
        <v>98.896931638838495</v>
      </c>
      <c r="K47" s="2589">
        <v>44409</v>
      </c>
      <c r="L47" s="2547">
        <f>結果表!I45</f>
        <v>100.77035144439105</v>
      </c>
      <c r="M47" s="52">
        <f t="shared" ref="M47" si="504">L47-L46</f>
        <v>-0.20160570917528275</v>
      </c>
      <c r="N47" s="243">
        <f t="shared" ref="N47" si="505">ROUND((L47-L35)/L35*100,2)</f>
        <v>4.51</v>
      </c>
      <c r="O47" s="542">
        <f t="shared" ref="O47" si="506">AVERAGE(L45:L47)</f>
        <v>100.97209493090553</v>
      </c>
      <c r="P47" s="359">
        <f t="shared" ref="P47" si="507">O47-O46</f>
        <v>-0.17095691291709159</v>
      </c>
      <c r="Q47" s="360">
        <f t="shared" ref="Q47" si="508">IF(P47&lt;0,-1,1)</f>
        <v>-1</v>
      </c>
      <c r="R47" s="361">
        <f t="shared" ref="R47" si="509">SUM(Q45:Q47)</f>
        <v>-1</v>
      </c>
      <c r="S47" s="362" t="str">
        <f t="shared" ref="S47" si="510">IF(R47=-3,"悪化 ",IF(R47=3,"改善 "," ---"))</f>
        <v xml:space="preserve"> ---</v>
      </c>
      <c r="T47" s="2547">
        <f>結果表!Q45</f>
        <v>99.290305057827425</v>
      </c>
    </row>
    <row r="48" spans="1:30">
      <c r="A48" s="2232">
        <v>44440</v>
      </c>
      <c r="B48" s="2674">
        <f>結果表!C46</f>
        <v>100.79361262676817</v>
      </c>
      <c r="C48" s="699">
        <f t="shared" ref="C48" si="511">B48-B47</f>
        <v>-2.6334054662044082E-2</v>
      </c>
      <c r="D48" s="699">
        <f t="shared" ref="D48" si="512">ROUND((B48-B36)/B36*100,2)</f>
        <v>3.17</v>
      </c>
      <c r="E48" s="542">
        <f t="shared" ref="E48" si="513">AVERAGE(B46:B48)</f>
        <v>100.82918622943605</v>
      </c>
      <c r="F48" s="359">
        <f t="shared" ref="F48" si="514">E48-E47</f>
        <v>-3.363112893666198E-2</v>
      </c>
      <c r="G48" s="360">
        <f t="shared" ref="G48" si="515">IF(F48&lt;0,-1,1)</f>
        <v>-1</v>
      </c>
      <c r="H48" s="361">
        <f t="shared" ref="H48" si="516">SUM(G46:G48)</f>
        <v>-1</v>
      </c>
      <c r="I48" s="362" t="str">
        <f t="shared" ref="I48" si="517">IF(H48=-3,"悪化 ",IF(H48=3,"改善 "," ---"))</f>
        <v xml:space="preserve"> ---</v>
      </c>
      <c r="J48" s="2547">
        <f>結果表!K46</f>
        <v>98.7757905087647</v>
      </c>
      <c r="K48" s="2589">
        <v>44440</v>
      </c>
      <c r="L48" s="2547">
        <f>結果表!I46</f>
        <v>100.64262764288101</v>
      </c>
      <c r="M48" s="52">
        <f t="shared" ref="M48" si="518">L48-L47</f>
        <v>-0.1277238015100437</v>
      </c>
      <c r="N48" s="243">
        <f t="shared" ref="N48" si="519">ROUND((L48-L36)/L36*100,2)</f>
        <v>3.53</v>
      </c>
      <c r="O48" s="542">
        <f t="shared" ref="O48" si="520">AVERAGE(L46:L48)</f>
        <v>100.79497874694613</v>
      </c>
      <c r="P48" s="359">
        <f t="shared" ref="P48" si="521">O48-O47</f>
        <v>-0.17711618395939865</v>
      </c>
      <c r="Q48" s="360">
        <f t="shared" ref="Q48" si="522">IF(P48&lt;0,-1,1)</f>
        <v>-1</v>
      </c>
      <c r="R48" s="361">
        <f t="shared" ref="R48" si="523">SUM(Q46:Q48)</f>
        <v>-3</v>
      </c>
      <c r="S48" s="362" t="str">
        <f t="shared" ref="S48" si="524">IF(R48=-3,"悪化 ",IF(R48=3,"改善 "," ---"))</f>
        <v xml:space="preserve">悪化 </v>
      </c>
      <c r="T48" s="2547">
        <f>結果表!Q46</f>
        <v>99.32695602940467</v>
      </c>
    </row>
    <row r="49" spans="1:30">
      <c r="A49" s="2232">
        <v>44470</v>
      </c>
      <c r="B49" s="2674">
        <f>結果表!C47</f>
        <v>100.84750328947355</v>
      </c>
      <c r="C49" s="699">
        <f t="shared" ref="C49" si="525">B49-B48</f>
        <v>5.3890662705384784E-2</v>
      </c>
      <c r="D49" s="699">
        <f t="shared" ref="D49" si="526">ROUND((B49-B37)/B37*100,2)</f>
        <v>2.59</v>
      </c>
      <c r="E49" s="542">
        <f t="shared" ref="E49" si="527">AVERAGE(B47:B49)</f>
        <v>100.82035419922397</v>
      </c>
      <c r="F49" s="359">
        <f t="shared" ref="F49" si="528">E49-E48</f>
        <v>-8.8320302120763472E-3</v>
      </c>
      <c r="G49" s="360">
        <f t="shared" ref="G49" si="529">IF(F49&lt;0,-1,1)</f>
        <v>-1</v>
      </c>
      <c r="H49" s="361">
        <f t="shared" ref="H49" si="530">SUM(G47:G49)</f>
        <v>-3</v>
      </c>
      <c r="I49" s="362" t="str">
        <f t="shared" ref="I49" si="531">IF(H49=-3,"悪化 ",IF(H49=3,"改善 "," ---"))</f>
        <v xml:space="preserve">悪化 </v>
      </c>
      <c r="J49" s="2547">
        <f>結果表!K47</f>
        <v>98.725020764781632</v>
      </c>
      <c r="K49" s="2589">
        <v>44470</v>
      </c>
      <c r="L49" s="2547">
        <f>結果表!I47</f>
        <v>100.64981594861464</v>
      </c>
      <c r="M49" s="52">
        <f t="shared" ref="M49" si="532">L49-L48</f>
        <v>7.1883057336350475E-3</v>
      </c>
      <c r="N49" s="243">
        <f t="shared" ref="N49" si="533">ROUND((L49-L37)/L37*100,2)</f>
        <v>2.67</v>
      </c>
      <c r="O49" s="542">
        <f t="shared" ref="O49" si="534">AVERAGE(L47:L49)</f>
        <v>100.68759834529556</v>
      </c>
      <c r="P49" s="359">
        <f t="shared" ref="P49" si="535">O49-O48</f>
        <v>-0.10738040165057328</v>
      </c>
      <c r="Q49" s="360">
        <f t="shared" ref="Q49" si="536">IF(P49&lt;0,-1,1)</f>
        <v>-1</v>
      </c>
      <c r="R49" s="361">
        <f t="shared" ref="R49" si="537">SUM(Q47:Q49)</f>
        <v>-3</v>
      </c>
      <c r="S49" s="362" t="str">
        <f t="shared" ref="S49" si="538">IF(R49=-3,"悪化 ",IF(R49=3,"改善 "," ---"))</f>
        <v xml:space="preserve">悪化 </v>
      </c>
      <c r="T49" s="2547">
        <f>結果表!Q47</f>
        <v>99.394888066740023</v>
      </c>
    </row>
    <row r="50" spans="1:30">
      <c r="A50" s="2232">
        <v>44501</v>
      </c>
      <c r="B50" s="2674">
        <f>結果表!C48</f>
        <v>100.99541429002588</v>
      </c>
      <c r="C50" s="699">
        <f t="shared" ref="C50" si="539">B50-B49</f>
        <v>0.14791100055232675</v>
      </c>
      <c r="D50" s="699">
        <f t="shared" ref="D50" si="540">ROUND((B50-B38)/B38*100,2)</f>
        <v>2.16</v>
      </c>
      <c r="E50" s="542">
        <f t="shared" ref="E50" si="541">AVERAGE(B48:B50)</f>
        <v>100.8788434020892</v>
      </c>
      <c r="F50" s="359">
        <f t="shared" ref="F50" si="542">E50-E49</f>
        <v>5.848920286523196E-2</v>
      </c>
      <c r="G50" s="360">
        <f t="shared" ref="G50" si="543">IF(F50&lt;0,-1,1)</f>
        <v>1</v>
      </c>
      <c r="H50" s="361">
        <f t="shared" ref="H50" si="544">SUM(G48:G50)</f>
        <v>-1</v>
      </c>
      <c r="I50" s="362" t="str">
        <f t="shared" ref="I50" si="545">IF(H50=-3,"悪化 ",IF(H50=3,"改善 "," ---"))</f>
        <v xml:space="preserve"> ---</v>
      </c>
      <c r="J50" s="2547">
        <f>結果表!K48</f>
        <v>98.752106856311244</v>
      </c>
      <c r="K50" s="2589">
        <v>44501</v>
      </c>
      <c r="L50" s="2547">
        <f>結果表!I48</f>
        <v>100.77575072262378</v>
      </c>
      <c r="M50" s="52">
        <f t="shared" ref="M50" si="546">L50-L49</f>
        <v>0.12593477400913855</v>
      </c>
      <c r="N50" s="243">
        <f t="shared" ref="N50" si="547">ROUND((L50-L38)/L38*100,2)</f>
        <v>1.98</v>
      </c>
      <c r="O50" s="542">
        <f t="shared" ref="O50" si="548">AVERAGE(L48:L50)</f>
        <v>100.68939810470648</v>
      </c>
      <c r="P50" s="359">
        <f t="shared" ref="P50" si="549">O50-O49</f>
        <v>1.7997594109289139E-3</v>
      </c>
      <c r="Q50" s="360">
        <f t="shared" ref="Q50" si="550">IF(P50&lt;0,-1,1)</f>
        <v>1</v>
      </c>
      <c r="R50" s="361">
        <f t="shared" ref="R50" si="551">SUM(Q48:Q50)</f>
        <v>-1</v>
      </c>
      <c r="S50" s="362" t="str">
        <f t="shared" ref="S50" si="552">IF(R50=-3,"悪化 ",IF(R50=3,"改善 "," ---"))</f>
        <v xml:space="preserve"> ---</v>
      </c>
      <c r="T50" s="2547">
        <f>結果表!Q48</f>
        <v>99.487086795733092</v>
      </c>
    </row>
    <row r="51" spans="1:30">
      <c r="A51" s="2232">
        <v>44531</v>
      </c>
      <c r="B51" s="2675">
        <f>結果表!C49</f>
        <v>101.20670044171273</v>
      </c>
      <c r="C51" s="699">
        <f t="shared" ref="C51:C52" si="553">B51-B50</f>
        <v>0.21128615168684917</v>
      </c>
      <c r="D51" s="699">
        <f t="shared" ref="D51:D52" si="554">ROUND((B51-B39)/B39*100,2)</f>
        <v>1.84</v>
      </c>
      <c r="E51" s="542">
        <f t="shared" ref="E51:E52" si="555">AVERAGE(B49:B51)</f>
        <v>101.01653934040405</v>
      </c>
      <c r="F51" s="359">
        <f t="shared" ref="F51:F52" si="556">E51-E50</f>
        <v>0.13769593831484883</v>
      </c>
      <c r="G51" s="360">
        <f t="shared" ref="G51:G52" si="557">IF(F51&lt;0,-1,1)</f>
        <v>1</v>
      </c>
      <c r="H51" s="361">
        <f t="shared" ref="H51:H52" si="558">SUM(G49:G51)</f>
        <v>1</v>
      </c>
      <c r="I51" s="362" t="str">
        <f t="shared" ref="I51:I52" si="559">IF(H51=-3,"悪化 ",IF(H51=3,"改善 "," ---"))</f>
        <v xml:space="preserve"> ---</v>
      </c>
      <c r="J51" s="2548">
        <f>結果表!K49</f>
        <v>98.863773770851211</v>
      </c>
      <c r="K51" s="2589">
        <v>44531</v>
      </c>
      <c r="L51" s="2548">
        <f>結果表!I49</f>
        <v>100.94178043314633</v>
      </c>
      <c r="M51" s="52">
        <f t="shared" ref="M51:M52" si="560">L51-L50</f>
        <v>0.166029710522551</v>
      </c>
      <c r="N51" s="243">
        <f t="shared" ref="N51:N52" si="561">ROUND((L51-L39)/L39*100,2)</f>
        <v>1.39</v>
      </c>
      <c r="O51" s="542">
        <f t="shared" ref="O51:O52" si="562">AVERAGE(L49:L51)</f>
        <v>100.78911570146158</v>
      </c>
      <c r="P51" s="359">
        <f t="shared" ref="P51:P52" si="563">O51-O50</f>
        <v>9.9717596755098725E-2</v>
      </c>
      <c r="Q51" s="360">
        <f t="shared" ref="Q51:Q52" si="564">IF(P51&lt;0,-1,1)</f>
        <v>1</v>
      </c>
      <c r="R51" s="361">
        <f t="shared" ref="R51:R52" si="565">SUM(Q49:Q51)</f>
        <v>1</v>
      </c>
      <c r="S51" s="362" t="str">
        <f t="shared" ref="S51:S52" si="566">IF(R51=-3,"悪化 ",IF(R51=3,"改善 "," ---"))</f>
        <v xml:space="preserve"> ---</v>
      </c>
      <c r="T51" s="2548">
        <f>結果表!Q49</f>
        <v>99.581947812511359</v>
      </c>
      <c r="AD51" s="305" t="s">
        <v>271</v>
      </c>
    </row>
    <row r="52" spans="1:30">
      <c r="A52" s="2231">
        <v>44562</v>
      </c>
      <c r="B52" s="2674">
        <f>結果表!C50</f>
        <v>101.47326598616498</v>
      </c>
      <c r="C52" s="547">
        <f t="shared" si="553"/>
        <v>0.26656554445224856</v>
      </c>
      <c r="D52" s="245">
        <f t="shared" si="554"/>
        <v>1.67</v>
      </c>
      <c r="E52" s="548">
        <f t="shared" si="555"/>
        <v>101.22512690596785</v>
      </c>
      <c r="F52" s="553">
        <f t="shared" si="556"/>
        <v>0.20858756556380342</v>
      </c>
      <c r="G52" s="549">
        <f t="shared" si="557"/>
        <v>1</v>
      </c>
      <c r="H52" s="554">
        <f t="shared" si="558"/>
        <v>3</v>
      </c>
      <c r="I52" s="2544" t="str">
        <f t="shared" si="559"/>
        <v xml:space="preserve">改善 </v>
      </c>
      <c r="J52" s="2547">
        <f>結果表!K50</f>
        <v>99.068886584601103</v>
      </c>
      <c r="K52" s="2640">
        <v>44562</v>
      </c>
      <c r="L52" s="2547">
        <f>結果表!I50</f>
        <v>101.13626671484957</v>
      </c>
      <c r="M52" s="547">
        <f t="shared" si="560"/>
        <v>0.19448628170323445</v>
      </c>
      <c r="N52" s="245">
        <f t="shared" si="561"/>
        <v>0.92</v>
      </c>
      <c r="O52" s="548">
        <f t="shared" si="562"/>
        <v>100.95126595687323</v>
      </c>
      <c r="P52" s="553">
        <f t="shared" si="563"/>
        <v>0.16215025541164607</v>
      </c>
      <c r="Q52" s="549">
        <f t="shared" si="564"/>
        <v>1</v>
      </c>
      <c r="R52" s="554">
        <f t="shared" si="565"/>
        <v>3</v>
      </c>
      <c r="S52" s="2544" t="str">
        <f t="shared" si="566"/>
        <v xml:space="preserve">改善 </v>
      </c>
      <c r="T52" s="2547">
        <f>結果表!Q50</f>
        <v>99.686254563510758</v>
      </c>
    </row>
    <row r="53" spans="1:30">
      <c r="A53" s="2232">
        <v>44593</v>
      </c>
      <c r="B53" s="2674">
        <f>結果表!C51</f>
        <v>101.73956489553355</v>
      </c>
      <c r="C53" s="52">
        <f t="shared" ref="C53" si="567">B53-B52</f>
        <v>0.26629890936857237</v>
      </c>
      <c r="D53" s="243">
        <f t="shared" ref="D53" si="568">ROUND((B53-B41)/B41*100,2)</f>
        <v>1.57</v>
      </c>
      <c r="E53" s="542">
        <f t="shared" ref="E53" si="569">AVERAGE(B51:B53)</f>
        <v>101.47317710780375</v>
      </c>
      <c r="F53" s="359">
        <f t="shared" ref="F53" si="570">E53-E52</f>
        <v>0.24805020183589477</v>
      </c>
      <c r="G53" s="360">
        <f t="shared" ref="G53" si="571">IF(F53&lt;0,-1,1)</f>
        <v>1</v>
      </c>
      <c r="H53" s="361">
        <f t="shared" ref="H53" si="572">SUM(G51:G53)</f>
        <v>3</v>
      </c>
      <c r="I53" s="362" t="str">
        <f t="shared" ref="I53" si="573">IF(H53=-3,"悪化 ",IF(H53=3,"改善 "," ---"))</f>
        <v xml:space="preserve">改善 </v>
      </c>
      <c r="J53" s="2547">
        <f>結果表!K51</f>
        <v>99.332129027226344</v>
      </c>
      <c r="K53" s="2589">
        <v>44593</v>
      </c>
      <c r="L53" s="2547">
        <f>結果表!I51</f>
        <v>101.30486182671153</v>
      </c>
      <c r="M53" s="52">
        <f t="shared" ref="M53" si="574">L53-L52</f>
        <v>0.1685951118619613</v>
      </c>
      <c r="N53" s="243">
        <f t="shared" ref="N53" si="575">ROUND((L53-L41)/L41*100,2)</f>
        <v>0.57999999999999996</v>
      </c>
      <c r="O53" s="542">
        <f t="shared" ref="O53" si="576">AVERAGE(L51:L53)</f>
        <v>101.12763632490248</v>
      </c>
      <c r="P53" s="359">
        <f t="shared" ref="P53" si="577">O53-O52</f>
        <v>0.17637036802925365</v>
      </c>
      <c r="Q53" s="360">
        <f t="shared" ref="Q53" si="578">IF(P53&lt;0,-1,1)</f>
        <v>1</v>
      </c>
      <c r="R53" s="361">
        <f t="shared" ref="R53" si="579">SUM(Q51:Q53)</f>
        <v>3</v>
      </c>
      <c r="S53" s="362" t="str">
        <f t="shared" ref="S53" si="580">IF(R53=-3,"悪化 ",IF(R53=3,"改善 "," ---"))</f>
        <v xml:space="preserve">改善 </v>
      </c>
      <c r="T53" s="2547">
        <f>結果表!Q51</f>
        <v>99.796944486499584</v>
      </c>
    </row>
    <row r="54" spans="1:30">
      <c r="A54" s="2232">
        <v>44621</v>
      </c>
      <c r="B54" s="2674">
        <f>結果表!C52</f>
        <v>102.00660221642745</v>
      </c>
      <c r="C54" s="52">
        <f t="shared" ref="C54" si="581">B54-B53</f>
        <v>0.26703732089390542</v>
      </c>
      <c r="D54" s="243">
        <f t="shared" ref="D54" si="582">ROUND((B54-B42)/B42*100,2)</f>
        <v>1.52</v>
      </c>
      <c r="E54" s="542">
        <f t="shared" ref="E54" si="583">AVERAGE(B52:B54)</f>
        <v>101.73981103270866</v>
      </c>
      <c r="F54" s="359">
        <f t="shared" ref="F54" si="584">E54-E53</f>
        <v>0.26663392490490878</v>
      </c>
      <c r="G54" s="360">
        <f t="shared" ref="G54" si="585">IF(F54&lt;0,-1,1)</f>
        <v>1</v>
      </c>
      <c r="H54" s="361">
        <f t="shared" ref="H54" si="586">SUM(G52:G54)</f>
        <v>3</v>
      </c>
      <c r="I54" s="362" t="str">
        <f t="shared" ref="I54" si="587">IF(H54=-3,"悪化 ",IF(H54=3,"改善 "," ---"))</f>
        <v xml:space="preserve">改善 </v>
      </c>
      <c r="J54" s="2547">
        <f>結果表!K52</f>
        <v>99.608342569183549</v>
      </c>
      <c r="K54" s="2589">
        <v>44621</v>
      </c>
      <c r="L54" s="2547">
        <f>結果表!I52</f>
        <v>101.46787906193373</v>
      </c>
      <c r="M54" s="52">
        <f t="shared" ref="M54" si="588">L54-L53</f>
        <v>0.16301723522219902</v>
      </c>
      <c r="N54" s="243">
        <f t="shared" ref="N54" si="589">ROUND((L54-L42)/L42*100,2)</f>
        <v>0.39</v>
      </c>
      <c r="O54" s="542">
        <f t="shared" ref="O54" si="590">AVERAGE(L52:L54)</f>
        <v>101.30300253449828</v>
      </c>
      <c r="P54" s="359">
        <f t="shared" ref="P54" si="591">O54-O53</f>
        <v>0.17536620959579352</v>
      </c>
      <c r="Q54" s="360">
        <f t="shared" ref="Q54" si="592">IF(P54&lt;0,-1,1)</f>
        <v>1</v>
      </c>
      <c r="R54" s="361">
        <f t="shared" ref="R54" si="593">SUM(Q52:Q54)</f>
        <v>3</v>
      </c>
      <c r="S54" s="362" t="str">
        <f t="shared" ref="S54" si="594">IF(R54=-3,"悪化 ",IF(R54=3,"改善 "," ---"))</f>
        <v xml:space="preserve">改善 </v>
      </c>
      <c r="T54" s="2547">
        <f>結果表!Q52</f>
        <v>99.910777239052109</v>
      </c>
    </row>
    <row r="55" spans="1:30">
      <c r="A55" s="2232">
        <v>44652</v>
      </c>
      <c r="B55" s="2674">
        <f>結果表!C53</f>
        <v>102.22463582711897</v>
      </c>
      <c r="C55" s="52">
        <f t="shared" ref="C55" si="595">B55-B54</f>
        <v>0.21803361069152061</v>
      </c>
      <c r="D55" s="243">
        <f t="shared" ref="D55" si="596">ROUND((B55-B43)/B43*100,2)</f>
        <v>1.52</v>
      </c>
      <c r="E55" s="542">
        <f t="shared" ref="E55" si="597">AVERAGE(B53:B55)</f>
        <v>101.99026764636</v>
      </c>
      <c r="F55" s="359">
        <f t="shared" ref="F55" si="598">E55-E54</f>
        <v>0.25045661365133753</v>
      </c>
      <c r="G55" s="360">
        <f t="shared" ref="G55" si="599">IF(F55&lt;0,-1,1)</f>
        <v>1</v>
      </c>
      <c r="H55" s="361">
        <f t="shared" ref="H55" si="600">SUM(G53:G55)</f>
        <v>3</v>
      </c>
      <c r="I55" s="362" t="str">
        <f t="shared" ref="I55" si="601">IF(H55=-3,"悪化 ",IF(H55=3,"改善 "," ---"))</f>
        <v xml:space="preserve">改善 </v>
      </c>
      <c r="J55" s="2547">
        <f>結果表!K53</f>
        <v>99.90137424690441</v>
      </c>
      <c r="K55" s="2589">
        <v>44652</v>
      </c>
      <c r="L55" s="2547">
        <f>結果表!I53</f>
        <v>101.57597578617114</v>
      </c>
      <c r="M55" s="52">
        <f t="shared" ref="M55" si="602">L55-L54</f>
        <v>0.1080967242374129</v>
      </c>
      <c r="N55" s="243">
        <f t="shared" ref="N55" si="603">ROUND((L55-L43)/L43*100,2)</f>
        <v>0.32</v>
      </c>
      <c r="O55" s="542">
        <f t="shared" ref="O55" si="604">AVERAGE(L53:L55)</f>
        <v>101.44957222493879</v>
      </c>
      <c r="P55" s="359">
        <f t="shared" ref="P55" si="605">O55-O54</f>
        <v>0.14656969044051493</v>
      </c>
      <c r="Q55" s="360">
        <f t="shared" ref="Q55" si="606">IF(P55&lt;0,-1,1)</f>
        <v>1</v>
      </c>
      <c r="R55" s="361">
        <f t="shared" ref="R55" si="607">SUM(Q53:Q55)</f>
        <v>3</v>
      </c>
      <c r="S55" s="362" t="str">
        <f t="shared" ref="S55" si="608">IF(R55=-3,"悪化 ",IF(R55=3,"改善 "," ---"))</f>
        <v xml:space="preserve">改善 </v>
      </c>
      <c r="T55" s="2547">
        <f>結果表!Q53</f>
        <v>100.03372463400294</v>
      </c>
    </row>
    <row r="56" spans="1:30">
      <c r="A56" s="2232">
        <v>44682</v>
      </c>
      <c r="B56" s="2674">
        <f>結果表!C54</f>
        <v>102.37302316572483</v>
      </c>
      <c r="C56" s="52">
        <f t="shared" ref="C56" si="609">B56-B55</f>
        <v>0.14838733860585762</v>
      </c>
      <c r="D56" s="243">
        <f t="shared" ref="D56" si="610">ROUND((B56-B44)/B44*100,2)</f>
        <v>1.52</v>
      </c>
      <c r="E56" s="542">
        <f t="shared" ref="E56" si="611">AVERAGE(B54:B56)</f>
        <v>102.20142040309042</v>
      </c>
      <c r="F56" s="359">
        <f t="shared" ref="F56" si="612">E56-E55</f>
        <v>0.21115275673042788</v>
      </c>
      <c r="G56" s="360">
        <f t="shared" ref="G56" si="613">IF(F56&lt;0,-1,1)</f>
        <v>1</v>
      </c>
      <c r="H56" s="361">
        <f t="shared" ref="H56" si="614">SUM(G54:G56)</f>
        <v>3</v>
      </c>
      <c r="I56" s="362" t="str">
        <f t="shared" ref="I56" si="615">IF(H56=-3,"悪化 ",IF(H56=3,"改善 "," ---"))</f>
        <v xml:space="preserve">改善 </v>
      </c>
      <c r="J56" s="2547">
        <f>結果表!K54</f>
        <v>100.20431787513951</v>
      </c>
      <c r="K56" s="2589">
        <v>44682</v>
      </c>
      <c r="L56" s="2547">
        <f>結果表!I54</f>
        <v>101.61143486279509</v>
      </c>
      <c r="M56" s="52">
        <f t="shared" ref="M56" si="616">L56-L55</f>
        <v>3.5459076623951091E-2</v>
      </c>
      <c r="N56" s="243">
        <f t="shared" ref="N56" si="617">ROUND((L56-L44)/L44*100,2)</f>
        <v>0.32</v>
      </c>
      <c r="O56" s="542">
        <f t="shared" ref="O56" si="618">AVERAGE(L54:L56)</f>
        <v>101.55176323696666</v>
      </c>
      <c r="P56" s="359">
        <f t="shared" ref="P56" si="619">O56-O55</f>
        <v>0.10219101202787328</v>
      </c>
      <c r="Q56" s="360">
        <f t="shared" ref="Q56" si="620">IF(P56&lt;0,-1,1)</f>
        <v>1</v>
      </c>
      <c r="R56" s="361">
        <f t="shared" ref="R56" si="621">SUM(Q54:Q56)</f>
        <v>3</v>
      </c>
      <c r="S56" s="362" t="str">
        <f t="shared" ref="S56" si="622">IF(R56=-3,"悪化 ",IF(R56=3,"改善 "," ---"))</f>
        <v xml:space="preserve">改善 </v>
      </c>
      <c r="T56" s="2547">
        <f>結果表!Q54</f>
        <v>100.17770269411187</v>
      </c>
    </row>
    <row r="57" spans="1:30">
      <c r="A57" s="2232">
        <v>44713</v>
      </c>
      <c r="B57" s="2674">
        <f>結果表!C55</f>
        <v>102.45664192943612</v>
      </c>
      <c r="C57" s="52">
        <f t="shared" ref="C57:C58" si="623">B57-B56</f>
        <v>8.3618763711285737E-2</v>
      </c>
      <c r="D57" s="243">
        <f t="shared" ref="D57:D58" si="624">ROUND((B57-B45)/B45*100,2)</f>
        <v>1.55</v>
      </c>
      <c r="E57" s="542">
        <f t="shared" ref="E57:E58" si="625">AVERAGE(B55:B57)</f>
        <v>102.35143364075998</v>
      </c>
      <c r="F57" s="359">
        <f t="shared" ref="F57:F58" si="626">E57-E56</f>
        <v>0.15001323766955466</v>
      </c>
      <c r="G57" s="360">
        <f t="shared" ref="G57:G58" si="627">IF(F57&lt;0,-1,1)</f>
        <v>1</v>
      </c>
      <c r="H57" s="361">
        <f t="shared" ref="H57:H58" si="628">SUM(G55:G57)</f>
        <v>3</v>
      </c>
      <c r="I57" s="362" t="str">
        <f t="shared" ref="I57:I58" si="629">IF(H57=-3,"悪化 ",IF(H57=3,"改善 "," ---"))</f>
        <v xml:space="preserve">改善 </v>
      </c>
      <c r="J57" s="2547">
        <f>結果表!K55</f>
        <v>100.52471179037265</v>
      </c>
      <c r="K57" s="2589">
        <v>44713</v>
      </c>
      <c r="L57" s="2547">
        <f>結果表!I55</f>
        <v>101.61100511758464</v>
      </c>
      <c r="M57" s="52">
        <f t="shared" ref="M57:M58" si="630">L57-L56</f>
        <v>-4.2974521045380243E-4</v>
      </c>
      <c r="N57" s="243">
        <f t="shared" ref="N57:N58" si="631">ROUND((L57-L45)/L45*100,2)</f>
        <v>0.43</v>
      </c>
      <c r="O57" s="542">
        <f t="shared" ref="O57:O58" si="632">AVERAGE(L55:L57)</f>
        <v>101.59947192218362</v>
      </c>
      <c r="P57" s="359">
        <f t="shared" ref="P57:P58" si="633">O57-O56</f>
        <v>4.7708685216960589E-2</v>
      </c>
      <c r="Q57" s="360">
        <f t="shared" ref="Q57:Q58" si="634">IF(P57&lt;0,-1,1)</f>
        <v>1</v>
      </c>
      <c r="R57" s="361">
        <f t="shared" ref="R57:R58" si="635">SUM(Q55:Q57)</f>
        <v>3</v>
      </c>
      <c r="S57" s="362" t="str">
        <f t="shared" ref="S57:S58" si="636">IF(R57=-3,"悪化 ",IF(R57=3,"改善 "," ---"))</f>
        <v xml:space="preserve">改善 </v>
      </c>
      <c r="T57" s="2547">
        <f>結果表!Q55</f>
        <v>100.37315856743498</v>
      </c>
    </row>
    <row r="58" spans="1:30">
      <c r="A58" s="2232">
        <v>44743</v>
      </c>
      <c r="B58" s="2674">
        <f>結果表!C56</f>
        <v>102.39800471695695</v>
      </c>
      <c r="C58" s="52">
        <f t="shared" si="623"/>
        <v>-5.863721247916942E-2</v>
      </c>
      <c r="D58" s="243">
        <f t="shared" si="624"/>
        <v>1.51</v>
      </c>
      <c r="E58" s="542">
        <f t="shared" si="625"/>
        <v>102.40922327070597</v>
      </c>
      <c r="F58" s="359">
        <f t="shared" si="626"/>
        <v>5.7789629945986576E-2</v>
      </c>
      <c r="G58" s="360">
        <f t="shared" si="627"/>
        <v>1</v>
      </c>
      <c r="H58" s="361">
        <f t="shared" si="628"/>
        <v>3</v>
      </c>
      <c r="I58" s="362" t="str">
        <f t="shared" si="629"/>
        <v xml:space="preserve">改善 </v>
      </c>
      <c r="J58" s="2547">
        <f>結果表!K56</f>
        <v>100.82721848959079</v>
      </c>
      <c r="K58" s="2589">
        <v>44743</v>
      </c>
      <c r="L58" s="2547">
        <f>結果表!I56</f>
        <v>101.55642122586008</v>
      </c>
      <c r="M58" s="52">
        <f t="shared" si="630"/>
        <v>-5.4583891724561795E-2</v>
      </c>
      <c r="N58" s="243">
        <f t="shared" si="631"/>
        <v>0.57999999999999996</v>
      </c>
      <c r="O58" s="542">
        <f t="shared" si="632"/>
        <v>101.59295373541327</v>
      </c>
      <c r="P58" s="359">
        <f t="shared" si="633"/>
        <v>-6.5181867703500984E-3</v>
      </c>
      <c r="Q58" s="360">
        <f t="shared" si="634"/>
        <v>-1</v>
      </c>
      <c r="R58" s="361">
        <f t="shared" si="635"/>
        <v>1</v>
      </c>
      <c r="S58" s="362" t="str">
        <f t="shared" si="636"/>
        <v xml:space="preserve"> ---</v>
      </c>
      <c r="T58" s="2547">
        <f>結果表!Q56</f>
        <v>100.56542785179197</v>
      </c>
    </row>
    <row r="59" spans="1:30">
      <c r="A59" s="2232">
        <v>44774</v>
      </c>
      <c r="B59" s="2674">
        <f>結果表!C57</f>
        <v>102.2023329294809</v>
      </c>
      <c r="C59" s="52">
        <f t="shared" ref="C59" si="637">B59-B58</f>
        <v>-0.1956717874760443</v>
      </c>
      <c r="D59" s="243">
        <f t="shared" ref="D59" si="638">ROUND((B59-B47)/B47*100,2)</f>
        <v>1.37</v>
      </c>
      <c r="E59" s="542">
        <f t="shared" ref="E59" si="639">AVERAGE(B57:B59)</f>
        <v>102.35232652529133</v>
      </c>
      <c r="F59" s="359">
        <f t="shared" ref="F59" si="640">E59-E58</f>
        <v>-5.6896745414633187E-2</v>
      </c>
      <c r="G59" s="360">
        <f t="shared" ref="G59" si="641">IF(F59&lt;0,-1,1)</f>
        <v>-1</v>
      </c>
      <c r="H59" s="361">
        <f t="shared" ref="H59" si="642">SUM(G57:G59)</f>
        <v>1</v>
      </c>
      <c r="I59" s="362" t="str">
        <f t="shared" ref="I59" si="643">IF(H59=-3,"悪化 ",IF(H59=3,"改善 "," ---"))</f>
        <v xml:space="preserve"> ---</v>
      </c>
      <c r="J59" s="2547">
        <f>結果表!K57</f>
        <v>101.07981153306422</v>
      </c>
      <c r="K59" s="2589">
        <v>44774</v>
      </c>
      <c r="L59" s="2547">
        <f>結果表!I57</f>
        <v>101.44102569915367</v>
      </c>
      <c r="M59" s="52">
        <f t="shared" ref="M59" si="644">L59-L58</f>
        <v>-0.11539552670640774</v>
      </c>
      <c r="N59" s="243">
        <f t="shared" ref="N59" si="645">ROUND((L59-L47)/L47*100,2)</f>
        <v>0.67</v>
      </c>
      <c r="O59" s="542">
        <f t="shared" ref="O59" si="646">AVERAGE(L57:L59)</f>
        <v>101.53615068086613</v>
      </c>
      <c r="P59" s="359">
        <f t="shared" ref="P59" si="647">O59-O58</f>
        <v>-5.6803054547145848E-2</v>
      </c>
      <c r="Q59" s="360">
        <f t="shared" ref="Q59" si="648">IF(P59&lt;0,-1,1)</f>
        <v>-1</v>
      </c>
      <c r="R59" s="361">
        <f t="shared" ref="R59" si="649">SUM(Q57:Q59)</f>
        <v>-1</v>
      </c>
      <c r="S59" s="362" t="str">
        <f t="shared" ref="S59" si="650">IF(R59=-3,"悪化 ",IF(R59=3,"改善 "," ---"))</f>
        <v xml:space="preserve"> ---</v>
      </c>
      <c r="T59" s="2547">
        <f>結果表!Q57</f>
        <v>100.71360963821567</v>
      </c>
    </row>
    <row r="60" spans="1:30">
      <c r="A60" s="2232">
        <v>44805</v>
      </c>
      <c r="B60" s="2674">
        <f>結果表!C58</f>
        <v>101.86137696348248</v>
      </c>
      <c r="C60" s="52">
        <f t="shared" ref="C60" si="651">B60-B59</f>
        <v>-0.34095596599841826</v>
      </c>
      <c r="D60" s="243">
        <f t="shared" ref="D60" si="652">ROUND((B60-B48)/B48*100,2)</f>
        <v>1.06</v>
      </c>
      <c r="E60" s="542">
        <f t="shared" ref="E60" si="653">AVERAGE(B58:B60)</f>
        <v>102.15390486997346</v>
      </c>
      <c r="F60" s="359">
        <f t="shared" ref="F60" si="654">E60-E59</f>
        <v>-0.19842165531787259</v>
      </c>
      <c r="G60" s="360">
        <f t="shared" ref="G60" si="655">IF(F60&lt;0,-1,1)</f>
        <v>-1</v>
      </c>
      <c r="H60" s="361">
        <f t="shared" ref="H60" si="656">SUM(G58:G60)</f>
        <v>-1</v>
      </c>
      <c r="I60" s="362" t="str">
        <f t="shared" ref="I60" si="657">IF(H60=-3,"悪化 ",IF(H60=3,"改善 "," ---"))</f>
        <v xml:space="preserve"> ---</v>
      </c>
      <c r="J60" s="2547">
        <f>結果表!K58</f>
        <v>101.25094346291925</v>
      </c>
      <c r="K60" s="2589">
        <v>44805</v>
      </c>
      <c r="L60" s="2547">
        <f>結果表!I58</f>
        <v>101.22351430353486</v>
      </c>
      <c r="M60" s="52">
        <f t="shared" ref="M60" si="658">L60-L59</f>
        <v>-0.21751139561881416</v>
      </c>
      <c r="N60" s="243">
        <f t="shared" ref="N60" si="659">ROUND((L60-L48)/L48*100,2)</f>
        <v>0.57999999999999996</v>
      </c>
      <c r="O60" s="542">
        <f t="shared" ref="O60" si="660">AVERAGE(L58:L60)</f>
        <v>101.40698707618287</v>
      </c>
      <c r="P60" s="359">
        <f t="shared" ref="P60" si="661">O60-O59</f>
        <v>-0.12916360468325649</v>
      </c>
      <c r="Q60" s="360">
        <f t="shared" ref="Q60" si="662">IF(P60&lt;0,-1,1)</f>
        <v>-1</v>
      </c>
      <c r="R60" s="361">
        <f t="shared" ref="R60" si="663">SUM(Q58:Q60)</f>
        <v>-3</v>
      </c>
      <c r="S60" s="362" t="str">
        <f t="shared" ref="S60" si="664">IF(R60=-3,"悪化 ",IF(R60=3,"改善 "," ---"))</f>
        <v xml:space="preserve">悪化 </v>
      </c>
      <c r="T60" s="2547">
        <f>結果表!Q58</f>
        <v>100.79714723119582</v>
      </c>
    </row>
    <row r="61" spans="1:30">
      <c r="A61" s="2232">
        <v>44835</v>
      </c>
      <c r="B61" s="2674">
        <f>結果表!C59</f>
        <v>101.43639076947699</v>
      </c>
      <c r="C61" s="52">
        <f t="shared" ref="C61" si="665">B61-B60</f>
        <v>-0.42498619400549842</v>
      </c>
      <c r="D61" s="243">
        <f t="shared" ref="D61" si="666">ROUND((B61-B49)/B49*100,2)</f>
        <v>0.57999999999999996</v>
      </c>
      <c r="E61" s="542">
        <f t="shared" ref="E61" si="667">AVERAGE(B59:B61)</f>
        <v>101.83336688748012</v>
      </c>
      <c r="F61" s="359">
        <f t="shared" ref="F61" si="668">E61-E60</f>
        <v>-0.32053798249333454</v>
      </c>
      <c r="G61" s="360">
        <f t="shared" ref="G61" si="669">IF(F61&lt;0,-1,1)</f>
        <v>-1</v>
      </c>
      <c r="H61" s="361">
        <f t="shared" ref="H61" si="670">SUM(G59:G61)</f>
        <v>-3</v>
      </c>
      <c r="I61" s="362" t="str">
        <f t="shared" ref="I61" si="671">IF(H61=-3,"悪化 ",IF(H61=3,"改善 "," ---"))</f>
        <v xml:space="preserve">悪化 </v>
      </c>
      <c r="J61" s="2547">
        <f>結果表!K59</f>
        <v>101.31045747794538</v>
      </c>
      <c r="K61" s="2589">
        <v>44835</v>
      </c>
      <c r="L61" s="2547">
        <f>結果表!I59</f>
        <v>100.94673849070531</v>
      </c>
      <c r="M61" s="52">
        <f t="shared" ref="M61" si="672">L61-L60</f>
        <v>-0.27677581282954122</v>
      </c>
      <c r="N61" s="243">
        <f t="shared" ref="N61" si="673">ROUND((L61-L49)/L49*100,2)</f>
        <v>0.3</v>
      </c>
      <c r="O61" s="542">
        <f t="shared" ref="O61" si="674">AVERAGE(L59:L61)</f>
        <v>101.20375949779793</v>
      </c>
      <c r="P61" s="359">
        <f t="shared" ref="P61" si="675">O61-O60</f>
        <v>-0.20322757838493999</v>
      </c>
      <c r="Q61" s="360">
        <f t="shared" ref="Q61" si="676">IF(P61&lt;0,-1,1)</f>
        <v>-1</v>
      </c>
      <c r="R61" s="361">
        <f t="shared" ref="R61" si="677">SUM(Q59:Q61)</f>
        <v>-3</v>
      </c>
      <c r="S61" s="362" t="str">
        <f t="shared" ref="S61" si="678">IF(R61=-3,"悪化 ",IF(R61=3,"改善 "," ---"))</f>
        <v xml:space="preserve">悪化 </v>
      </c>
      <c r="T61" s="2547">
        <f>結果表!Q59</f>
        <v>100.8195904437995</v>
      </c>
    </row>
    <row r="62" spans="1:30">
      <c r="A62" s="2232">
        <v>44866</v>
      </c>
      <c r="B62" s="2674">
        <f>結果表!C60</f>
        <v>100.99878007432582</v>
      </c>
      <c r="C62" s="52">
        <f t="shared" ref="C62" si="679">B62-B61</f>
        <v>-0.43761069515116446</v>
      </c>
      <c r="D62" s="243">
        <f t="shared" ref="D62" si="680">ROUND((B62-B50)/B50*100,2)</f>
        <v>0</v>
      </c>
      <c r="E62" s="542">
        <f t="shared" ref="E62" si="681">AVERAGE(B60:B62)</f>
        <v>101.43218260242843</v>
      </c>
      <c r="F62" s="359">
        <f t="shared" ref="F62" si="682">E62-E61</f>
        <v>-0.40118428505169845</v>
      </c>
      <c r="G62" s="360">
        <f t="shared" ref="G62" si="683">IF(F62&lt;0,-1,1)</f>
        <v>-1</v>
      </c>
      <c r="H62" s="361">
        <f t="shared" ref="H62" si="684">SUM(G60:G62)</f>
        <v>-3</v>
      </c>
      <c r="I62" s="362" t="str">
        <f t="shared" ref="I62" si="685">IF(H62=-3,"悪化 ",IF(H62=3,"改善 "," ---"))</f>
        <v xml:space="preserve">悪化 </v>
      </c>
      <c r="J62" s="2547">
        <f>結果表!K60</f>
        <v>101.26134581811499</v>
      </c>
      <c r="K62" s="2589">
        <v>44866</v>
      </c>
      <c r="L62" s="2547">
        <f>結果表!I60</f>
        <v>100.66155558632357</v>
      </c>
      <c r="M62" s="52">
        <f t="shared" ref="M62" si="686">L62-L61</f>
        <v>-0.28518290438174176</v>
      </c>
      <c r="N62" s="243">
        <f t="shared" ref="N62" si="687">ROUND((L62-L50)/L50*100,2)</f>
        <v>-0.11</v>
      </c>
      <c r="O62" s="542">
        <f t="shared" ref="O62" si="688">AVERAGE(L60:L62)</f>
        <v>100.94393612685458</v>
      </c>
      <c r="P62" s="359">
        <f t="shared" ref="P62" si="689">O62-O61</f>
        <v>-0.25982337094335151</v>
      </c>
      <c r="Q62" s="360">
        <f t="shared" ref="Q62" si="690">IF(P62&lt;0,-1,1)</f>
        <v>-1</v>
      </c>
      <c r="R62" s="361">
        <f t="shared" ref="R62" si="691">SUM(Q60:Q62)</f>
        <v>-3</v>
      </c>
      <c r="S62" s="362" t="str">
        <f t="shared" ref="S62" si="692">IF(R62=-3,"悪化 ",IF(R62=3,"改善 "," ---"))</f>
        <v xml:space="preserve">悪化 </v>
      </c>
      <c r="T62" s="2547">
        <f>結果表!Q60</f>
        <v>100.78485731181408</v>
      </c>
    </row>
    <row r="63" spans="1:30">
      <c r="A63" s="2549">
        <v>44896</v>
      </c>
      <c r="B63" s="2674">
        <f>結果表!C61</f>
        <v>100.57858478736837</v>
      </c>
      <c r="C63" s="550">
        <f t="shared" ref="C63:C64" si="693">B63-B62</f>
        <v>-0.42019528695745123</v>
      </c>
      <c r="D63" s="246">
        <f t="shared" ref="D63:D64" si="694">ROUND((B63-B51)/B51*100,2)</f>
        <v>-0.62</v>
      </c>
      <c r="E63" s="551">
        <f t="shared" ref="E63:E64" si="695">AVERAGE(B61:B63)</f>
        <v>101.0045852103904</v>
      </c>
      <c r="F63" s="544">
        <f t="shared" ref="F63:F64" si="696">E63-E62</f>
        <v>-0.42759739203802383</v>
      </c>
      <c r="G63" s="552">
        <f t="shared" ref="G63:G64" si="697">IF(F63&lt;0,-1,1)</f>
        <v>-1</v>
      </c>
      <c r="H63" s="545">
        <f t="shared" ref="H63:H64" si="698">SUM(G61:G63)</f>
        <v>-3</v>
      </c>
      <c r="I63" s="439" t="str">
        <f t="shared" ref="I63:I64" si="699">IF(H63=-3,"悪化 ",IF(H63=3,"改善 "," ---"))</f>
        <v xml:space="preserve">悪化 </v>
      </c>
      <c r="J63" s="2547">
        <f>結果表!K61</f>
        <v>101.11258309188973</v>
      </c>
      <c r="K63" s="2641">
        <v>44896</v>
      </c>
      <c r="L63" s="2547">
        <f>結果表!I61</f>
        <v>100.39007423826111</v>
      </c>
      <c r="M63" s="550">
        <f t="shared" ref="M63:M64" si="700">L63-L62</f>
        <v>-0.2714813480624656</v>
      </c>
      <c r="N63" s="246">
        <f t="shared" ref="N63:N64" si="701">ROUND((L63-L51)/L51*100,2)</f>
        <v>-0.55000000000000004</v>
      </c>
      <c r="O63" s="551">
        <f t="shared" ref="O63:O64" si="702">AVERAGE(L61:L63)</f>
        <v>100.66612277176334</v>
      </c>
      <c r="P63" s="544">
        <f t="shared" ref="P63:P64" si="703">O63-O62</f>
        <v>-0.27781335509124006</v>
      </c>
      <c r="Q63" s="552">
        <f t="shared" ref="Q63:Q64" si="704">IF(P63&lt;0,-1,1)</f>
        <v>-1</v>
      </c>
      <c r="R63" s="545">
        <f t="shared" ref="R63:R64" si="705">SUM(Q61:Q63)</f>
        <v>-3</v>
      </c>
      <c r="S63" s="439" t="str">
        <f t="shared" ref="S63:S64" si="706">IF(R63=-3,"悪化 ",IF(R63=3,"改善 "," ---"))</f>
        <v xml:space="preserve">悪化 </v>
      </c>
      <c r="T63" s="2547">
        <f>結果表!Q61</f>
        <v>100.6930390997799</v>
      </c>
    </row>
    <row r="64" spans="1:30">
      <c r="A64" s="2232">
        <v>44927</v>
      </c>
      <c r="B64" s="2673">
        <f>結果表!C62</f>
        <v>100.2408920290906</v>
      </c>
      <c r="C64" s="699">
        <f t="shared" si="693"/>
        <v>-0.33769275827776823</v>
      </c>
      <c r="D64" s="243">
        <f t="shared" si="694"/>
        <v>-1.21</v>
      </c>
      <c r="E64" s="359">
        <f t="shared" si="695"/>
        <v>100.6060856302616</v>
      </c>
      <c r="F64" s="359">
        <f t="shared" si="696"/>
        <v>-0.39849958012879938</v>
      </c>
      <c r="G64" s="361">
        <f t="shared" si="697"/>
        <v>-1</v>
      </c>
      <c r="H64" s="361">
        <f t="shared" si="698"/>
        <v>-3</v>
      </c>
      <c r="I64" s="2543" t="str">
        <f t="shared" si="699"/>
        <v xml:space="preserve">悪化 </v>
      </c>
      <c r="J64" s="2546">
        <f>結果表!K62</f>
        <v>100.89561063404176</v>
      </c>
      <c r="K64" s="2589">
        <v>44927</v>
      </c>
      <c r="L64" s="2546">
        <f>結果表!I62</f>
        <v>100.18392024070383</v>
      </c>
      <c r="M64" s="699">
        <f t="shared" si="700"/>
        <v>-0.20615399755727992</v>
      </c>
      <c r="N64" s="243">
        <f t="shared" si="701"/>
        <v>-0.94</v>
      </c>
      <c r="O64" s="359">
        <f t="shared" si="702"/>
        <v>100.41185002176285</v>
      </c>
      <c r="P64" s="359">
        <f t="shared" si="703"/>
        <v>-0.25427275000049576</v>
      </c>
      <c r="Q64" s="361">
        <f t="shared" si="704"/>
        <v>-1</v>
      </c>
      <c r="R64" s="361">
        <f t="shared" si="705"/>
        <v>-3</v>
      </c>
      <c r="S64" s="2543" t="str">
        <f t="shared" si="706"/>
        <v xml:space="preserve">悪化 </v>
      </c>
      <c r="T64" s="2546">
        <f>結果表!Q62</f>
        <v>100.56882436371009</v>
      </c>
    </row>
    <row r="65" spans="1:20">
      <c r="A65" s="2232">
        <v>44958</v>
      </c>
      <c r="B65" s="2674">
        <f>結果表!C63</f>
        <v>100.02465515848638</v>
      </c>
      <c r="C65" s="699">
        <f t="shared" ref="C65" si="707">B65-B64</f>
        <v>-0.21623687060422014</v>
      </c>
      <c r="D65" s="243">
        <f t="shared" ref="D65" si="708">ROUND((B65-B53)/B53*100,2)</f>
        <v>-1.69</v>
      </c>
      <c r="E65" s="359">
        <f t="shared" ref="E65" si="709">AVERAGE(B63:B65)</f>
        <v>100.28137732498179</v>
      </c>
      <c r="F65" s="359">
        <f t="shared" ref="F65" si="710">E65-E64</f>
        <v>-0.3247083052798132</v>
      </c>
      <c r="G65" s="361">
        <f t="shared" ref="G65" si="711">IF(F65&lt;0,-1,1)</f>
        <v>-1</v>
      </c>
      <c r="H65" s="361">
        <f t="shared" ref="H65" si="712">SUM(G63:G65)</f>
        <v>-3</v>
      </c>
      <c r="I65" s="2543" t="str">
        <f t="shared" ref="I65" si="713">IF(H65=-3,"悪化 ",IF(H65=3,"改善 "," ---"))</f>
        <v xml:space="preserve">悪化 </v>
      </c>
      <c r="J65" s="2547">
        <f>結果表!K63</f>
        <v>100.67994426655117</v>
      </c>
      <c r="K65" s="2589">
        <v>44958</v>
      </c>
      <c r="L65" s="2547">
        <f>結果表!I63</f>
        <v>100.0560114765709</v>
      </c>
      <c r="M65" s="699">
        <f t="shared" ref="M65" si="714">L65-L64</f>
        <v>-0.12790876413292551</v>
      </c>
      <c r="N65" s="243">
        <f t="shared" ref="N65" si="715">ROUND((L65-L53)/L53*100,2)</f>
        <v>-1.23</v>
      </c>
      <c r="O65" s="359">
        <f t="shared" ref="O65" si="716">AVERAGE(L63:L65)</f>
        <v>100.21000198517862</v>
      </c>
      <c r="P65" s="359">
        <f t="shared" ref="P65" si="717">O65-O64</f>
        <v>-0.20184803658422368</v>
      </c>
      <c r="Q65" s="361">
        <f t="shared" ref="Q65" si="718">IF(P65&lt;0,-1,1)</f>
        <v>-1</v>
      </c>
      <c r="R65" s="361">
        <f t="shared" ref="R65" si="719">SUM(Q63:Q65)</f>
        <v>-3</v>
      </c>
      <c r="S65" s="2543" t="str">
        <f t="shared" ref="S65" si="720">IF(R65=-3,"悪化 ",IF(R65=3,"改善 "," ---"))</f>
        <v xml:space="preserve">悪化 </v>
      </c>
      <c r="T65" s="2547">
        <f>結果表!Q63</f>
        <v>100.47620559635337</v>
      </c>
    </row>
    <row r="66" spans="1:20">
      <c r="A66" s="2232">
        <v>44986</v>
      </c>
      <c r="B66" s="2674">
        <f>結果表!C64</f>
        <v>99.904528902202742</v>
      </c>
      <c r="C66" s="699">
        <f t="shared" ref="C66" si="721">B66-B65</f>
        <v>-0.12012625628364049</v>
      </c>
      <c r="D66" s="243">
        <f t="shared" ref="D66" si="722">ROUND((B66-B54)/B54*100,2)</f>
        <v>-2.06</v>
      </c>
      <c r="E66" s="359">
        <f t="shared" ref="E66" si="723">AVERAGE(B64:B66)</f>
        <v>100.05669202992658</v>
      </c>
      <c r="F66" s="359">
        <f t="shared" ref="F66" si="724">E66-E65</f>
        <v>-0.22468529505520962</v>
      </c>
      <c r="G66" s="361">
        <f t="shared" ref="G66" si="725">IF(F66&lt;0,-1,1)</f>
        <v>-1</v>
      </c>
      <c r="H66" s="361">
        <f t="shared" ref="H66" si="726">SUM(G64:G66)</f>
        <v>-3</v>
      </c>
      <c r="I66" s="2543" t="str">
        <f t="shared" ref="I66" si="727">IF(H66=-3,"悪化 ",IF(H66=3,"改善 "," ---"))</f>
        <v xml:space="preserve">悪化 </v>
      </c>
      <c r="J66" s="2547">
        <f>結果表!K64</f>
        <v>100.49625730793427</v>
      </c>
      <c r="K66" s="2589">
        <v>44986</v>
      </c>
      <c r="L66" s="2547">
        <f>結果表!I64</f>
        <v>99.984037697932422</v>
      </c>
      <c r="M66" s="699">
        <f t="shared" ref="M66" si="728">L66-L65</f>
        <v>-7.1973778638479757E-2</v>
      </c>
      <c r="N66" s="243">
        <f t="shared" ref="N66" si="729">ROUND((L66-L54)/L54*100,2)</f>
        <v>-1.46</v>
      </c>
      <c r="O66" s="359">
        <f t="shared" ref="O66" si="730">AVERAGE(L64:L66)</f>
        <v>100.07465647173571</v>
      </c>
      <c r="P66" s="359">
        <f t="shared" ref="P66" si="731">O66-O65</f>
        <v>-0.13534551344291401</v>
      </c>
      <c r="Q66" s="361">
        <f t="shared" ref="Q66" si="732">IF(P66&lt;0,-1,1)</f>
        <v>-1</v>
      </c>
      <c r="R66" s="361">
        <f t="shared" ref="R66" si="733">SUM(Q64:Q66)</f>
        <v>-3</v>
      </c>
      <c r="S66" s="2543" t="str">
        <f t="shared" ref="S66" si="734">IF(R66=-3,"悪化 ",IF(R66=3,"改善 "," ---"))</f>
        <v xml:space="preserve">悪化 </v>
      </c>
      <c r="T66" s="2547">
        <f>結果表!Q64</f>
        <v>100.44218809894704</v>
      </c>
    </row>
    <row r="67" spans="1:20">
      <c r="A67" s="2232">
        <v>45017</v>
      </c>
      <c r="B67" s="2674">
        <f>結果表!C65</f>
        <v>99.836466974266713</v>
      </c>
      <c r="C67" s="699">
        <f t="shared" ref="C67" si="735">B67-B66</f>
        <v>-6.806192793602861E-2</v>
      </c>
      <c r="D67" s="243">
        <f t="shared" ref="D67" si="736">ROUND((B67-B55)/B55*100,2)</f>
        <v>-2.34</v>
      </c>
      <c r="E67" s="359">
        <f t="shared" ref="E67" si="737">AVERAGE(B65:B67)</f>
        <v>99.921883678318622</v>
      </c>
      <c r="F67" s="359">
        <f t="shared" ref="F67" si="738">E67-E66</f>
        <v>-0.13480835160795834</v>
      </c>
      <c r="G67" s="361">
        <f t="shared" ref="G67" si="739">IF(F67&lt;0,-1,1)</f>
        <v>-1</v>
      </c>
      <c r="H67" s="361">
        <f t="shared" ref="H67" si="740">SUM(G65:G67)</f>
        <v>-3</v>
      </c>
      <c r="I67" s="2543" t="str">
        <f t="shared" ref="I67" si="741">IF(H67=-3,"悪化 ",IF(H67=3,"改善 "," ---"))</f>
        <v xml:space="preserve">悪化 </v>
      </c>
      <c r="J67" s="2547">
        <f>結果表!K65</f>
        <v>100.34920674470905</v>
      </c>
      <c r="K67" s="2589">
        <v>45017</v>
      </c>
      <c r="L67" s="2547">
        <f>結果表!I65</f>
        <v>99.947376645623606</v>
      </c>
      <c r="M67" s="699">
        <f t="shared" ref="M67" si="742">L67-L66</f>
        <v>-3.6661052308815556E-2</v>
      </c>
      <c r="N67" s="243">
        <f t="shared" ref="N67" si="743">ROUND((L67-L55)/L55*100,2)</f>
        <v>-1.6</v>
      </c>
      <c r="O67" s="359">
        <f t="shared" ref="O67" si="744">AVERAGE(L65:L67)</f>
        <v>99.995808606708977</v>
      </c>
      <c r="P67" s="359">
        <f t="shared" ref="P67" si="745">O67-O66</f>
        <v>-7.8847865026730801E-2</v>
      </c>
      <c r="Q67" s="361">
        <f t="shared" ref="Q67" si="746">IF(P67&lt;0,-1,1)</f>
        <v>-1</v>
      </c>
      <c r="R67" s="361">
        <f t="shared" ref="R67" si="747">SUM(Q65:Q67)</f>
        <v>-3</v>
      </c>
      <c r="S67" s="2543" t="str">
        <f t="shared" ref="S67" si="748">IF(R67=-3,"悪化 ",IF(R67=3,"改善 "," ---"))</f>
        <v xml:space="preserve">悪化 </v>
      </c>
      <c r="T67" s="2547">
        <f>結果表!Q65</f>
        <v>100.45133917725326</v>
      </c>
    </row>
    <row r="68" spans="1:20">
      <c r="A68" s="2232">
        <v>45047</v>
      </c>
      <c r="B68" s="2674">
        <f>結果表!C66</f>
        <v>99.787219932637228</v>
      </c>
      <c r="C68" s="699">
        <f t="shared" ref="C68" si="749">B68-B67</f>
        <v>-4.9247041629485011E-2</v>
      </c>
      <c r="D68" s="243">
        <f t="shared" ref="D68" si="750">ROUND((B68-B56)/B56*100,2)</f>
        <v>-2.5299999999999998</v>
      </c>
      <c r="E68" s="359">
        <f t="shared" ref="E68" si="751">AVERAGE(B66:B68)</f>
        <v>99.842738603035571</v>
      </c>
      <c r="F68" s="359">
        <f t="shared" ref="F68" si="752">E68-E67</f>
        <v>-7.9145075283051369E-2</v>
      </c>
      <c r="G68" s="361">
        <f t="shared" ref="G68" si="753">IF(F68&lt;0,-1,1)</f>
        <v>-1</v>
      </c>
      <c r="H68" s="361">
        <f t="shared" ref="H68" si="754">SUM(G66:G68)</f>
        <v>-3</v>
      </c>
      <c r="I68" s="2543" t="str">
        <f t="shared" ref="I68" si="755">IF(H68=-3,"悪化 ",IF(H68=3,"改善 "," ---"))</f>
        <v xml:space="preserve">悪化 </v>
      </c>
      <c r="J68" s="2547">
        <f>結果表!K66</f>
        <v>100.25586588436258</v>
      </c>
      <c r="K68" s="2589">
        <v>45047</v>
      </c>
      <c r="L68" s="2547">
        <f>結果表!I66</f>
        <v>99.93314333321203</v>
      </c>
      <c r="M68" s="699">
        <f t="shared" ref="M68" si="756">L68-L67</f>
        <v>-1.4233312411576549E-2</v>
      </c>
      <c r="N68" s="243">
        <f t="shared" ref="N68" si="757">ROUND((L68-L56)/L56*100,2)</f>
        <v>-1.65</v>
      </c>
      <c r="O68" s="359">
        <f t="shared" ref="O68" si="758">AVERAGE(L66:L68)</f>
        <v>99.954852558922695</v>
      </c>
      <c r="P68" s="359">
        <f t="shared" ref="P68" si="759">O68-O67</f>
        <v>-4.0956047786281147E-2</v>
      </c>
      <c r="Q68" s="361">
        <f t="shared" ref="Q68" si="760">IF(P68&lt;0,-1,1)</f>
        <v>-1</v>
      </c>
      <c r="R68" s="361">
        <f t="shared" ref="R68" si="761">SUM(Q66:Q68)</f>
        <v>-3</v>
      </c>
      <c r="S68" s="2543" t="str">
        <f t="shared" ref="S68" si="762">IF(R68=-3,"悪化 ",IF(R68=3,"改善 "," ---"))</f>
        <v xml:space="preserve">悪化 </v>
      </c>
      <c r="T68" s="2547">
        <f>結果表!Q66</f>
        <v>100.48930519299958</v>
      </c>
    </row>
    <row r="69" spans="1:20">
      <c r="A69" s="2232">
        <v>45078</v>
      </c>
      <c r="B69" s="2674">
        <f>結果表!C67</f>
        <v>99.746002089898326</v>
      </c>
      <c r="C69" s="699">
        <f t="shared" ref="C69" si="763">B69-B68</f>
        <v>-4.1217842738902277E-2</v>
      </c>
      <c r="D69" s="243">
        <f t="shared" ref="D69" si="764">ROUND((B69-B57)/B57*100,2)</f>
        <v>-2.65</v>
      </c>
      <c r="E69" s="359">
        <f t="shared" ref="E69" si="765">AVERAGE(B67:B69)</f>
        <v>99.789896332267418</v>
      </c>
      <c r="F69" s="359">
        <f t="shared" ref="F69" si="766">E69-E68</f>
        <v>-5.2842270768152844E-2</v>
      </c>
      <c r="G69" s="361">
        <f t="shared" ref="G69" si="767">IF(F69&lt;0,-1,1)</f>
        <v>-1</v>
      </c>
      <c r="H69" s="361">
        <f t="shared" ref="H69" si="768">SUM(G67:G69)</f>
        <v>-3</v>
      </c>
      <c r="I69" s="2543" t="str">
        <f t="shared" ref="I69" si="769">IF(H69=-3,"悪化 ",IF(H69=3,"改善 "," ---"))</f>
        <v xml:space="preserve">悪化 </v>
      </c>
      <c r="J69" s="2547">
        <f>結果表!K67</f>
        <v>100.17170918753256</v>
      </c>
      <c r="K69" s="2589">
        <v>45078</v>
      </c>
      <c r="L69" s="2547">
        <f>結果表!I67</f>
        <v>99.940346012881477</v>
      </c>
      <c r="M69" s="699">
        <f t="shared" ref="M69" si="770">L69-L68</f>
        <v>7.2026796694473205E-3</v>
      </c>
      <c r="N69" s="243">
        <f t="shared" ref="N69" si="771">ROUND((L69-L57)/L57*100,2)</f>
        <v>-1.64</v>
      </c>
      <c r="O69" s="359">
        <f t="shared" ref="O69" si="772">AVERAGE(L67:L69)</f>
        <v>99.940288663905719</v>
      </c>
      <c r="P69" s="359">
        <f t="shared" ref="P69" si="773">O69-O68</f>
        <v>-1.4563895016976858E-2</v>
      </c>
      <c r="Q69" s="361">
        <f t="shared" ref="Q69" si="774">IF(P69&lt;0,-1,1)</f>
        <v>-1</v>
      </c>
      <c r="R69" s="361">
        <f t="shared" ref="R69" si="775">SUM(Q67:Q69)</f>
        <v>-3</v>
      </c>
      <c r="S69" s="2543" t="str">
        <f t="shared" ref="S69" si="776">IF(R69=-3,"悪化 ",IF(R69=3,"改善 "," ---"))</f>
        <v xml:space="preserve">悪化 </v>
      </c>
      <c r="T69" s="2547">
        <f>結果表!Q67</f>
        <v>100.53433937519526</v>
      </c>
    </row>
    <row r="70" spans="1:20">
      <c r="A70" s="2232">
        <v>45108</v>
      </c>
      <c r="B70" s="2674">
        <f>結果表!C68</f>
        <v>99.706336504525723</v>
      </c>
      <c r="C70" s="699">
        <f t="shared" ref="C70" si="777">B70-B69</f>
        <v>-3.9665585372603118E-2</v>
      </c>
      <c r="D70" s="243">
        <f t="shared" ref="D70" si="778">ROUND((B70-B58)/B58*100,2)</f>
        <v>-2.63</v>
      </c>
      <c r="E70" s="359">
        <f t="shared" ref="E70" si="779">AVERAGE(B68:B70)</f>
        <v>99.746519509020416</v>
      </c>
      <c r="F70" s="359">
        <f t="shared" ref="F70" si="780">E70-E69</f>
        <v>-4.3376823247001539E-2</v>
      </c>
      <c r="G70" s="361">
        <f t="shared" ref="G70" si="781">IF(F70&lt;0,-1,1)</f>
        <v>-1</v>
      </c>
      <c r="H70" s="361">
        <f t="shared" ref="H70" si="782">SUM(G68:G70)</f>
        <v>-3</v>
      </c>
      <c r="I70" s="2543" t="str">
        <f t="shared" ref="I70" si="783">IF(H70=-3,"悪化 ",IF(H70=3,"改善 "," ---"))</f>
        <v xml:space="preserve">悪化 </v>
      </c>
      <c r="J70" s="2547">
        <f>結果表!K68</f>
        <v>100.02295328652518</v>
      </c>
      <c r="K70" s="2589">
        <v>45108</v>
      </c>
      <c r="L70" s="2547">
        <f>結果表!I68</f>
        <v>99.953404961863512</v>
      </c>
      <c r="M70" s="699">
        <f t="shared" ref="M70" si="784">L70-L69</f>
        <v>1.305894898203519E-2</v>
      </c>
      <c r="N70" s="243">
        <f t="shared" ref="N70" si="785">ROUND((L70-L58)/L58*100,2)</f>
        <v>-1.58</v>
      </c>
      <c r="O70" s="359">
        <f t="shared" ref="O70" si="786">AVERAGE(L68:L70)</f>
        <v>99.94229810265233</v>
      </c>
      <c r="P70" s="359">
        <f t="shared" ref="P70" si="787">O70-O69</f>
        <v>2.0094387466116359E-3</v>
      </c>
      <c r="Q70" s="361">
        <f t="shared" ref="Q70" si="788">IF(P70&lt;0,-1,1)</f>
        <v>1</v>
      </c>
      <c r="R70" s="361">
        <f t="shared" ref="R70" si="789">SUM(Q68:Q70)</f>
        <v>-1</v>
      </c>
      <c r="S70" s="2543" t="str">
        <f t="shared" ref="S70" si="790">IF(R70=-3,"悪化 ",IF(R70=3,"改善 "," ---"))</f>
        <v xml:space="preserve"> ---</v>
      </c>
      <c r="T70" s="2547">
        <f>結果表!Q68</f>
        <v>100.56785687924194</v>
      </c>
    </row>
    <row r="71" spans="1:20">
      <c r="A71" s="2232">
        <v>45139</v>
      </c>
      <c r="B71" s="2674">
        <f>結果表!C69</f>
        <v>99.655634661672536</v>
      </c>
      <c r="C71" s="699">
        <f t="shared" ref="C71" si="791">B71-B70</f>
        <v>-5.0701842853186463E-2</v>
      </c>
      <c r="D71" s="243">
        <f t="shared" ref="D71" si="792">ROUND((B71-B59)/B59*100,2)</f>
        <v>-2.4900000000000002</v>
      </c>
      <c r="E71" s="359">
        <f t="shared" ref="E71" si="793">AVERAGE(B69:B71)</f>
        <v>99.702657752032181</v>
      </c>
      <c r="F71" s="359">
        <f t="shared" ref="F71" si="794">E71-E70</f>
        <v>-4.3861756988235356E-2</v>
      </c>
      <c r="G71" s="361">
        <f t="shared" ref="G71" si="795">IF(F71&lt;0,-1,1)</f>
        <v>-1</v>
      </c>
      <c r="H71" s="361">
        <f t="shared" ref="H71" si="796">SUM(G69:G71)</f>
        <v>-3</v>
      </c>
      <c r="I71" s="2543" t="str">
        <f t="shared" ref="I71" si="797">IF(H71=-3,"悪化 ",IF(H71=3,"改善 "," ---"))</f>
        <v xml:space="preserve">悪化 </v>
      </c>
      <c r="J71" s="2547">
        <f>結果表!K69</f>
        <v>99.869703238496413</v>
      </c>
      <c r="K71" s="2589">
        <v>45139</v>
      </c>
      <c r="L71" s="2547">
        <f>結果表!I69</f>
        <v>99.935078072580481</v>
      </c>
      <c r="M71" s="699">
        <f t="shared" ref="M71" si="798">L71-L70</f>
        <v>-1.8326889283031278E-2</v>
      </c>
      <c r="N71" s="243">
        <f t="shared" ref="N71" si="799">ROUND((L71-L59)/L59*100,2)</f>
        <v>-1.48</v>
      </c>
      <c r="O71" s="359">
        <f t="shared" ref="O71" si="800">AVERAGE(L69:L71)</f>
        <v>99.942943015775157</v>
      </c>
      <c r="P71" s="359">
        <f t="shared" ref="P71" si="801">O71-O70</f>
        <v>6.4491312282655144E-4</v>
      </c>
      <c r="Q71" s="361">
        <f t="shared" ref="Q71" si="802">IF(P71&lt;0,-1,1)</f>
        <v>1</v>
      </c>
      <c r="R71" s="361">
        <f t="shared" ref="R71" si="803">SUM(Q69:Q71)</f>
        <v>1</v>
      </c>
      <c r="S71" s="2543" t="str">
        <f t="shared" ref="S71" si="804">IF(R71=-3,"悪化 ",IF(R71=3,"改善 "," ---"))</f>
        <v xml:space="preserve"> ---</v>
      </c>
      <c r="T71" s="2547">
        <f>結果表!Q69</f>
        <v>100.59388786397976</v>
      </c>
    </row>
    <row r="72" spans="1:20">
      <c r="A72" s="2232">
        <v>45170</v>
      </c>
      <c r="B72" s="2674">
        <f>結果表!C70</f>
        <v>99.561630121708603</v>
      </c>
      <c r="C72" s="699">
        <f t="shared" ref="C72" si="805">B72-B71</f>
        <v>-9.4004539963933098E-2</v>
      </c>
      <c r="D72" s="243">
        <f t="shared" ref="D72" si="806">ROUND((B72-B60)/B60*100,2)</f>
        <v>-2.2599999999999998</v>
      </c>
      <c r="E72" s="359">
        <f t="shared" ref="E72" si="807">AVERAGE(B70:B72)</f>
        <v>99.641200429302287</v>
      </c>
      <c r="F72" s="359">
        <f t="shared" ref="F72" si="808">E72-E71</f>
        <v>-6.1457322729893349E-2</v>
      </c>
      <c r="G72" s="361">
        <f t="shared" ref="G72" si="809">IF(F72&lt;0,-1,1)</f>
        <v>-1</v>
      </c>
      <c r="H72" s="361">
        <f t="shared" ref="H72" si="810">SUM(G70:G72)</f>
        <v>-3</v>
      </c>
      <c r="I72" s="2543" t="str">
        <f t="shared" ref="I72" si="811">IF(H72=-3,"悪化 ",IF(H72=3,"改善 "," ---"))</f>
        <v xml:space="preserve">悪化 </v>
      </c>
      <c r="J72" s="2547">
        <f>結果表!K70</f>
        <v>99.746588400342631</v>
      </c>
      <c r="K72" s="2589">
        <v>45170</v>
      </c>
      <c r="L72" s="2547">
        <f>結果表!I70</f>
        <v>99.832600056875478</v>
      </c>
      <c r="M72" s="699">
        <f t="shared" ref="M72" si="812">L72-L71</f>
        <v>-0.10247801570500314</v>
      </c>
      <c r="N72" s="243">
        <f t="shared" ref="N72" si="813">ROUND((L72-L60)/L60*100,2)</f>
        <v>-1.37</v>
      </c>
      <c r="O72" s="359">
        <f t="shared" ref="O72" si="814">AVERAGE(L70:L72)</f>
        <v>99.9070276971065</v>
      </c>
      <c r="P72" s="359">
        <f t="shared" ref="P72" si="815">O72-O71</f>
        <v>-3.5915318668656937E-2</v>
      </c>
      <c r="Q72" s="361">
        <f t="shared" ref="Q72" si="816">IF(P72&lt;0,-1,1)</f>
        <v>-1</v>
      </c>
      <c r="R72" s="361">
        <f t="shared" ref="R72" si="817">SUM(Q70:Q72)</f>
        <v>1</v>
      </c>
      <c r="S72" s="2543" t="str">
        <f t="shared" ref="S72" si="818">IF(R72=-3,"悪化 ",IF(R72=3,"改善 "," ---"))</f>
        <v xml:space="preserve"> ---</v>
      </c>
      <c r="T72" s="2547">
        <f>結果表!Q70</f>
        <v>100.59919973426747</v>
      </c>
    </row>
    <row r="73" spans="1:20">
      <c r="A73" s="2232">
        <v>45200</v>
      </c>
      <c r="B73" s="2674">
        <f>結果表!C71</f>
        <v>99.447817124687191</v>
      </c>
      <c r="C73" s="699">
        <f t="shared" ref="C73" si="819">B73-B72</f>
        <v>-0.11381299702141234</v>
      </c>
      <c r="D73" s="243">
        <f t="shared" ref="D73" si="820">ROUND((B73-B61)/B61*100,2)</f>
        <v>-1.96</v>
      </c>
      <c r="E73" s="359">
        <f t="shared" ref="E73" si="821">AVERAGE(B71:B73)</f>
        <v>99.555027302689453</v>
      </c>
      <c r="F73" s="359">
        <f t="shared" ref="F73" si="822">E73-E72</f>
        <v>-8.6173126612834494E-2</v>
      </c>
      <c r="G73" s="361">
        <f t="shared" ref="G73" si="823">IF(F73&lt;0,-1,1)</f>
        <v>-1</v>
      </c>
      <c r="H73" s="361">
        <f t="shared" ref="H73" si="824">SUM(G71:G73)</f>
        <v>-3</v>
      </c>
      <c r="I73" s="2543" t="str">
        <f t="shared" ref="I73" si="825">IF(H73=-3,"悪化 ",IF(H73=3,"改善 "," ---"))</f>
        <v xml:space="preserve">悪化 </v>
      </c>
      <c r="J73" s="2547">
        <f>結果表!K71</f>
        <v>99.672764067690835</v>
      </c>
      <c r="K73" s="2589">
        <v>45200</v>
      </c>
      <c r="L73" s="2547">
        <f>結果表!I71</f>
        <v>99.681891481174304</v>
      </c>
      <c r="M73" s="699">
        <f t="shared" ref="M73" si="826">L73-L72</f>
        <v>-0.15070857570117369</v>
      </c>
      <c r="N73" s="243">
        <f t="shared" ref="N73" si="827">ROUND((L73-L61)/L61*100,2)</f>
        <v>-1.25</v>
      </c>
      <c r="O73" s="359">
        <f t="shared" ref="O73" si="828">AVERAGE(L71:L73)</f>
        <v>99.816523203543412</v>
      </c>
      <c r="P73" s="359">
        <f t="shared" ref="P73" si="829">O73-O72</f>
        <v>-9.0504493563088317E-2</v>
      </c>
      <c r="Q73" s="361">
        <f t="shared" ref="Q73" si="830">IF(P73&lt;0,-1,1)</f>
        <v>-1</v>
      </c>
      <c r="R73" s="361">
        <f t="shared" ref="R73" si="831">SUM(Q71:Q73)</f>
        <v>-1</v>
      </c>
      <c r="S73" s="2543" t="str">
        <f t="shared" ref="S73" si="832">IF(R73=-3,"悪化 ",IF(R73=3,"改善 "," ---"))</f>
        <v xml:space="preserve"> ---</v>
      </c>
      <c r="T73" s="2547">
        <f>結果表!Q71</f>
        <v>100.56695945807269</v>
      </c>
    </row>
    <row r="74" spans="1:20">
      <c r="A74" s="2232">
        <v>45231</v>
      </c>
      <c r="B74" s="2674">
        <f>結果表!C72</f>
        <v>99.319974682967299</v>
      </c>
      <c r="C74" s="699">
        <f t="shared" ref="C74" si="833">B74-B73</f>
        <v>-0.12784244171989201</v>
      </c>
      <c r="D74" s="243">
        <f t="shared" ref="D74" si="834">ROUND((B74-B62)/B62*100,2)</f>
        <v>-1.66</v>
      </c>
      <c r="E74" s="359">
        <f t="shared" ref="E74" si="835">AVERAGE(B72:B74)</f>
        <v>99.443140643121026</v>
      </c>
      <c r="F74" s="359">
        <f t="shared" ref="F74" si="836">E74-E73</f>
        <v>-0.11188665956842669</v>
      </c>
      <c r="G74" s="361">
        <f t="shared" ref="G74" si="837">IF(F74&lt;0,-1,1)</f>
        <v>-1</v>
      </c>
      <c r="H74" s="361">
        <f t="shared" ref="H74" si="838">SUM(G72:G74)</f>
        <v>-3</v>
      </c>
      <c r="I74" s="2543" t="str">
        <f t="shared" ref="I74" si="839">IF(H74=-3,"悪化 ",IF(H74=3,"改善 "," ---"))</f>
        <v xml:space="preserve">悪化 </v>
      </c>
      <c r="J74" s="2547">
        <f>結果表!K72</f>
        <v>99.655655503328049</v>
      </c>
      <c r="K74" s="2589">
        <v>45231</v>
      </c>
      <c r="L74" s="2547">
        <f>結果表!I72</f>
        <v>99.505796840205392</v>
      </c>
      <c r="M74" s="699">
        <f t="shared" ref="M74" si="840">L74-L73</f>
        <v>-0.17609464096891259</v>
      </c>
      <c r="N74" s="243">
        <f t="shared" ref="N74" si="841">ROUND((L74-L62)/L62*100,2)</f>
        <v>-1.1499999999999999</v>
      </c>
      <c r="O74" s="359">
        <f t="shared" ref="O74" si="842">AVERAGE(L72:L74)</f>
        <v>99.673429459418387</v>
      </c>
      <c r="P74" s="359">
        <f t="shared" ref="P74" si="843">O74-O73</f>
        <v>-0.14309374412502507</v>
      </c>
      <c r="Q74" s="361">
        <f t="shared" ref="Q74" si="844">IF(P74&lt;0,-1,1)</f>
        <v>-1</v>
      </c>
      <c r="R74" s="361">
        <f t="shared" ref="R74" si="845">SUM(Q72:Q74)</f>
        <v>-3</v>
      </c>
      <c r="S74" s="2543" t="str">
        <f t="shared" ref="S74" si="846">IF(R74=-3,"悪化 ",IF(R74=3,"改善 "," ---"))</f>
        <v xml:space="preserve">悪化 </v>
      </c>
      <c r="T74" s="2547">
        <f>結果表!Q72</f>
        <v>100.51676408810192</v>
      </c>
    </row>
    <row r="75" spans="1:20">
      <c r="A75" s="2232">
        <v>45261</v>
      </c>
      <c r="B75" s="2675">
        <f>結果表!C73</f>
        <v>99.205264038552443</v>
      </c>
      <c r="C75" s="699">
        <f t="shared" ref="C75" si="847">B75-B74</f>
        <v>-0.11471064441485623</v>
      </c>
      <c r="D75" s="243">
        <f t="shared" ref="D75" si="848">ROUND((B75-B63)/B63*100,2)</f>
        <v>-1.37</v>
      </c>
      <c r="E75" s="359">
        <f t="shared" ref="E75" si="849">AVERAGE(B73:B75)</f>
        <v>99.324351948735639</v>
      </c>
      <c r="F75" s="359">
        <f t="shared" ref="F75" si="850">E75-E74</f>
        <v>-0.11878869438538686</v>
      </c>
      <c r="G75" s="361">
        <f t="shared" ref="G75" si="851">IF(F75&lt;0,-1,1)</f>
        <v>-1</v>
      </c>
      <c r="H75" s="361">
        <f t="shared" ref="H75" si="852">SUM(G73:G75)</f>
        <v>-3</v>
      </c>
      <c r="I75" s="2543" t="str">
        <f t="shared" ref="I75" si="853">IF(H75=-3,"悪化 ",IF(H75=3,"改善 "," ---"))</f>
        <v xml:space="preserve">悪化 </v>
      </c>
      <c r="J75" s="2548">
        <f>結果表!K73</f>
        <v>99.684927296026515</v>
      </c>
      <c r="K75" s="2589">
        <v>45261</v>
      </c>
      <c r="L75" s="2548">
        <f>結果表!I73</f>
        <v>99.336318686880503</v>
      </c>
      <c r="M75" s="699">
        <f t="shared" ref="M75" si="854">L75-L74</f>
        <v>-0.16947815332488858</v>
      </c>
      <c r="N75" s="243">
        <f t="shared" ref="N75" si="855">ROUND((L75-L63)/L63*100,2)</f>
        <v>-1.05</v>
      </c>
      <c r="O75" s="359">
        <f t="shared" ref="O75" si="856">AVERAGE(L73:L75)</f>
        <v>99.508002336086747</v>
      </c>
      <c r="P75" s="359">
        <f t="shared" ref="P75" si="857">O75-O74</f>
        <v>-0.16542712333163934</v>
      </c>
      <c r="Q75" s="361">
        <f t="shared" ref="Q75" si="858">IF(P75&lt;0,-1,1)</f>
        <v>-1</v>
      </c>
      <c r="R75" s="361">
        <f t="shared" ref="R75" si="859">SUM(Q73:Q75)</f>
        <v>-3</v>
      </c>
      <c r="S75" s="2543" t="str">
        <f t="shared" ref="S75" si="860">IF(R75=-3,"悪化 ",IF(R75=3,"改善 "," ---"))</f>
        <v xml:space="preserve">悪化 </v>
      </c>
      <c r="T75" s="2548">
        <f>結果表!Q73</f>
        <v>100.45850590059395</v>
      </c>
    </row>
    <row r="76" spans="1:20">
      <c r="A76" s="2231">
        <v>45292</v>
      </c>
      <c r="B76" s="2674">
        <f>結果表!C74</f>
        <v>99.118956981659124</v>
      </c>
      <c r="C76" s="547">
        <f t="shared" ref="C76" si="861">B76-B75</f>
        <v>-8.630705689331819E-2</v>
      </c>
      <c r="D76" s="245">
        <f t="shared" ref="D76" si="862">ROUND((B76-B64)/B64*100,2)</f>
        <v>-1.1200000000000001</v>
      </c>
      <c r="E76" s="548">
        <f t="shared" ref="E76" si="863">AVERAGE(B74:B76)</f>
        <v>99.214731901059622</v>
      </c>
      <c r="F76" s="553">
        <f t="shared" ref="F76" si="864">E76-E75</f>
        <v>-0.10962004767601741</v>
      </c>
      <c r="G76" s="549">
        <f t="shared" ref="G76" si="865">IF(F76&lt;0,-1,1)</f>
        <v>-1</v>
      </c>
      <c r="H76" s="554">
        <f t="shared" ref="H76" si="866">SUM(G74:G76)</f>
        <v>-3</v>
      </c>
      <c r="I76" s="2544" t="str">
        <f t="shared" ref="I76" si="867">IF(H76=-3,"悪化 ",IF(H76=3,"改善 "," ---"))</f>
        <v xml:space="preserve">悪化 </v>
      </c>
      <c r="J76" s="2547">
        <f>結果表!K74</f>
        <v>99.727426004626864</v>
      </c>
      <c r="K76" s="2640">
        <v>45292</v>
      </c>
      <c r="L76" s="2547">
        <f>結果表!I74</f>
        <v>99.197861838611999</v>
      </c>
      <c r="M76" s="547">
        <f t="shared" ref="M76" si="868">L76-L75</f>
        <v>-0.13845684826850402</v>
      </c>
      <c r="N76" s="245">
        <f t="shared" ref="N76" si="869">ROUND((L76-L64)/L64*100,2)</f>
        <v>-0.98</v>
      </c>
      <c r="O76" s="548">
        <f t="shared" ref="O76" si="870">AVERAGE(L74:L76)</f>
        <v>99.346659121899293</v>
      </c>
      <c r="P76" s="553">
        <f t="shared" ref="P76" si="871">O76-O75</f>
        <v>-0.16134321418745401</v>
      </c>
      <c r="Q76" s="549">
        <f t="shared" ref="Q76" si="872">IF(P76&lt;0,-1,1)</f>
        <v>-1</v>
      </c>
      <c r="R76" s="554">
        <f t="shared" ref="R76" si="873">SUM(Q74:Q76)</f>
        <v>-3</v>
      </c>
      <c r="S76" s="2544" t="str">
        <f t="shared" ref="S76" si="874">IF(R76=-3,"悪化 ",IF(R76=3,"改善 "," ---"))</f>
        <v xml:space="preserve">悪化 </v>
      </c>
      <c r="T76" s="2547">
        <f>結果表!Q74</f>
        <v>100.38316808768279</v>
      </c>
    </row>
    <row r="77" spans="1:20">
      <c r="A77" s="2232">
        <v>45323</v>
      </c>
      <c r="B77" s="2674">
        <f>結果表!C75</f>
        <v>99.123163520546044</v>
      </c>
      <c r="C77" s="52">
        <f t="shared" ref="C77" si="875">B77-B76</f>
        <v>4.2065388869190201E-3</v>
      </c>
      <c r="D77" s="243">
        <f t="shared" ref="D77" si="876">ROUND((B77-B65)/B65*100,2)</f>
        <v>-0.9</v>
      </c>
      <c r="E77" s="542">
        <f t="shared" ref="E77" si="877">AVERAGE(B75:B77)</f>
        <v>99.149128180252532</v>
      </c>
      <c r="F77" s="359">
        <f t="shared" ref="F77" si="878">E77-E76</f>
        <v>-6.5603720807089871E-2</v>
      </c>
      <c r="G77" s="360">
        <f t="shared" ref="G77" si="879">IF(F77&lt;0,-1,1)</f>
        <v>-1</v>
      </c>
      <c r="H77" s="361">
        <f t="shared" ref="H77" si="880">SUM(G75:G77)</f>
        <v>-3</v>
      </c>
      <c r="I77" s="362" t="str">
        <f t="shared" ref="I77" si="881">IF(H77=-3,"悪化 ",IF(H77=3,"改善 "," ---"))</f>
        <v xml:space="preserve">悪化 </v>
      </c>
      <c r="J77" s="2547">
        <f>結果表!K75</f>
        <v>99.794431570340365</v>
      </c>
      <c r="K77" s="2589">
        <v>45323</v>
      </c>
      <c r="L77" s="2547">
        <f>結果表!I75</f>
        <v>99.196915489143549</v>
      </c>
      <c r="M77" s="52">
        <f t="shared" ref="M77" si="882">L77-L76</f>
        <v>-9.4634946844962542E-4</v>
      </c>
      <c r="N77" s="243">
        <f t="shared" ref="N77" si="883">ROUND((L77-L65)/L65*100,2)</f>
        <v>-0.86</v>
      </c>
      <c r="O77" s="542">
        <f t="shared" ref="O77" si="884">AVERAGE(L75:L77)</f>
        <v>99.243698671545346</v>
      </c>
      <c r="P77" s="359">
        <f t="shared" ref="P77" si="885">O77-O76</f>
        <v>-0.10296045035394741</v>
      </c>
      <c r="Q77" s="360">
        <f t="shared" ref="Q77" si="886">IF(P77&lt;0,-1,1)</f>
        <v>-1</v>
      </c>
      <c r="R77" s="361">
        <f t="shared" ref="R77" si="887">SUM(Q75:Q77)</f>
        <v>-3</v>
      </c>
      <c r="S77" s="362" t="str">
        <f t="shared" ref="S77" si="888">IF(R77=-3,"悪化 ",IF(R77=3,"改善 "," ---"))</f>
        <v xml:space="preserve">悪化 </v>
      </c>
      <c r="T77" s="2547">
        <f>結果表!Q75</f>
        <v>100.30963552834302</v>
      </c>
    </row>
    <row r="78" spans="1:20">
      <c r="A78" s="2232">
        <v>45352</v>
      </c>
      <c r="B78" s="2674">
        <f>結果表!C76</f>
        <v>99.224135729305857</v>
      </c>
      <c r="C78" s="52">
        <f t="shared" ref="C78" si="889">B78-B77</f>
        <v>0.1009722087598135</v>
      </c>
      <c r="D78" s="243">
        <f t="shared" ref="D78" si="890">ROUND((B78-B66)/B66*100,2)</f>
        <v>-0.68</v>
      </c>
      <c r="E78" s="542">
        <f t="shared" ref="E78" si="891">AVERAGE(B76:B78)</f>
        <v>99.155418743837004</v>
      </c>
      <c r="F78" s="359">
        <f t="shared" ref="F78" si="892">E78-E77</f>
        <v>6.2905635844714425E-3</v>
      </c>
      <c r="G78" s="360">
        <f t="shared" ref="G78" si="893">IF(F78&lt;0,-1,1)</f>
        <v>1</v>
      </c>
      <c r="H78" s="361">
        <f t="shared" ref="H78" si="894">SUM(G76:G78)</f>
        <v>-1</v>
      </c>
      <c r="I78" s="362" t="str">
        <f t="shared" ref="I78" si="895">IF(H78=-3,"悪化 ",IF(H78=3,"改善 "," ---"))</f>
        <v xml:space="preserve"> ---</v>
      </c>
      <c r="J78" s="2547">
        <f>結果表!K76</f>
        <v>99.856509577649163</v>
      </c>
      <c r="K78" s="2589">
        <v>45352</v>
      </c>
      <c r="L78" s="2547">
        <f>結果表!I76</f>
        <v>99.340370339732189</v>
      </c>
      <c r="M78" s="52">
        <f t="shared" ref="M78" si="896">L78-L77</f>
        <v>0.14345485058863972</v>
      </c>
      <c r="N78" s="243">
        <f t="shared" ref="N78" si="897">ROUND((L78-L66)/L66*100,2)</f>
        <v>-0.64</v>
      </c>
      <c r="O78" s="542">
        <f t="shared" ref="O78" si="898">AVERAGE(L76:L78)</f>
        <v>99.245049222495922</v>
      </c>
      <c r="P78" s="359">
        <f t="shared" ref="P78" si="899">O78-O77</f>
        <v>1.3505509505762348E-3</v>
      </c>
      <c r="Q78" s="360">
        <f t="shared" ref="Q78" si="900">IF(P78&lt;0,-1,1)</f>
        <v>1</v>
      </c>
      <c r="R78" s="361">
        <f t="shared" ref="R78" si="901">SUM(Q76:Q78)</f>
        <v>-1</v>
      </c>
      <c r="S78" s="362" t="str">
        <f t="shared" ref="S78" si="902">IF(R78=-3,"悪化 ",IF(R78=3,"改善 "," ---"))</f>
        <v xml:space="preserve"> ---</v>
      </c>
      <c r="T78" s="2547">
        <f>結果表!Q76</f>
        <v>100.24020270780584</v>
      </c>
    </row>
    <row r="79" spans="1:20">
      <c r="A79" s="2232">
        <v>45383</v>
      </c>
      <c r="B79" s="2674">
        <f>結果表!C77</f>
        <v>99.402843301223854</v>
      </c>
      <c r="C79" s="52">
        <f t="shared" ref="C79" si="903">B79-B78</f>
        <v>0.17870757191799669</v>
      </c>
      <c r="D79" s="243">
        <f t="shared" ref="D79" si="904">ROUND((B79-B67)/B67*100,2)</f>
        <v>-0.43</v>
      </c>
      <c r="E79" s="542">
        <f t="shared" ref="E79" si="905">AVERAGE(B77:B79)</f>
        <v>99.250047517025266</v>
      </c>
      <c r="F79" s="359">
        <f t="shared" ref="F79" si="906">E79-E78</f>
        <v>9.4628773188262016E-2</v>
      </c>
      <c r="G79" s="360">
        <f t="shared" ref="G79" si="907">IF(F79&lt;0,-1,1)</f>
        <v>1</v>
      </c>
      <c r="H79" s="361">
        <f t="shared" ref="H79" si="908">SUM(G77:G79)</f>
        <v>1</v>
      </c>
      <c r="I79" s="362" t="str">
        <f t="shared" ref="I79" si="909">IF(H79=-3,"悪化 ",IF(H79=3,"改善 "," ---"))</f>
        <v xml:space="preserve"> ---</v>
      </c>
      <c r="J79" s="2547">
        <f>結果表!K77</f>
        <v>99.91243909598127</v>
      </c>
      <c r="K79" s="2589">
        <v>45383</v>
      </c>
      <c r="L79" s="2547">
        <f>結果表!I77</f>
        <v>99.600584111420815</v>
      </c>
      <c r="M79" s="52">
        <f t="shared" ref="M79" si="910">L79-L78</f>
        <v>0.26021377168862614</v>
      </c>
      <c r="N79" s="243">
        <f t="shared" ref="N79" si="911">ROUND((L79-L67)/L67*100,2)</f>
        <v>-0.35</v>
      </c>
      <c r="O79" s="542">
        <f t="shared" ref="O79" si="912">AVERAGE(L77:L79)</f>
        <v>99.379289980098847</v>
      </c>
      <c r="P79" s="359">
        <f t="shared" ref="P79" si="913">O79-O78</f>
        <v>0.13424075760292453</v>
      </c>
      <c r="Q79" s="360">
        <f t="shared" ref="Q79" si="914">IF(P79&lt;0,-1,1)</f>
        <v>1</v>
      </c>
      <c r="R79" s="361">
        <f t="shared" ref="R79" si="915">SUM(Q77:Q79)</f>
        <v>1</v>
      </c>
      <c r="S79" s="362" t="str">
        <f t="shared" ref="S79" si="916">IF(R79=-3,"悪化 ",IF(R79=3,"改善 "," ---"))</f>
        <v xml:space="preserve"> ---</v>
      </c>
      <c r="T79" s="2547">
        <f>結果表!Q77</f>
        <v>100.17724239261788</v>
      </c>
    </row>
    <row r="80" spans="1:20">
      <c r="A80" s="2232">
        <v>45413</v>
      </c>
      <c r="B80" s="2674">
        <f>結果表!C78</f>
        <v>99.567930991093675</v>
      </c>
      <c r="C80" s="52">
        <f t="shared" ref="C80" si="917">B80-B79</f>
        <v>0.16508768986982147</v>
      </c>
      <c r="D80" s="243">
        <f t="shared" ref="D80" si="918">ROUND((B80-B68)/B68*100,2)</f>
        <v>-0.22</v>
      </c>
      <c r="E80" s="542">
        <f t="shared" ref="E80" si="919">AVERAGE(B78:B80)</f>
        <v>99.398303340541133</v>
      </c>
      <c r="F80" s="359">
        <f t="shared" ref="F80" si="920">E80-E79</f>
        <v>0.14825582351586775</v>
      </c>
      <c r="G80" s="360">
        <f t="shared" ref="G80" si="921">IF(F80&lt;0,-1,1)</f>
        <v>1</v>
      </c>
      <c r="H80" s="361">
        <f t="shared" ref="H80" si="922">SUM(G78:G80)</f>
        <v>3</v>
      </c>
      <c r="I80" s="362" t="str">
        <f t="shared" ref="I80" si="923">IF(H80=-3,"悪化 ",IF(H80=3,"改善 "," ---"))</f>
        <v xml:space="preserve">改善 </v>
      </c>
      <c r="J80" s="2547">
        <f>結果表!K78</f>
        <v>100.01929898804823</v>
      </c>
      <c r="K80" s="2589">
        <v>45413</v>
      </c>
      <c r="L80" s="2547">
        <f>結果表!I78</f>
        <v>99.900475087257689</v>
      </c>
      <c r="M80" s="52">
        <f t="shared" ref="M80" si="924">L80-L79</f>
        <v>0.29989097583687396</v>
      </c>
      <c r="N80" s="243">
        <f t="shared" ref="N80" si="925">ROUND((L80-L68)/L68*100,2)</f>
        <v>-0.03</v>
      </c>
      <c r="O80" s="542">
        <f t="shared" ref="O80" si="926">AVERAGE(L78:L80)</f>
        <v>99.613809846136903</v>
      </c>
      <c r="P80" s="359">
        <f t="shared" ref="P80" si="927">O80-O79</f>
        <v>0.23451986603805608</v>
      </c>
      <c r="Q80" s="360">
        <f t="shared" ref="Q80" si="928">IF(P80&lt;0,-1,1)</f>
        <v>1</v>
      </c>
      <c r="R80" s="361">
        <f t="shared" ref="R80" si="929">SUM(Q78:Q80)</f>
        <v>3</v>
      </c>
      <c r="S80" s="362" t="str">
        <f t="shared" ref="S80" si="930">IF(R80=-3,"悪化 ",IF(R80=3,"改善 "," ---"))</f>
        <v xml:space="preserve">改善 </v>
      </c>
      <c r="T80" s="2547">
        <f>結果表!Q78</f>
        <v>100.13716876976017</v>
      </c>
    </row>
    <row r="81" spans="1:20">
      <c r="A81" s="2232">
        <v>45444</v>
      </c>
      <c r="B81" s="2674">
        <f>結果表!C79</f>
        <v>99.617636780350352</v>
      </c>
      <c r="C81" s="52">
        <f t="shared" ref="C81" si="931">B81-B80</f>
        <v>4.9705789256677235E-2</v>
      </c>
      <c r="D81" s="243">
        <f t="shared" ref="D81" si="932">ROUND((B81-B69)/B69*100,2)</f>
        <v>-0.13</v>
      </c>
      <c r="E81" s="542">
        <f t="shared" ref="E81" si="933">AVERAGE(B79:B81)</f>
        <v>99.529470357555965</v>
      </c>
      <c r="F81" s="359">
        <f t="shared" ref="F81" si="934">E81-E80</f>
        <v>0.1311670170148318</v>
      </c>
      <c r="G81" s="360">
        <f t="shared" ref="G81" si="935">IF(F81&lt;0,-1,1)</f>
        <v>1</v>
      </c>
      <c r="H81" s="361">
        <f t="shared" ref="H81" si="936">SUM(G79:G81)</f>
        <v>3</v>
      </c>
      <c r="I81" s="362" t="str">
        <f t="shared" ref="I81" si="937">IF(H81=-3,"悪化 ",IF(H81=3,"改善 "," ---"))</f>
        <v xml:space="preserve">改善 </v>
      </c>
      <c r="J81" s="2547">
        <f>結果表!K79</f>
        <v>100.16028359239931</v>
      </c>
      <c r="K81" s="2589">
        <v>45444</v>
      </c>
      <c r="L81" s="2547">
        <f>結果表!I79</f>
        <v>100.14006475713798</v>
      </c>
      <c r="M81" s="52">
        <f t="shared" ref="M81" si="938">L81-L80</f>
        <v>0.23958966988028862</v>
      </c>
      <c r="N81" s="243">
        <f t="shared" ref="N81" si="939">ROUND((L81-L69)/L69*100,2)</f>
        <v>0.2</v>
      </c>
      <c r="O81" s="542">
        <f t="shared" ref="O81" si="940">AVERAGE(L79:L81)</f>
        <v>99.880374651938823</v>
      </c>
      <c r="P81" s="359">
        <f t="shared" ref="P81" si="941">O81-O80</f>
        <v>0.2665648058019201</v>
      </c>
      <c r="Q81" s="360">
        <f t="shared" ref="Q81" si="942">IF(P81&lt;0,-1,1)</f>
        <v>1</v>
      </c>
      <c r="R81" s="361">
        <f t="shared" ref="R81" si="943">SUM(Q79:Q81)</f>
        <v>3</v>
      </c>
      <c r="S81" s="362" t="str">
        <f t="shared" ref="S81" si="944">IF(R81=-3,"悪化 ",IF(R81=3,"改善 "," ---"))</f>
        <v xml:space="preserve">改善 </v>
      </c>
      <c r="T81" s="2547">
        <f>結果表!Q79</f>
        <v>100.11519883909075</v>
      </c>
    </row>
    <row r="82" spans="1:20">
      <c r="A82" s="2232">
        <v>45474</v>
      </c>
      <c r="B82" s="2674">
        <f>結果表!C80</f>
        <v>99.593939485695074</v>
      </c>
      <c r="C82" s="52">
        <f t="shared" ref="C82" si="945">B82-B81</f>
        <v>-2.3697294655278256E-2</v>
      </c>
      <c r="D82" s="243">
        <f t="shared" ref="D82" si="946">ROUND((B82-B70)/B70*100,2)</f>
        <v>-0.11</v>
      </c>
      <c r="E82" s="542">
        <f t="shared" ref="E82" si="947">AVERAGE(B80:B82)</f>
        <v>99.593169085713043</v>
      </c>
      <c r="F82" s="359">
        <f t="shared" ref="F82" si="948">E82-E81</f>
        <v>6.3698728157078222E-2</v>
      </c>
      <c r="G82" s="360">
        <f t="shared" ref="G82" si="949">IF(F82&lt;0,-1,1)</f>
        <v>1</v>
      </c>
      <c r="H82" s="361">
        <f t="shared" ref="H82" si="950">SUM(G80:G82)</f>
        <v>3</v>
      </c>
      <c r="I82" s="362" t="str">
        <f t="shared" ref="I82" si="951">IF(H82=-3,"悪化 ",IF(H82=3,"改善 "," ---"))</f>
        <v xml:space="preserve">改善 </v>
      </c>
      <c r="J82" s="2547">
        <f>結果表!K80</f>
        <v>100.31093044974801</v>
      </c>
      <c r="K82" s="2589">
        <v>45474</v>
      </c>
      <c r="L82" s="2547">
        <f>結果表!I80</f>
        <v>100.32671893513695</v>
      </c>
      <c r="M82" s="52">
        <f t="shared" ref="M82" si="952">L82-L81</f>
        <v>0.18665417799897455</v>
      </c>
      <c r="N82" s="243">
        <f t="shared" ref="N82" si="953">ROUND((L82-L70)/L70*100,2)</f>
        <v>0.37</v>
      </c>
      <c r="O82" s="542">
        <f t="shared" ref="O82" si="954">AVERAGE(L80:L82)</f>
        <v>100.12241959317754</v>
      </c>
      <c r="P82" s="359">
        <f t="shared" ref="P82" si="955">O82-O81</f>
        <v>0.24204494123871712</v>
      </c>
      <c r="Q82" s="360">
        <f t="shared" ref="Q82" si="956">IF(P82&lt;0,-1,1)</f>
        <v>1</v>
      </c>
      <c r="R82" s="361">
        <f t="shared" ref="R82" si="957">SUM(Q80:Q82)</f>
        <v>3</v>
      </c>
      <c r="S82" s="362" t="str">
        <f t="shared" ref="S82" si="958">IF(R82=-3,"悪化 ",IF(R82=3,"改善 "," ---"))</f>
        <v xml:space="preserve">改善 </v>
      </c>
      <c r="T82" s="2547">
        <f>結果表!Q80</f>
        <v>100.10108144013388</v>
      </c>
    </row>
    <row r="83" spans="1:20">
      <c r="A83" s="2232">
        <v>45505</v>
      </c>
      <c r="B83" s="2674">
        <f>結果表!C81</f>
        <v>99.446215272098385</v>
      </c>
      <c r="C83" s="52">
        <f t="shared" ref="C83" si="959">B83-B82</f>
        <v>-0.14772421359668897</v>
      </c>
      <c r="D83" s="243">
        <f t="shared" ref="D83" si="960">ROUND((B83-B71)/B71*100,2)</f>
        <v>-0.21</v>
      </c>
      <c r="E83" s="542">
        <f t="shared" ref="E83" si="961">AVERAGE(B81:B83)</f>
        <v>99.552597179381266</v>
      </c>
      <c r="F83" s="359">
        <f t="shared" ref="F83" si="962">E83-E82</f>
        <v>-4.0571906331777541E-2</v>
      </c>
      <c r="G83" s="360">
        <f t="shared" ref="G83" si="963">IF(F83&lt;0,-1,1)</f>
        <v>-1</v>
      </c>
      <c r="H83" s="361">
        <f t="shared" ref="H83" si="964">SUM(G81:G83)</f>
        <v>1</v>
      </c>
      <c r="I83" s="362" t="str">
        <f t="shared" ref="I83" si="965">IF(H83=-3,"悪化 ",IF(H83=3,"改善 "," ---"))</f>
        <v xml:space="preserve"> ---</v>
      </c>
      <c r="J83" s="2547">
        <f>結果表!K81</f>
        <v>100.41449618421279</v>
      </c>
      <c r="K83" s="2589">
        <v>45505</v>
      </c>
      <c r="L83" s="2547">
        <f>結果表!I81</f>
        <v>100.34604917897367</v>
      </c>
      <c r="M83" s="52">
        <f t="shared" ref="M83" si="966">L83-L82</f>
        <v>1.9330243836719774E-2</v>
      </c>
      <c r="N83" s="243">
        <f t="shared" ref="N83" si="967">ROUND((L83-L71)/L71*100,2)</f>
        <v>0.41</v>
      </c>
      <c r="O83" s="542">
        <f t="shared" ref="O83" si="968">AVERAGE(L81:L83)</f>
        <v>100.2709442904162</v>
      </c>
      <c r="P83" s="359">
        <f t="shared" ref="P83" si="969">O83-O82</f>
        <v>0.14852469723865624</v>
      </c>
      <c r="Q83" s="360">
        <f t="shared" ref="Q83" si="970">IF(P83&lt;0,-1,1)</f>
        <v>1</v>
      </c>
      <c r="R83" s="361">
        <f t="shared" ref="R83" si="971">SUM(Q81:Q83)</f>
        <v>3</v>
      </c>
      <c r="S83" s="362" t="str">
        <f t="shared" ref="S83" si="972">IF(R83=-3,"悪化 ",IF(R83=3,"改善 "," ---"))</f>
        <v xml:space="preserve">改善 </v>
      </c>
      <c r="T83" s="2547">
        <f>結果表!Q81</f>
        <v>100.07000303885907</v>
      </c>
    </row>
    <row r="84" spans="1:20">
      <c r="A84" s="2232">
        <v>45536</v>
      </c>
      <c r="B84" s="2674">
        <f>結果表!C82</f>
        <v>99.308479582812154</v>
      </c>
      <c r="C84" s="52">
        <f t="shared" ref="C84" si="973">B84-B83</f>
        <v>-0.13773568928623092</v>
      </c>
      <c r="D84" s="243">
        <f t="shared" ref="D84" si="974">ROUND((B84-B72)/B72*100,2)</f>
        <v>-0.25</v>
      </c>
      <c r="E84" s="542">
        <f t="shared" ref="E84" si="975">AVERAGE(B82:B84)</f>
        <v>99.449544780201862</v>
      </c>
      <c r="F84" s="359">
        <f t="shared" ref="F84" si="976">E84-E83</f>
        <v>-0.10305239917940412</v>
      </c>
      <c r="G84" s="360">
        <f t="shared" ref="G84" si="977">IF(F84&lt;0,-1,1)</f>
        <v>-1</v>
      </c>
      <c r="H84" s="361">
        <f t="shared" ref="H84" si="978">SUM(G82:G84)</f>
        <v>-1</v>
      </c>
      <c r="I84" s="362" t="str">
        <f t="shared" ref="I84" si="979">IF(H84=-3,"悪化 ",IF(H84=3,"改善 "," ---"))</f>
        <v xml:space="preserve"> ---</v>
      </c>
      <c r="J84" s="2547">
        <f>結果表!K82</f>
        <v>100.47948480588666</v>
      </c>
      <c r="K84" s="2589">
        <v>45536</v>
      </c>
      <c r="L84" s="2547">
        <f>結果表!I82</f>
        <v>100.29614755926463</v>
      </c>
      <c r="M84" s="52">
        <f t="shared" ref="M84" si="980">L84-L83</f>
        <v>-4.990161970904694E-2</v>
      </c>
      <c r="N84" s="243">
        <f t="shared" ref="N84" si="981">ROUND((L84-L72)/L72*100,2)</f>
        <v>0.46</v>
      </c>
      <c r="O84" s="542">
        <f t="shared" ref="O84" si="982">AVERAGE(L82:L84)</f>
        <v>100.32297189112508</v>
      </c>
      <c r="P84" s="359">
        <f t="shared" ref="P84" si="983">O84-O83</f>
        <v>5.202760070888246E-2</v>
      </c>
      <c r="Q84" s="360">
        <f t="shared" ref="Q84" si="984">IF(P84&lt;0,-1,1)</f>
        <v>1</v>
      </c>
      <c r="R84" s="361">
        <f t="shared" ref="R84" si="985">SUM(Q82:Q84)</f>
        <v>3</v>
      </c>
      <c r="S84" s="362" t="str">
        <f t="shared" ref="S84" si="986">IF(R84=-3,"悪化 ",IF(R84=3,"改善 "," ---"))</f>
        <v xml:space="preserve">改善 </v>
      </c>
      <c r="T84" s="2547">
        <f>結果表!Q82</f>
        <v>100.05600402359389</v>
      </c>
    </row>
    <row r="85" spans="1:20">
      <c r="A85" s="2232">
        <v>45566</v>
      </c>
      <c r="B85" s="2674">
        <f>結果表!C83</f>
        <v>99.25249527429672</v>
      </c>
      <c r="C85" s="52">
        <f t="shared" ref="C85" si="987">B85-B84</f>
        <v>-5.5984308515434122E-2</v>
      </c>
      <c r="D85" s="243">
        <f t="shared" ref="D85" si="988">ROUND((B85-B73)/B73*100,2)</f>
        <v>-0.2</v>
      </c>
      <c r="E85" s="542">
        <f t="shared" ref="E85" si="989">AVERAGE(B83:B85)</f>
        <v>99.335730043069091</v>
      </c>
      <c r="F85" s="359">
        <f t="shared" ref="F85" si="990">E85-E84</f>
        <v>-0.11381473713277046</v>
      </c>
      <c r="G85" s="360">
        <f t="shared" ref="G85" si="991">IF(F85&lt;0,-1,1)</f>
        <v>-1</v>
      </c>
      <c r="H85" s="361">
        <f t="shared" ref="H85" si="992">SUM(G83:G85)</f>
        <v>-3</v>
      </c>
      <c r="I85" s="362" t="str">
        <f t="shared" ref="I85" si="993">IF(H85=-3,"悪化 ",IF(H85=3,"改善 "," ---"))</f>
        <v xml:space="preserve">悪化 </v>
      </c>
      <c r="J85" s="2547">
        <f>結果表!K83</f>
        <v>100.50226998267512</v>
      </c>
      <c r="K85" s="2589">
        <v>45566</v>
      </c>
      <c r="L85" s="2547">
        <f>結果表!I83</f>
        <v>100.19488716964793</v>
      </c>
      <c r="M85" s="52">
        <f t="shared" ref="M85" si="994">L85-L84</f>
        <v>-0.10126038961669792</v>
      </c>
      <c r="N85" s="243">
        <f t="shared" ref="N85" si="995">ROUND((L85-L73)/L73*100,2)</f>
        <v>0.51</v>
      </c>
      <c r="O85" s="542">
        <f t="shared" ref="O85" si="996">AVERAGE(L83:L85)</f>
        <v>100.2790279692954</v>
      </c>
      <c r="P85" s="359">
        <f t="shared" ref="P85" si="997">O85-O84</f>
        <v>-4.3943921829679766E-2</v>
      </c>
      <c r="Q85" s="360">
        <f t="shared" ref="Q85" si="998">IF(P85&lt;0,-1,1)</f>
        <v>-1</v>
      </c>
      <c r="R85" s="361">
        <f t="shared" ref="R85" si="999">SUM(Q83:Q85)</f>
        <v>1</v>
      </c>
      <c r="S85" s="362" t="str">
        <f t="shared" ref="S85" si="1000">IF(R85=-3,"悪化 ",IF(R85=3,"改善 "," ---"))</f>
        <v xml:space="preserve"> ---</v>
      </c>
      <c r="T85" s="2547">
        <f>結果表!Q83</f>
        <v>100.04791502567835</v>
      </c>
    </row>
    <row r="86" spans="1:20">
      <c r="A86" s="2232">
        <v>45597</v>
      </c>
      <c r="B86" s="2674">
        <f>結果表!C84</f>
        <v>99.319882267628799</v>
      </c>
      <c r="C86" s="52">
        <f t="shared" ref="C86" si="1001">B86-B85</f>
        <v>6.738699333207876E-2</v>
      </c>
      <c r="D86" s="243">
        <f t="shared" ref="D86" si="1002">ROUND((B86-B74)/B74*100,2)</f>
        <v>0</v>
      </c>
      <c r="E86" s="542">
        <f t="shared" ref="E86" si="1003">AVERAGE(B84:B86)</f>
        <v>99.29361904157922</v>
      </c>
      <c r="F86" s="359">
        <f t="shared" ref="F86" si="1004">E86-E85</f>
        <v>-4.2111001489871569E-2</v>
      </c>
      <c r="G86" s="360">
        <f t="shared" ref="G86" si="1005">IF(F86&lt;0,-1,1)</f>
        <v>-1</v>
      </c>
      <c r="H86" s="361">
        <f t="shared" ref="H86" si="1006">SUM(G84:G86)</f>
        <v>-3</v>
      </c>
      <c r="I86" s="362" t="str">
        <f t="shared" ref="I86" si="1007">IF(H86=-3,"悪化 ",IF(H86=3,"改善 "," ---"))</f>
        <v xml:space="preserve">悪化 </v>
      </c>
      <c r="J86" s="2547">
        <f>結果表!K84</f>
        <v>100.48889067319806</v>
      </c>
      <c r="K86" s="2589">
        <v>45597</v>
      </c>
      <c r="L86" s="2547">
        <f>結果表!I84</f>
        <v>100.07215498180048</v>
      </c>
      <c r="M86" s="52">
        <f t="shared" ref="M86" si="1008">L86-L85</f>
        <v>-0.12273218784744699</v>
      </c>
      <c r="N86" s="243">
        <f t="shared" ref="N86" si="1009">ROUND((L86-L74)/L74*100,2)</f>
        <v>0.56999999999999995</v>
      </c>
      <c r="O86" s="542">
        <f t="shared" ref="O86" si="1010">AVERAGE(L84:L86)</f>
        <v>100.187729903571</v>
      </c>
      <c r="P86" s="359">
        <f t="shared" ref="P86" si="1011">O86-O85</f>
        <v>-9.1298065724402022E-2</v>
      </c>
      <c r="Q86" s="360">
        <f t="shared" ref="Q86" si="1012">IF(P86&lt;0,-1,1)</f>
        <v>-1</v>
      </c>
      <c r="R86" s="361">
        <f t="shared" ref="R86" si="1013">SUM(Q84:Q86)</f>
        <v>-1</v>
      </c>
      <c r="S86" s="362" t="str">
        <f t="shared" ref="S86" si="1014">IF(R86=-3,"悪化 ",IF(R86=3,"改善 "," ---"))</f>
        <v xml:space="preserve"> ---</v>
      </c>
      <c r="T86" s="2547">
        <f>結果表!Q84</f>
        <v>100.02615458600307</v>
      </c>
    </row>
    <row r="87" spans="1:20">
      <c r="A87" s="2549">
        <v>45627</v>
      </c>
      <c r="B87" s="2674">
        <f>結果表!C85</f>
        <v>99.538585420255657</v>
      </c>
      <c r="C87" s="52">
        <f t="shared" ref="C87" si="1015">B87-B86</f>
        <v>0.21870315262685835</v>
      </c>
      <c r="D87" s="243">
        <f t="shared" ref="D87" si="1016">ROUND((B87-B75)/B75*100,2)</f>
        <v>0.34</v>
      </c>
      <c r="E87" s="542">
        <f t="shared" ref="E87" si="1017">AVERAGE(B85:B87)</f>
        <v>99.370320987393711</v>
      </c>
      <c r="F87" s="359">
        <f t="shared" ref="F87" si="1018">E87-E86</f>
        <v>7.6701945814491523E-2</v>
      </c>
      <c r="G87" s="360">
        <f t="shared" ref="G87" si="1019">IF(F87&lt;0,-1,1)</f>
        <v>1</v>
      </c>
      <c r="H87" s="361">
        <f t="shared" ref="H87" si="1020">SUM(G85:G87)</f>
        <v>-1</v>
      </c>
      <c r="I87" s="362" t="str">
        <f t="shared" ref="I87" si="1021">IF(H87=-3,"悪化 ",IF(H87=3,"改善 "," ---"))</f>
        <v xml:space="preserve"> ---</v>
      </c>
      <c r="J87" s="2547">
        <f>結果表!K85</f>
        <v>100.46416247363575</v>
      </c>
      <c r="K87" s="2641">
        <v>45627</v>
      </c>
      <c r="L87" s="2547">
        <f>結果表!I85</f>
        <v>99.980316935336006</v>
      </c>
      <c r="M87" s="52">
        <f t="shared" ref="M87" si="1022">L87-L86</f>
        <v>-9.1838046464474132E-2</v>
      </c>
      <c r="N87" s="243">
        <f t="shared" ref="N87" si="1023">ROUND((L87-L75)/L75*100,2)</f>
        <v>0.65</v>
      </c>
      <c r="O87" s="542">
        <f t="shared" ref="O87" si="1024">AVERAGE(L85:L87)</f>
        <v>100.08245302892813</v>
      </c>
      <c r="P87" s="359">
        <f t="shared" ref="P87" si="1025">O87-O86</f>
        <v>-0.10527687464286828</v>
      </c>
      <c r="Q87" s="360">
        <f t="shared" ref="Q87" si="1026">IF(P87&lt;0,-1,1)</f>
        <v>-1</v>
      </c>
      <c r="R87" s="361">
        <f t="shared" ref="R87" si="1027">SUM(Q85:Q87)</f>
        <v>-3</v>
      </c>
      <c r="S87" s="362" t="str">
        <f t="shared" ref="S87" si="1028">IF(R87=-3,"悪化 ",IF(R87=3,"改善 "," ---"))</f>
        <v xml:space="preserve">悪化 </v>
      </c>
      <c r="T87" s="2547">
        <f>結果表!Q85</f>
        <v>100.00989441915752</v>
      </c>
    </row>
    <row r="88" spans="1:20">
      <c r="A88" s="2231">
        <v>45658</v>
      </c>
      <c r="B88" s="2676">
        <f>結果表!C86</f>
        <v>99.779932471964059</v>
      </c>
      <c r="C88" s="245">
        <f t="shared" ref="C88" si="1029">B88-B87</f>
        <v>0.2413470517084022</v>
      </c>
      <c r="D88" s="547">
        <f t="shared" ref="D88" si="1030">ROUND((B88-B76)/B76*100,2)</f>
        <v>0.67</v>
      </c>
      <c r="E88" s="553">
        <f t="shared" ref="E88" si="1031">AVERAGE(B86:B88)</f>
        <v>99.546133386616177</v>
      </c>
      <c r="F88" s="548">
        <f t="shared" ref="F88" si="1032">E88-E87</f>
        <v>0.17581239922246539</v>
      </c>
      <c r="G88" s="554">
        <f t="shared" ref="G88" si="1033">IF(F88&lt;0,-1,1)</f>
        <v>1</v>
      </c>
      <c r="H88" s="549">
        <f t="shared" ref="H88" si="1034">SUM(G86:G88)</f>
        <v>1</v>
      </c>
      <c r="I88" s="524" t="str">
        <f t="shared" ref="I88" si="1035">IF(H88=-3,"悪化 ",IF(H88=3,"改善 "," ---"))</f>
        <v xml:space="preserve"> ---</v>
      </c>
      <c r="J88" s="2637">
        <f>結果表!K86</f>
        <v>100.43975205676786</v>
      </c>
      <c r="K88" s="2640">
        <v>45658</v>
      </c>
      <c r="L88" s="2666">
        <f>結果表!I86</f>
        <v>99.88439001621613</v>
      </c>
      <c r="M88" s="245">
        <f t="shared" ref="M88" si="1036">L88-L87</f>
        <v>-9.592691911987572E-2</v>
      </c>
      <c r="N88" s="547">
        <f t="shared" ref="N88" si="1037">ROUND((L88-L76)/L76*100,2)</f>
        <v>0.69</v>
      </c>
      <c r="O88" s="553">
        <f t="shared" ref="O88" si="1038">AVERAGE(L86:L88)</f>
        <v>99.978953977784201</v>
      </c>
      <c r="P88" s="548">
        <f t="shared" ref="P88" si="1039">O88-O87</f>
        <v>-0.10349905114392755</v>
      </c>
      <c r="Q88" s="554">
        <f t="shared" ref="Q88" si="1040">IF(P88&lt;0,-1,1)</f>
        <v>-1</v>
      </c>
      <c r="R88" s="549">
        <f t="shared" ref="R88" si="1041">SUM(Q86:Q88)</f>
        <v>-3</v>
      </c>
      <c r="S88" s="524" t="str">
        <f t="shared" ref="S88" si="1042">IF(R88=-3,"悪化 ",IF(R88=3,"改善 "," ---"))</f>
        <v xml:space="preserve">悪化 </v>
      </c>
      <c r="T88" s="2637">
        <f>結果表!Q86</f>
        <v>100.00712049595099</v>
      </c>
    </row>
    <row r="89" spans="1:20">
      <c r="A89" s="2232">
        <v>45689</v>
      </c>
      <c r="B89" s="2677">
        <f>結果表!C87</f>
        <v>99.974103738640139</v>
      </c>
      <c r="C89" s="243">
        <f t="shared" ref="C89" si="1043">B89-B88</f>
        <v>0.19417126667607931</v>
      </c>
      <c r="D89" s="52">
        <f t="shared" ref="D89" si="1044">ROUND((B89-B77)/B77*100,2)</f>
        <v>0.86</v>
      </c>
      <c r="E89" s="359">
        <f t="shared" ref="E89" si="1045">AVERAGE(B87:B89)</f>
        <v>99.764207210286614</v>
      </c>
      <c r="F89" s="542">
        <f t="shared" ref="F89" si="1046">E89-E88</f>
        <v>0.21807382367043715</v>
      </c>
      <c r="G89" s="361">
        <f t="shared" ref="G89" si="1047">IF(F89&lt;0,-1,1)</f>
        <v>1</v>
      </c>
      <c r="H89" s="360">
        <f t="shared" ref="H89" si="1048">SUM(G87:G89)</f>
        <v>3</v>
      </c>
      <c r="I89" s="514" t="str">
        <f t="shared" ref="I89" si="1049">IF(H89=-3,"悪化 ",IF(H89=3,"改善 "," ---"))</f>
        <v xml:space="preserve">改善 </v>
      </c>
      <c r="J89" s="2638">
        <f>結果表!K87</f>
        <v>100.4165504446247</v>
      </c>
      <c r="K89" s="2589">
        <v>45689</v>
      </c>
      <c r="L89" s="2667">
        <f>結果表!I87</f>
        <v>99.797864369717075</v>
      </c>
      <c r="M89" s="243">
        <f t="shared" ref="M89" si="1050">L89-L88</f>
        <v>-8.6525646499055142E-2</v>
      </c>
      <c r="N89" s="52">
        <f t="shared" ref="N89" si="1051">ROUND((L89-L77)/L77*100,2)</f>
        <v>0.61</v>
      </c>
      <c r="O89" s="359">
        <f t="shared" ref="O89" si="1052">AVERAGE(L87:L89)</f>
        <v>99.887523773756399</v>
      </c>
      <c r="P89" s="542">
        <f t="shared" ref="P89" si="1053">O89-O88</f>
        <v>-9.1430204027801665E-2</v>
      </c>
      <c r="Q89" s="361">
        <f t="shared" ref="Q89" si="1054">IF(P89&lt;0,-1,1)</f>
        <v>-1</v>
      </c>
      <c r="R89" s="360">
        <f t="shared" ref="R89" si="1055">SUM(Q87:Q89)</f>
        <v>-3</v>
      </c>
      <c r="S89" s="514" t="str">
        <f t="shared" ref="S89" si="1056">IF(R89=-3,"悪化 ",IF(R89=3,"改善 "," ---"))</f>
        <v xml:space="preserve">悪化 </v>
      </c>
      <c r="T89" s="2638">
        <f>結果表!Q87</f>
        <v>100.03510553657992</v>
      </c>
    </row>
    <row r="90" spans="1:20">
      <c r="A90" s="2232">
        <v>45717</v>
      </c>
      <c r="B90" s="2677">
        <f>結果表!C88</f>
        <v>100.12038167728261</v>
      </c>
      <c r="C90" s="243">
        <f t="shared" ref="C90" si="1057">B90-B89</f>
        <v>0.14627793864246996</v>
      </c>
      <c r="D90" s="52">
        <f t="shared" ref="D90" si="1058">ROUND((B90-B78)/B78*100,2)</f>
        <v>0.9</v>
      </c>
      <c r="E90" s="359">
        <f t="shared" ref="E90" si="1059">AVERAGE(B88:B90)</f>
        <v>99.958139295962269</v>
      </c>
      <c r="F90" s="542">
        <f t="shared" ref="F90" si="1060">E90-E89</f>
        <v>0.19393208567565523</v>
      </c>
      <c r="G90" s="361">
        <f t="shared" ref="G90" si="1061">IF(F90&lt;0,-1,1)</f>
        <v>1</v>
      </c>
      <c r="H90" s="360">
        <f t="shared" ref="H90" si="1062">SUM(G88:G90)</f>
        <v>3</v>
      </c>
      <c r="I90" s="514" t="str">
        <f t="shared" ref="I90" si="1063">IF(H90=-3,"悪化 ",IF(H90=3,"改善 "," ---"))</f>
        <v xml:space="preserve">改善 </v>
      </c>
      <c r="J90" s="2638">
        <f>結果表!K88</f>
        <v>100.43805712178296</v>
      </c>
      <c r="K90" s="2589">
        <v>45717</v>
      </c>
      <c r="L90" s="2667">
        <f>結果表!I88</f>
        <v>99.746289782250031</v>
      </c>
      <c r="M90" s="243">
        <f t="shared" ref="M90" si="1064">L90-L89</f>
        <v>-5.1574587467044353E-2</v>
      </c>
      <c r="N90" s="52">
        <f t="shared" ref="N90" si="1065">ROUND((L90-L78)/L78*100,2)</f>
        <v>0.41</v>
      </c>
      <c r="O90" s="359">
        <f t="shared" ref="O90" si="1066">AVERAGE(L88:L90)</f>
        <v>99.809514722727741</v>
      </c>
      <c r="P90" s="542">
        <f t="shared" ref="P90" si="1067">O90-O89</f>
        <v>-7.8009051028658405E-2</v>
      </c>
      <c r="Q90" s="361">
        <f t="shared" ref="Q90" si="1068">IF(P90&lt;0,-1,1)</f>
        <v>-1</v>
      </c>
      <c r="R90" s="360">
        <f t="shared" ref="R90" si="1069">SUM(Q88:Q90)</f>
        <v>-3</v>
      </c>
      <c r="S90" s="514" t="str">
        <f t="shared" ref="S90" si="1070">IF(R90=-3,"悪化 ",IF(R90=3,"改善 "," ---"))</f>
        <v xml:space="preserve">悪化 </v>
      </c>
      <c r="T90" s="2638">
        <f>結果表!Q88</f>
        <v>100.09594510187624</v>
      </c>
    </row>
    <row r="91" spans="1:20">
      <c r="A91" s="2232">
        <v>45748</v>
      </c>
      <c r="B91" s="2677">
        <f>結果表!C89</f>
        <v>100.27446255997626</v>
      </c>
      <c r="C91" s="243">
        <f t="shared" ref="C91" si="1071">B91-B90</f>
        <v>0.15408088269364839</v>
      </c>
      <c r="D91" s="52">
        <f t="shared" ref="D91" si="1072">ROUND((B91-B79)/B79*100,2)</f>
        <v>0.88</v>
      </c>
      <c r="E91" s="359">
        <f t="shared" ref="E91" si="1073">AVERAGE(B89:B91)</f>
        <v>100.12298265863301</v>
      </c>
      <c r="F91" s="542">
        <f t="shared" ref="F91" si="1074">E91-E90</f>
        <v>0.16484336267073729</v>
      </c>
      <c r="G91" s="361">
        <f t="shared" ref="G91" si="1075">IF(F91&lt;0,-1,1)</f>
        <v>1</v>
      </c>
      <c r="H91" s="360">
        <f t="shared" ref="H91" si="1076">SUM(G89:G91)</f>
        <v>3</v>
      </c>
      <c r="I91" s="514" t="str">
        <f t="shared" ref="I91" si="1077">IF(H91=-3,"悪化 ",IF(H91=3,"改善 "," ---"))</f>
        <v xml:space="preserve">改善 </v>
      </c>
      <c r="J91" s="2638">
        <f>結果表!K89</f>
        <v>100.55581264755386</v>
      </c>
      <c r="K91" s="2589">
        <v>45748</v>
      </c>
      <c r="L91" s="2667">
        <f>結果表!I89</f>
        <v>99.778381737003812</v>
      </c>
      <c r="M91" s="243">
        <f t="shared" ref="M91" si="1078">L91-L90</f>
        <v>3.2091954753781238E-2</v>
      </c>
      <c r="N91" s="52">
        <f t="shared" ref="N91" si="1079">ROUND((L91-L79)/L79*100,2)</f>
        <v>0.18</v>
      </c>
      <c r="O91" s="359">
        <f t="shared" ref="O91" si="1080">AVERAGE(L89:L91)</f>
        <v>99.774178629656987</v>
      </c>
      <c r="P91" s="542">
        <f t="shared" ref="P91" si="1081">O91-O90</f>
        <v>-3.5336093070753805E-2</v>
      </c>
      <c r="Q91" s="361">
        <f t="shared" ref="Q91" si="1082">IF(P91&lt;0,-1,1)</f>
        <v>-1</v>
      </c>
      <c r="R91" s="360">
        <f t="shared" ref="R91" si="1083">SUM(Q89:Q91)</f>
        <v>-3</v>
      </c>
      <c r="S91" s="514" t="str">
        <f t="shared" ref="S91" si="1084">IF(R91=-3,"悪化 ",IF(R91=3,"改善 "," ---"))</f>
        <v xml:space="preserve">悪化 </v>
      </c>
      <c r="T91" s="2638">
        <f>結果表!Q89</f>
        <v>100.18476451165226</v>
      </c>
    </row>
    <row r="92" spans="1:20">
      <c r="A92" s="2232">
        <v>45778</v>
      </c>
      <c r="B92" s="2677">
        <f>結果表!C90</f>
        <v>100.39957880840682</v>
      </c>
      <c r="C92" s="243">
        <f t="shared" ref="C92" si="1085">B92-B91</f>
        <v>0.12511624843055813</v>
      </c>
      <c r="D92" s="52">
        <f t="shared" ref="D92" si="1086">ROUND((B92-B80)/B80*100,2)</f>
        <v>0.84</v>
      </c>
      <c r="E92" s="359">
        <f t="shared" ref="E92" si="1087">AVERAGE(B90:B92)</f>
        <v>100.26480768188856</v>
      </c>
      <c r="F92" s="542">
        <f t="shared" ref="F92" si="1088">E92-E91</f>
        <v>0.14182502325554935</v>
      </c>
      <c r="G92" s="361">
        <f t="shared" ref="G92" si="1089">IF(F92&lt;0,-1,1)</f>
        <v>1</v>
      </c>
      <c r="H92" s="360">
        <f t="shared" ref="H92" si="1090">SUM(G90:G92)</f>
        <v>3</v>
      </c>
      <c r="I92" s="514" t="str">
        <f t="shared" ref="I92" si="1091">IF(H92=-3,"悪化 ",IF(H92=3,"改善 "," ---"))</f>
        <v xml:space="preserve">改善 </v>
      </c>
      <c r="J92" s="2638">
        <f>結果表!K90</f>
        <v>100.72357626389217</v>
      </c>
      <c r="K92" s="2589">
        <v>45778</v>
      </c>
      <c r="L92" s="2667">
        <f>結果表!I90</f>
        <v>99.866353168400224</v>
      </c>
      <c r="M92" s="243">
        <f t="shared" ref="M92" si="1092">L92-L91</f>
        <v>8.7971431396411504E-2</v>
      </c>
      <c r="N92" s="52">
        <f t="shared" ref="N92" si="1093">ROUND((L92-L80)/L80*100,2)</f>
        <v>-0.03</v>
      </c>
      <c r="O92" s="359">
        <f t="shared" ref="O92" si="1094">AVERAGE(L90:L92)</f>
        <v>99.797008229218022</v>
      </c>
      <c r="P92" s="542">
        <f t="shared" ref="P92" si="1095">O92-O91</f>
        <v>2.2829599561035252E-2</v>
      </c>
      <c r="Q92" s="361">
        <f t="shared" ref="Q92" si="1096">IF(P92&lt;0,-1,1)</f>
        <v>1</v>
      </c>
      <c r="R92" s="360">
        <f t="shared" ref="R92" si="1097">SUM(Q90:Q92)</f>
        <v>-1</v>
      </c>
      <c r="S92" s="514" t="str">
        <f t="shared" ref="S92" si="1098">IF(R92=-3,"悪化 ",IF(R92=3,"改善 "," ---"))</f>
        <v xml:space="preserve"> ---</v>
      </c>
      <c r="T92" s="2638">
        <f>結果表!Q90</f>
        <v>100.27796000144095</v>
      </c>
    </row>
    <row r="93" spans="1:20">
      <c r="A93" s="2232">
        <v>45809</v>
      </c>
      <c r="B93" s="2677">
        <f>結果表!C91</f>
        <v>100.41610784593956</v>
      </c>
      <c r="C93" s="243">
        <f t="shared" ref="C93" si="1099">B93-B92</f>
        <v>1.6529037532748703E-2</v>
      </c>
      <c r="D93" s="52">
        <f t="shared" ref="D93" si="1100">ROUND((B93-B81)/B81*100,2)</f>
        <v>0.8</v>
      </c>
      <c r="E93" s="359">
        <f t="shared" ref="E93" si="1101">AVERAGE(B91:B93)</f>
        <v>100.36338307144088</v>
      </c>
      <c r="F93" s="542">
        <f t="shared" ref="F93" si="1102">E93-E92</f>
        <v>9.8575389552323145E-2</v>
      </c>
      <c r="G93" s="361">
        <f t="shared" ref="G93" si="1103">IF(F93&lt;0,-1,1)</f>
        <v>1</v>
      </c>
      <c r="H93" s="360">
        <f t="shared" ref="H93" si="1104">SUM(G91:G93)</f>
        <v>3</v>
      </c>
      <c r="I93" s="514" t="str">
        <f t="shared" ref="I93" si="1105">IF(H93=-3,"悪化 ",IF(H93=3,"改善 "," ---"))</f>
        <v xml:space="preserve">改善 </v>
      </c>
      <c r="J93" s="2638">
        <f>結果表!K91</f>
        <v>100.82891366835776</v>
      </c>
      <c r="K93" s="2589">
        <v>45809</v>
      </c>
      <c r="L93" s="2667">
        <f>結果表!I91</f>
        <v>99.885822781086773</v>
      </c>
      <c r="M93" s="243">
        <f t="shared" ref="M93" si="1106">L93-L92</f>
        <v>1.9469612686549453E-2</v>
      </c>
      <c r="N93" s="52">
        <f t="shared" ref="N93" si="1107">ROUND((L93-L81)/L81*100,2)</f>
        <v>-0.25</v>
      </c>
      <c r="O93" s="359">
        <f t="shared" ref="O93" si="1108">AVERAGE(L91:L93)</f>
        <v>99.843519228830289</v>
      </c>
      <c r="P93" s="542">
        <f t="shared" ref="P93" si="1109">O93-O92</f>
        <v>4.6510999612266346E-2</v>
      </c>
      <c r="Q93" s="361">
        <f t="shared" ref="Q93" si="1110">IF(P93&lt;0,-1,1)</f>
        <v>1</v>
      </c>
      <c r="R93" s="360">
        <f t="shared" ref="R93" si="1111">SUM(Q91:Q93)</f>
        <v>1</v>
      </c>
      <c r="S93" s="514" t="str">
        <f t="shared" ref="S93" si="1112">IF(R93=-3,"悪化 ",IF(R93=3,"改善 "," ---"))</f>
        <v xml:space="preserve"> ---</v>
      </c>
      <c r="T93" s="2638">
        <f>結果表!Q91</f>
        <v>100.31109420425828</v>
      </c>
    </row>
    <row r="94" spans="1:20">
      <c r="A94" s="2232">
        <v>45839</v>
      </c>
      <c r="B94" s="2677">
        <f>結果表!C92</f>
        <v>100.33434246279083</v>
      </c>
      <c r="C94" s="243">
        <f t="shared" ref="C94" si="1113">B94-B93</f>
        <v>-8.1765383148734827E-2</v>
      </c>
      <c r="D94" s="52">
        <f t="shared" ref="D94" si="1114">ROUND((B94-B82)/B82*100,2)</f>
        <v>0.74</v>
      </c>
      <c r="E94" s="359">
        <f t="shared" ref="E94" si="1115">AVERAGE(B92:B94)</f>
        <v>100.38334303904576</v>
      </c>
      <c r="F94" s="542">
        <f t="shared" ref="F94" si="1116">E94-E93</f>
        <v>1.9959967604876283E-2</v>
      </c>
      <c r="G94" s="361">
        <f t="shared" ref="G94" si="1117">IF(F94&lt;0,-1,1)</f>
        <v>1</v>
      </c>
      <c r="H94" s="360">
        <f t="shared" ref="H94" si="1118">SUM(G92:G94)</f>
        <v>3</v>
      </c>
      <c r="I94" s="514" t="str">
        <f t="shared" ref="I94" si="1119">IF(H94=-3,"悪化 ",IF(H94=3,"改善 "," ---"))</f>
        <v xml:space="preserve">改善 </v>
      </c>
      <c r="J94" s="2638">
        <f>結果表!K92</f>
        <v>100.79087761591579</v>
      </c>
      <c r="K94" s="2589">
        <v>45839</v>
      </c>
      <c r="L94" s="2667">
        <f>結果表!I92</f>
        <v>99.788070576592574</v>
      </c>
      <c r="M94" s="243">
        <f t="shared" ref="M94" si="1120">L94-L93</f>
        <v>-9.7752204494199191E-2</v>
      </c>
      <c r="N94" s="52">
        <f t="shared" ref="N94" si="1121">ROUND((L94-L82)/L82*100,2)</f>
        <v>-0.54</v>
      </c>
      <c r="O94" s="359">
        <f t="shared" ref="O94" si="1122">AVERAGE(L92:L94)</f>
        <v>99.846748842026514</v>
      </c>
      <c r="P94" s="542">
        <f t="shared" ref="P94" si="1123">O94-O93</f>
        <v>3.2296131962255004E-3</v>
      </c>
      <c r="Q94" s="361">
        <f t="shared" ref="Q94" si="1124">IF(P94&lt;0,-1,1)</f>
        <v>1</v>
      </c>
      <c r="R94" s="360">
        <f t="shared" ref="R94" si="1125">SUM(Q92:Q94)</f>
        <v>3</v>
      </c>
      <c r="S94" s="514" t="str">
        <f t="shared" ref="S94:S95" si="1126">IF(R94=-3,"悪化 ",IF(R94=3,"改善 "," ---"))</f>
        <v xml:space="preserve">改善 </v>
      </c>
      <c r="T94" s="2638">
        <f>結果表!Q92</f>
        <v>100.22184227050596</v>
      </c>
    </row>
    <row r="95" spans="1:20">
      <c r="A95" s="2232">
        <v>45870</v>
      </c>
      <c r="B95" s="2677">
        <f>結果表!C93</f>
        <v>100.14907345878474</v>
      </c>
      <c r="C95" s="243">
        <f t="shared" ref="C95" si="1127">B95-B94</f>
        <v>-0.18526900400608781</v>
      </c>
      <c r="D95" s="52">
        <f t="shared" ref="D95" si="1128">ROUND((B95-B83)/B83*100,2)</f>
        <v>0.71</v>
      </c>
      <c r="E95" s="359">
        <f t="shared" ref="E95" si="1129">AVERAGE(B93:B95)</f>
        <v>100.29984125583837</v>
      </c>
      <c r="F95" s="542">
        <f t="shared" ref="F95" si="1130">E95-E94</f>
        <v>-8.3501783207381663E-2</v>
      </c>
      <c r="G95" s="361">
        <f t="shared" ref="G95" si="1131">IF(F95&lt;0,-1,1)</f>
        <v>-1</v>
      </c>
      <c r="H95" s="360">
        <f t="shared" ref="H95" si="1132">SUM(G93:G95)</f>
        <v>1</v>
      </c>
      <c r="I95" s="514" t="str">
        <f t="shared" ref="I95" si="1133">IF(H95=-3,"悪化 ",IF(H95=3,"改善 "," ---"))</f>
        <v xml:space="preserve"> ---</v>
      </c>
      <c r="J95" s="2638">
        <f>結果表!K93</f>
        <v>100.63445468164264</v>
      </c>
      <c r="K95" s="2589">
        <v>45870</v>
      </c>
      <c r="L95" s="2667">
        <f>結果表!I93</f>
        <v>99.571310515221029</v>
      </c>
      <c r="M95" s="243">
        <f t="shared" ref="M95" si="1134">L95-L94</f>
        <v>-0.21676006137154502</v>
      </c>
      <c r="N95" s="52">
        <f t="shared" ref="N95" si="1135">ROUND((L95-L83)/L83*100,2)</f>
        <v>-0.77</v>
      </c>
      <c r="O95" s="359">
        <f t="shared" ref="O95" si="1136">AVERAGE(L93:L95)</f>
        <v>99.748401290966783</v>
      </c>
      <c r="P95" s="542">
        <f t="shared" ref="P95" si="1137">O95-O94</f>
        <v>-9.8347551059731586E-2</v>
      </c>
      <c r="Q95" s="361">
        <f t="shared" ref="Q95" si="1138">IF(P95&lt;0,-1,1)</f>
        <v>-1</v>
      </c>
      <c r="R95" s="360">
        <f t="shared" ref="R95" si="1139">SUM(Q93:Q95)</f>
        <v>1</v>
      </c>
      <c r="S95" s="514" t="str">
        <f t="shared" si="1126"/>
        <v xml:space="preserve"> ---</v>
      </c>
      <c r="T95" s="2638">
        <f>結果表!Q93</f>
        <v>100.04322478790837</v>
      </c>
    </row>
    <row r="96" spans="1:20">
      <c r="A96" s="2232">
        <v>45901</v>
      </c>
      <c r="B96" s="2667"/>
      <c r="C96" s="243"/>
      <c r="D96" s="52"/>
      <c r="E96" s="359"/>
      <c r="F96" s="542"/>
      <c r="G96" s="361"/>
      <c r="H96" s="360"/>
      <c r="I96" s="514"/>
      <c r="J96" s="2638"/>
      <c r="K96" s="2589">
        <v>45901</v>
      </c>
      <c r="L96" s="2667"/>
      <c r="M96" s="243"/>
      <c r="N96" s="52"/>
      <c r="O96" s="359"/>
      <c r="P96" s="542"/>
      <c r="Q96" s="361"/>
      <c r="R96" s="360"/>
      <c r="S96" s="514"/>
      <c r="T96" s="2638"/>
    </row>
    <row r="97" spans="1:20">
      <c r="A97" s="2232">
        <v>45931</v>
      </c>
      <c r="B97" s="2667"/>
      <c r="C97" s="243"/>
      <c r="D97" s="52"/>
      <c r="E97" s="359"/>
      <c r="F97" s="542"/>
      <c r="G97" s="361"/>
      <c r="H97" s="360"/>
      <c r="I97" s="514"/>
      <c r="J97" s="2638"/>
      <c r="K97" s="2589">
        <v>45931</v>
      </c>
      <c r="L97" s="2667"/>
      <c r="M97" s="243"/>
      <c r="N97" s="52"/>
      <c r="O97" s="359"/>
      <c r="P97" s="542"/>
      <c r="Q97" s="361"/>
      <c r="R97" s="360"/>
      <c r="S97" s="514"/>
      <c r="T97" s="2638"/>
    </row>
    <row r="98" spans="1:20">
      <c r="A98" s="2232">
        <v>45962</v>
      </c>
      <c r="B98" s="2667"/>
      <c r="C98" s="243"/>
      <c r="D98" s="52"/>
      <c r="E98" s="359"/>
      <c r="F98" s="542"/>
      <c r="G98" s="361"/>
      <c r="H98" s="360"/>
      <c r="I98" s="514"/>
      <c r="J98" s="2638"/>
      <c r="K98" s="2589">
        <v>45962</v>
      </c>
      <c r="L98" s="2667"/>
      <c r="M98" s="243"/>
      <c r="N98" s="52"/>
      <c r="O98" s="359"/>
      <c r="P98" s="542"/>
      <c r="Q98" s="361"/>
      <c r="R98" s="360"/>
      <c r="S98" s="514"/>
      <c r="T98" s="2638"/>
    </row>
    <row r="99" spans="1:20">
      <c r="A99" s="2549">
        <v>45992</v>
      </c>
      <c r="B99" s="2668"/>
      <c r="C99" s="246"/>
      <c r="D99" s="550"/>
      <c r="E99" s="544"/>
      <c r="F99" s="551"/>
      <c r="G99" s="545"/>
      <c r="H99" s="552"/>
      <c r="I99" s="440"/>
      <c r="J99" s="2639"/>
      <c r="K99" s="2641">
        <v>45992</v>
      </c>
      <c r="L99" s="2668"/>
      <c r="M99" s="246"/>
      <c r="N99" s="550"/>
      <c r="O99" s="544"/>
      <c r="P99" s="551"/>
      <c r="Q99" s="545"/>
      <c r="R99" s="552"/>
      <c r="S99" s="440"/>
      <c r="T99" s="2639"/>
    </row>
    <row r="100" spans="1:20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  <c r="K100" s="310" t="s">
        <v>513</v>
      </c>
      <c r="L100" s="310"/>
      <c r="M100" s="310"/>
      <c r="N100" s="310"/>
      <c r="O100" s="310"/>
      <c r="P100" s="310"/>
      <c r="Q100" s="310"/>
      <c r="R100" s="310"/>
      <c r="S100" s="310"/>
      <c r="T100" s="310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K95" sqref="K95"/>
    </sheetView>
  </sheetViews>
  <sheetFormatPr defaultRowHeight="13"/>
  <cols>
    <col min="2" max="6" width="10.6328125" style="305" customWidth="1"/>
    <col min="7" max="8" width="7.453125" style="305" customWidth="1"/>
    <col min="9" max="10" width="10.6328125" style="305" customWidth="1"/>
    <col min="12" max="12" width="7.08984375" customWidth="1"/>
  </cols>
  <sheetData>
    <row r="1" spans="1:19">
      <c r="A1" s="303" t="s">
        <v>1448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9">
      <c r="A2" s="2554" t="s">
        <v>472</v>
      </c>
      <c r="B2" s="2552" t="s">
        <v>488</v>
      </c>
      <c r="C2" s="2550"/>
      <c r="D2" s="2551"/>
      <c r="E2" s="2552"/>
      <c r="F2" s="2552"/>
      <c r="G2" s="2552"/>
      <c r="H2" s="2552"/>
      <c r="I2" s="2553"/>
      <c r="J2" s="2554" t="s">
        <v>489</v>
      </c>
    </row>
    <row r="3" spans="1:19" ht="26">
      <c r="A3" s="2559"/>
      <c r="B3" s="2560"/>
      <c r="C3" s="2555" t="s">
        <v>265</v>
      </c>
      <c r="D3" s="2556" t="s">
        <v>267</v>
      </c>
      <c r="E3" s="2557" t="s">
        <v>487</v>
      </c>
      <c r="F3" s="2567" t="s">
        <v>492</v>
      </c>
      <c r="G3" s="2883" t="s">
        <v>65</v>
      </c>
      <c r="H3" s="2884"/>
      <c r="I3" s="2885"/>
      <c r="J3" s="2562"/>
      <c r="L3" s="526" t="s">
        <v>352</v>
      </c>
      <c r="M3" s="526" t="s">
        <v>697</v>
      </c>
      <c r="N3" s="526" t="s">
        <v>698</v>
      </c>
      <c r="S3" t="s">
        <v>833</v>
      </c>
    </row>
    <row r="4" spans="1:19">
      <c r="A4" s="2231">
        <v>43101</v>
      </c>
      <c r="B4" s="2546">
        <f>結果表!B2</f>
        <v>99.193473444474122</v>
      </c>
      <c r="C4" s="547"/>
      <c r="D4" s="245"/>
      <c r="E4" s="548">
        <f>AVERAGE(B4:B4)</f>
        <v>99.193473444474122</v>
      </c>
      <c r="F4" s="553"/>
      <c r="G4" s="2568"/>
      <c r="H4" s="554"/>
      <c r="I4" s="2544"/>
      <c r="J4" s="2546">
        <f>結果表!J2</f>
        <v>98.649297010265656</v>
      </c>
      <c r="L4" s="527" t="s">
        <v>713</v>
      </c>
      <c r="M4" s="262">
        <f t="shared" ref="M4:M7" si="0">B4</f>
        <v>99.193473444474122</v>
      </c>
      <c r="N4" s="220">
        <f t="shared" ref="N4:N7" si="1">J4</f>
        <v>98.649297010265656</v>
      </c>
    </row>
    <row r="5" spans="1:19">
      <c r="A5" s="2232">
        <v>43132</v>
      </c>
      <c r="B5" s="2547">
        <f>結果表!B3</f>
        <v>99.654544076745196</v>
      </c>
      <c r="C5" s="52">
        <f t="shared" ref="C5" si="2">B5-B4</f>
        <v>0.46107063227107403</v>
      </c>
      <c r="D5" s="243"/>
      <c r="E5" s="542">
        <f>AVERAGE(B4:B5)</f>
        <v>99.424008760609667</v>
      </c>
      <c r="F5" s="359">
        <f t="shared" ref="F5" si="3">E5-E4</f>
        <v>0.23053531613554412</v>
      </c>
      <c r="G5" s="525">
        <f t="shared" ref="G5" si="4">IF(F5&lt;0,-1,1)</f>
        <v>1</v>
      </c>
      <c r="H5" s="361"/>
      <c r="I5" s="362"/>
      <c r="J5" s="2547">
        <f>結果表!J3</f>
        <v>98.929174701151354</v>
      </c>
      <c r="L5" s="527">
        <v>2</v>
      </c>
      <c r="M5" s="262">
        <f t="shared" si="0"/>
        <v>99.654544076745196</v>
      </c>
      <c r="N5" s="220">
        <f t="shared" si="1"/>
        <v>98.929174701151354</v>
      </c>
    </row>
    <row r="6" spans="1:19">
      <c r="A6" s="2232">
        <v>43160</v>
      </c>
      <c r="B6" s="2547">
        <f>結果表!B4</f>
        <v>100.05284320341167</v>
      </c>
      <c r="C6" s="52">
        <f t="shared" ref="C6" si="5">B6-B5</f>
        <v>0.3982991266664726</v>
      </c>
      <c r="D6" s="243"/>
      <c r="E6" s="542">
        <f t="shared" ref="E6" si="6">AVERAGE(B4:B6)</f>
        <v>99.633620241543667</v>
      </c>
      <c r="F6" s="359">
        <f t="shared" ref="F6" si="7">E6-E5</f>
        <v>0.20961148093400084</v>
      </c>
      <c r="G6" s="525">
        <f t="shared" ref="G6" si="8">IF(F6&lt;0,-1,1)</f>
        <v>1</v>
      </c>
      <c r="H6" s="361"/>
      <c r="I6" s="362"/>
      <c r="J6" s="2547">
        <f>結果表!J4</f>
        <v>99.196937761758662</v>
      </c>
      <c r="L6" s="527">
        <v>3</v>
      </c>
      <c r="M6" s="262">
        <f t="shared" si="0"/>
        <v>100.05284320341167</v>
      </c>
      <c r="N6" s="220">
        <f t="shared" si="1"/>
        <v>99.196937761758662</v>
      </c>
    </row>
    <row r="7" spans="1:19">
      <c r="A7" s="2232">
        <v>43191</v>
      </c>
      <c r="B7" s="2547">
        <f>結果表!B5</f>
        <v>100.34471898277081</v>
      </c>
      <c r="C7" s="52">
        <f t="shared" ref="C7" si="9">B7-B6</f>
        <v>0.29187577935914533</v>
      </c>
      <c r="D7" s="243"/>
      <c r="E7" s="542">
        <f t="shared" ref="E7" si="10">AVERAGE(B5:B7)</f>
        <v>100.01736875430923</v>
      </c>
      <c r="F7" s="359">
        <f t="shared" ref="F7" si="11">E7-E6</f>
        <v>0.38374851276556399</v>
      </c>
      <c r="G7" s="525">
        <f t="shared" ref="G7" si="12">IF(F7&lt;0,-1,1)</f>
        <v>1</v>
      </c>
      <c r="H7" s="361">
        <f t="shared" ref="H7" si="13">SUM(G5:G7)</f>
        <v>3</v>
      </c>
      <c r="I7" s="362" t="str">
        <f t="shared" ref="I7" si="14">IF(H7=-3,"悪化 ",IF(H7=3,"改善 "," ---"))</f>
        <v xml:space="preserve">改善 </v>
      </c>
      <c r="J7" s="2547">
        <f>結果表!J5</f>
        <v>99.420076733640471</v>
      </c>
      <c r="L7" s="527">
        <v>4</v>
      </c>
      <c r="M7" s="262">
        <f t="shared" si="0"/>
        <v>100.34471898277081</v>
      </c>
      <c r="N7" s="220">
        <f t="shared" si="1"/>
        <v>99.420076733640471</v>
      </c>
    </row>
    <row r="8" spans="1:19">
      <c r="A8" s="2232">
        <v>43221</v>
      </c>
      <c r="B8" s="2547">
        <f>結果表!B6</f>
        <v>100.52251317907168</v>
      </c>
      <c r="C8" s="52">
        <f t="shared" ref="C8" si="15">B8-B7</f>
        <v>0.17779419630086579</v>
      </c>
      <c r="D8" s="243"/>
      <c r="E8" s="542">
        <f t="shared" ref="E8" si="16">AVERAGE(B6:B8)</f>
        <v>100.30669178841805</v>
      </c>
      <c r="F8" s="359">
        <f t="shared" ref="F8" si="17">E8-E7</f>
        <v>0.28932303410881843</v>
      </c>
      <c r="G8" s="525">
        <f t="shared" ref="G8" si="18">IF(F8&lt;0,-1,1)</f>
        <v>1</v>
      </c>
      <c r="H8" s="361">
        <f t="shared" ref="H8" si="19">SUM(G6:G8)</f>
        <v>3</v>
      </c>
      <c r="I8" s="362" t="str">
        <f t="shared" ref="I8" si="20">IF(H8=-3,"悪化 ",IF(H8=3,"改善 "," ---"))</f>
        <v xml:space="preserve">改善 </v>
      </c>
      <c r="J8" s="2547">
        <f>結果表!J6</f>
        <v>99.597010713377458</v>
      </c>
      <c r="L8" s="527">
        <v>5</v>
      </c>
      <c r="M8" s="262">
        <f t="shared" ref="M8:M16" si="21">B8</f>
        <v>100.52251317907168</v>
      </c>
      <c r="N8" s="220">
        <f t="shared" ref="N8:N16" si="22">J8</f>
        <v>99.597010713377458</v>
      </c>
    </row>
    <row r="9" spans="1:19">
      <c r="A9" s="2232">
        <v>43252</v>
      </c>
      <c r="B9" s="2547">
        <f>結果表!B7</f>
        <v>100.57702169757887</v>
      </c>
      <c r="C9" s="52">
        <f t="shared" ref="C9" si="23">B9-B8</f>
        <v>5.4508518507191184E-2</v>
      </c>
      <c r="D9" s="243"/>
      <c r="E9" s="542">
        <f t="shared" ref="E9" si="24">AVERAGE(B7:B9)</f>
        <v>100.48141795314045</v>
      </c>
      <c r="F9" s="359">
        <f t="shared" ref="F9" si="25">E9-E8</f>
        <v>0.17472616472240077</v>
      </c>
      <c r="G9" s="525">
        <f t="shared" ref="G9" si="26">IF(F9&lt;0,-1,1)</f>
        <v>1</v>
      </c>
      <c r="H9" s="361">
        <f t="shared" ref="H9" si="27">SUM(G7:G9)</f>
        <v>3</v>
      </c>
      <c r="I9" s="362" t="str">
        <f t="shared" ref="I9" si="28">IF(H9=-3,"悪化 ",IF(H9=3,"改善 "," ---"))</f>
        <v xml:space="preserve">改善 </v>
      </c>
      <c r="J9" s="2547">
        <f>結果表!J7</f>
        <v>99.749532846714445</v>
      </c>
      <c r="L9" s="527">
        <v>6</v>
      </c>
      <c r="M9" s="262">
        <f t="shared" si="21"/>
        <v>100.57702169757887</v>
      </c>
      <c r="N9" s="220">
        <f t="shared" si="22"/>
        <v>99.749532846714445</v>
      </c>
    </row>
    <row r="10" spans="1:19">
      <c r="A10" s="2232">
        <v>43282</v>
      </c>
      <c r="B10" s="2547">
        <f>結果表!B8</f>
        <v>100.63317849191893</v>
      </c>
      <c r="C10" s="52">
        <f t="shared" ref="C10" si="29">B10-B9</f>
        <v>5.6156794340054716E-2</v>
      </c>
      <c r="D10" s="243"/>
      <c r="E10" s="542">
        <f t="shared" ref="E10" si="30">AVERAGE(B8:B10)</f>
        <v>100.5775711228565</v>
      </c>
      <c r="F10" s="359">
        <f t="shared" ref="F10" si="31">E10-E9</f>
        <v>9.6153169716046705E-2</v>
      </c>
      <c r="G10" s="525">
        <f t="shared" ref="G10" si="32">IF(F10&lt;0,-1,1)</f>
        <v>1</v>
      </c>
      <c r="H10" s="361">
        <f t="shared" ref="H10" si="33">SUM(G8:G10)</f>
        <v>3</v>
      </c>
      <c r="I10" s="362" t="str">
        <f t="shared" ref="I10" si="34">IF(H10=-3,"悪化 ",IF(H10=3,"改善 "," ---"))</f>
        <v xml:space="preserve">改善 </v>
      </c>
      <c r="J10" s="2547">
        <f>結果表!J8</f>
        <v>99.934291873537887</v>
      </c>
      <c r="L10" s="527">
        <v>7</v>
      </c>
      <c r="M10" s="262">
        <f t="shared" si="21"/>
        <v>100.63317849191893</v>
      </c>
      <c r="N10" s="220">
        <f t="shared" si="22"/>
        <v>99.934291873537887</v>
      </c>
    </row>
    <row r="11" spans="1:19">
      <c r="A11" s="2232">
        <v>43313</v>
      </c>
      <c r="B11" s="2547">
        <f>結果表!B9</f>
        <v>100.71835337820652</v>
      </c>
      <c r="C11" s="52">
        <f t="shared" ref="C11" si="35">B11-B10</f>
        <v>8.5174886287589402E-2</v>
      </c>
      <c r="D11" s="243"/>
      <c r="E11" s="542">
        <f t="shared" ref="E11" si="36">AVERAGE(B9:B11)</f>
        <v>100.64285118923478</v>
      </c>
      <c r="F11" s="359">
        <f t="shared" ref="F11" si="37">E11-E10</f>
        <v>6.5280066378278434E-2</v>
      </c>
      <c r="G11" s="525">
        <f t="shared" ref="G11" si="38">IF(F11&lt;0,-1,1)</f>
        <v>1</v>
      </c>
      <c r="H11" s="361">
        <f t="shared" ref="H11" si="39">SUM(G9:G11)</f>
        <v>3</v>
      </c>
      <c r="I11" s="362" t="str">
        <f t="shared" ref="I11" si="40">IF(H11=-3,"悪化 ",IF(H11=3,"改善 "," ---"))</f>
        <v xml:space="preserve">改善 </v>
      </c>
      <c r="J11" s="2547">
        <f>結果表!J9</f>
        <v>100.19135303888223</v>
      </c>
      <c r="L11" s="529">
        <v>8</v>
      </c>
      <c r="M11" s="262">
        <f t="shared" si="21"/>
        <v>100.71835337820652</v>
      </c>
      <c r="N11" s="220">
        <f t="shared" si="22"/>
        <v>100.19135303888223</v>
      </c>
    </row>
    <row r="12" spans="1:19">
      <c r="A12" s="2232">
        <v>43344</v>
      </c>
      <c r="B12" s="2547">
        <f>結果表!B10</f>
        <v>100.82209163706702</v>
      </c>
      <c r="C12" s="52">
        <f t="shared" ref="C12" si="41">B12-B11</f>
        <v>0.1037382588605027</v>
      </c>
      <c r="D12" s="243"/>
      <c r="E12" s="542">
        <f t="shared" ref="E12" si="42">AVERAGE(B10:B12)</f>
        <v>100.72454116906415</v>
      </c>
      <c r="F12" s="359">
        <f t="shared" ref="F12" si="43">E12-E11</f>
        <v>8.1689979829377535E-2</v>
      </c>
      <c r="G12" s="525">
        <f t="shared" ref="G12" si="44">IF(F12&lt;0,-1,1)</f>
        <v>1</v>
      </c>
      <c r="H12" s="361">
        <f t="shared" ref="H12" si="45">SUM(G10:G12)</f>
        <v>3</v>
      </c>
      <c r="I12" s="362" t="str">
        <f t="shared" ref="I12" si="46">IF(H12=-3,"悪化 ",IF(H12=3,"改善 "," ---"))</f>
        <v xml:space="preserve">改善 </v>
      </c>
      <c r="J12" s="2547">
        <f>結果表!J10</f>
        <v>100.52412475781274</v>
      </c>
      <c r="L12" s="529">
        <v>9</v>
      </c>
      <c r="M12" s="262">
        <f t="shared" si="21"/>
        <v>100.82209163706702</v>
      </c>
      <c r="N12" s="220">
        <f t="shared" si="22"/>
        <v>100.52412475781274</v>
      </c>
    </row>
    <row r="13" spans="1:19">
      <c r="A13" s="2232">
        <v>43374</v>
      </c>
      <c r="B13" s="2547">
        <f>結果表!B11</f>
        <v>100.97820147047351</v>
      </c>
      <c r="C13" s="52">
        <f t="shared" ref="C13" si="47">B13-B12</f>
        <v>0.15610983340648943</v>
      </c>
      <c r="D13" s="243"/>
      <c r="E13" s="542">
        <f t="shared" ref="E13" si="48">AVERAGE(B11:B13)</f>
        <v>100.83954882858234</v>
      </c>
      <c r="F13" s="359">
        <f t="shared" ref="F13" si="49">E13-E12</f>
        <v>0.11500765951818437</v>
      </c>
      <c r="G13" s="525">
        <f t="shared" ref="G13" si="50">IF(F13&lt;0,-1,1)</f>
        <v>1</v>
      </c>
      <c r="H13" s="361">
        <f t="shared" ref="H13" si="51">SUM(G11:G13)</f>
        <v>3</v>
      </c>
      <c r="I13" s="362" t="str">
        <f t="shared" ref="I13" si="52">IF(H13=-3,"悪化 ",IF(H13=3,"改善 "," ---"))</f>
        <v xml:space="preserve">改善 </v>
      </c>
      <c r="J13" s="2547">
        <f>結果表!J11</f>
        <v>100.9195437511642</v>
      </c>
      <c r="L13" s="529">
        <v>10</v>
      </c>
      <c r="M13" s="262">
        <f t="shared" si="21"/>
        <v>100.97820147047351</v>
      </c>
      <c r="N13" s="220">
        <f t="shared" si="22"/>
        <v>100.9195437511642</v>
      </c>
    </row>
    <row r="14" spans="1:19">
      <c r="A14" s="2232">
        <v>43405</v>
      </c>
      <c r="B14" s="2547">
        <f>結果表!B12</f>
        <v>100.99732324487583</v>
      </c>
      <c r="C14" s="52">
        <f t="shared" ref="C14" si="53">B14-B13</f>
        <v>1.9121774402321989E-2</v>
      </c>
      <c r="D14" s="243"/>
      <c r="E14" s="542">
        <f t="shared" ref="E14" si="54">AVERAGE(B12:B14)</f>
        <v>100.93253878413879</v>
      </c>
      <c r="F14" s="359">
        <f t="shared" ref="F14" si="55">E14-E13</f>
        <v>9.2989955556447512E-2</v>
      </c>
      <c r="G14" s="525">
        <f t="shared" ref="G14" si="56">IF(F14&lt;0,-1,1)</f>
        <v>1</v>
      </c>
      <c r="H14" s="361">
        <f t="shared" ref="H14" si="57">SUM(G12:G14)</f>
        <v>3</v>
      </c>
      <c r="I14" s="362" t="str">
        <f t="shared" ref="I14" si="58">IF(H14=-3,"悪化 ",IF(H14=3,"改善 "," ---"))</f>
        <v xml:space="preserve">改善 </v>
      </c>
      <c r="J14" s="2547">
        <f>結果表!J12</f>
        <v>101.27001315932341</v>
      </c>
      <c r="L14" s="528">
        <v>11</v>
      </c>
      <c r="M14" s="262">
        <f t="shared" si="21"/>
        <v>100.99732324487583</v>
      </c>
      <c r="N14" s="220">
        <f t="shared" si="22"/>
        <v>101.27001315932341</v>
      </c>
    </row>
    <row r="15" spans="1:19">
      <c r="A15" s="2549">
        <v>43435</v>
      </c>
      <c r="B15" s="2547">
        <f>結果表!B13</f>
        <v>100.83639866303201</v>
      </c>
      <c r="C15" s="550">
        <f t="shared" ref="C15" si="59">B15-B14</f>
        <v>-0.16092458184381542</v>
      </c>
      <c r="D15" s="246"/>
      <c r="E15" s="551">
        <f t="shared" ref="E15" si="60">AVERAGE(B13:B15)</f>
        <v>100.93730779279379</v>
      </c>
      <c r="F15" s="544">
        <f t="shared" ref="F15" si="61">E15-E14</f>
        <v>4.7690086550034039E-3</v>
      </c>
      <c r="G15" s="2569">
        <f t="shared" ref="G15" si="62">IF(F15&lt;0,-1,1)</f>
        <v>1</v>
      </c>
      <c r="H15" s="545">
        <f t="shared" ref="H15" si="63">SUM(G13:G15)</f>
        <v>3</v>
      </c>
      <c r="I15" s="439" t="str">
        <f t="shared" ref="I15" si="64">IF(H15=-3,"悪化 ",IF(H15=3,"改善 "," ---"))</f>
        <v xml:space="preserve">改善 </v>
      </c>
      <c r="J15" s="2547">
        <f>結果表!J13</f>
        <v>101.49745076093735</v>
      </c>
      <c r="L15" s="532">
        <v>12</v>
      </c>
      <c r="M15" s="262">
        <f t="shared" si="21"/>
        <v>100.83639866303201</v>
      </c>
      <c r="N15" s="220">
        <f t="shared" si="22"/>
        <v>101.49745076093735</v>
      </c>
    </row>
    <row r="16" spans="1:19">
      <c r="A16" s="2199">
        <v>43466</v>
      </c>
      <c r="B16" s="2546">
        <f>結果表!B14</f>
        <v>100.62189403221409</v>
      </c>
      <c r="C16" s="52">
        <f t="shared" ref="C16" si="65">B16-B15</f>
        <v>-0.21450463081792748</v>
      </c>
      <c r="D16" s="243">
        <f t="shared" ref="D16" si="66">ROUND((B16-B4)/B4*100,2)</f>
        <v>1.44</v>
      </c>
      <c r="E16" s="542">
        <f t="shared" ref="E16" si="67">AVERAGE(B14:B16)</f>
        <v>100.8185386467073</v>
      </c>
      <c r="F16" s="359">
        <f t="shared" ref="F16" si="68">E16-E15</f>
        <v>-0.11876914608649258</v>
      </c>
      <c r="G16" s="360">
        <f t="shared" ref="G16" si="69">IF(F16&lt;0,-1,1)</f>
        <v>-1</v>
      </c>
      <c r="H16" s="361">
        <f t="shared" ref="H16" si="70">SUM(G14:G16)</f>
        <v>1</v>
      </c>
      <c r="I16" s="362" t="str">
        <f t="shared" ref="I16" si="71">IF(H16=-3,"悪化 ",IF(H16=3,"改善 "," ---"))</f>
        <v xml:space="preserve"> ---</v>
      </c>
      <c r="J16" s="2546">
        <f>結果表!J14</f>
        <v>101.63744937162699</v>
      </c>
      <c r="L16" s="530" t="s">
        <v>758</v>
      </c>
      <c r="M16" s="531">
        <f t="shared" si="21"/>
        <v>100.62189403221409</v>
      </c>
      <c r="N16" s="369">
        <f t="shared" si="22"/>
        <v>101.63744937162699</v>
      </c>
    </row>
    <row r="17" spans="1:14">
      <c r="A17" s="2199">
        <v>43497</v>
      </c>
      <c r="B17" s="2547">
        <f>結果表!B15</f>
        <v>100.43187504344804</v>
      </c>
      <c r="C17" s="52">
        <f t="shared" ref="C17" si="72">B17-B16</f>
        <v>-0.19001898876604173</v>
      </c>
      <c r="D17" s="243">
        <f t="shared" ref="D17" si="73">ROUND((B17-B5)/B5*100,2)</f>
        <v>0.78</v>
      </c>
      <c r="E17" s="542">
        <f t="shared" ref="E17" si="74">AVERAGE(B15:B17)</f>
        <v>100.63005591289804</v>
      </c>
      <c r="F17" s="359">
        <f t="shared" ref="F17" si="75">E17-E16</f>
        <v>-0.18848273380925207</v>
      </c>
      <c r="G17" s="360">
        <f t="shared" ref="G17" si="76">IF(F17&lt;0,-1,1)</f>
        <v>-1</v>
      </c>
      <c r="H17" s="361">
        <f t="shared" ref="H17" si="77">SUM(G15:G17)</f>
        <v>-1</v>
      </c>
      <c r="I17" s="362" t="str">
        <f t="shared" ref="I17" si="78">IF(H17=-3,"悪化 ",IF(H17=3,"改善 "," ---"))</f>
        <v xml:space="preserve"> ---</v>
      </c>
      <c r="J17" s="2547">
        <f>結果表!J15</f>
        <v>101.73419858173503</v>
      </c>
      <c r="L17" s="527">
        <v>2</v>
      </c>
      <c r="M17" s="262">
        <f t="shared" ref="M17" si="79">B17</f>
        <v>100.43187504344804</v>
      </c>
      <c r="N17" s="220">
        <f t="shared" ref="N17" si="80">J17</f>
        <v>101.73419858173503</v>
      </c>
    </row>
    <row r="18" spans="1:14">
      <c r="A18" s="2199">
        <v>43525</v>
      </c>
      <c r="B18" s="2547">
        <f>結果表!B16</f>
        <v>100.30315363386384</v>
      </c>
      <c r="C18" s="52">
        <f t="shared" ref="C18" si="81">B18-B17</f>
        <v>-0.12872140958420175</v>
      </c>
      <c r="D18" s="243">
        <f t="shared" ref="D18" si="82">ROUND((B18-B6)/B6*100,2)</f>
        <v>0.25</v>
      </c>
      <c r="E18" s="542">
        <f t="shared" ref="E18" si="83">AVERAGE(B16:B18)</f>
        <v>100.45230756984199</v>
      </c>
      <c r="F18" s="359">
        <f t="shared" ref="F18" si="84">E18-E17</f>
        <v>-0.17774834305605225</v>
      </c>
      <c r="G18" s="360">
        <f t="shared" ref="G18" si="85">IF(F18&lt;0,-1,1)</f>
        <v>-1</v>
      </c>
      <c r="H18" s="361">
        <f t="shared" ref="H18" si="86">SUM(G16:G18)</f>
        <v>-3</v>
      </c>
      <c r="I18" s="362" t="str">
        <f t="shared" ref="I18" si="87">IF(H18=-3,"悪化 ",IF(H18=3,"改善 "," ---"))</f>
        <v xml:space="preserve">悪化 </v>
      </c>
      <c r="J18" s="2547">
        <f>結果表!J16</f>
        <v>101.82775252958363</v>
      </c>
      <c r="L18" s="527">
        <v>3</v>
      </c>
      <c r="M18" s="262">
        <f t="shared" ref="M18" si="88">B18</f>
        <v>100.30315363386384</v>
      </c>
      <c r="N18" s="220">
        <f t="shared" ref="N18" si="89">J18</f>
        <v>101.82775252958363</v>
      </c>
    </row>
    <row r="19" spans="1:14">
      <c r="A19" s="2199">
        <v>43556</v>
      </c>
      <c r="B19" s="2547">
        <f>結果表!B17</f>
        <v>100.3570987117931</v>
      </c>
      <c r="C19" s="52">
        <f t="shared" ref="C19" si="90">B19-B18</f>
        <v>5.3945077929256513E-2</v>
      </c>
      <c r="D19" s="243">
        <f t="shared" ref="D19" si="91">ROUND((B19-B7)/B7*100,2)</f>
        <v>0.01</v>
      </c>
      <c r="E19" s="542">
        <f t="shared" ref="E19" si="92">AVERAGE(B17:B19)</f>
        <v>100.36404246303501</v>
      </c>
      <c r="F19" s="359">
        <f t="shared" ref="F19" si="93">E19-E18</f>
        <v>-8.8265106806986182E-2</v>
      </c>
      <c r="G19" s="360">
        <f t="shared" ref="G19" si="94">IF(F19&lt;0,-1,1)</f>
        <v>-1</v>
      </c>
      <c r="H19" s="361">
        <f t="shared" ref="H19" si="95">SUM(G17:G19)</f>
        <v>-3</v>
      </c>
      <c r="I19" s="362" t="str">
        <f t="shared" ref="I19" si="96">IF(H19=-3,"悪化 ",IF(H19=3,"改善 "," ---"))</f>
        <v xml:space="preserve">悪化 </v>
      </c>
      <c r="J19" s="2547">
        <f>結果表!J17</f>
        <v>101.94554431948679</v>
      </c>
      <c r="L19" s="527">
        <v>4</v>
      </c>
      <c r="M19" s="262">
        <f t="shared" ref="M19" si="97">B19</f>
        <v>100.3570987117931</v>
      </c>
      <c r="N19" s="220">
        <f t="shared" ref="N19" si="98">J19</f>
        <v>101.94554431948679</v>
      </c>
    </row>
    <row r="20" spans="1:14">
      <c r="A20" s="2199">
        <v>43586</v>
      </c>
      <c r="B20" s="2547">
        <f>結果表!B18</f>
        <v>100.58251505417974</v>
      </c>
      <c r="C20" s="52">
        <f t="shared" ref="C20" si="99">B20-B19</f>
        <v>0.22541634238663733</v>
      </c>
      <c r="D20" s="243">
        <f t="shared" ref="D20" si="100">ROUND((B20-B8)/B8*100,2)</f>
        <v>0.06</v>
      </c>
      <c r="E20" s="542">
        <f t="shared" ref="E20" si="101">AVERAGE(B18:B20)</f>
        <v>100.41425579994556</v>
      </c>
      <c r="F20" s="359">
        <f t="shared" ref="F20" si="102">E20-E19</f>
        <v>5.0213336910559292E-2</v>
      </c>
      <c r="G20" s="360">
        <f t="shared" ref="G20" si="103">IF(F20&lt;0,-1,1)</f>
        <v>1</v>
      </c>
      <c r="H20" s="361">
        <f t="shared" ref="H20" si="104">SUM(G18:G20)</f>
        <v>-1</v>
      </c>
      <c r="I20" s="362" t="str">
        <f t="shared" ref="I20" si="105">IF(H20=-3,"悪化 ",IF(H20=3,"改善 "," ---"))</f>
        <v xml:space="preserve"> ---</v>
      </c>
      <c r="J20" s="2547">
        <f>結果表!J18</f>
        <v>102.10171418699042</v>
      </c>
      <c r="L20" s="527">
        <v>5</v>
      </c>
      <c r="M20" s="262">
        <f t="shared" ref="M20" si="106">B20</f>
        <v>100.58251505417974</v>
      </c>
      <c r="N20" s="220">
        <f t="shared" ref="N20" si="107">J20</f>
        <v>102.10171418699042</v>
      </c>
    </row>
    <row r="21" spans="1:14">
      <c r="A21" s="2199">
        <v>43617</v>
      </c>
      <c r="B21" s="2547">
        <f>結果表!B19</f>
        <v>100.88099720317173</v>
      </c>
      <c r="C21" s="52">
        <f t="shared" ref="C21" si="108">B21-B20</f>
        <v>0.29848214899199377</v>
      </c>
      <c r="D21" s="243">
        <f t="shared" ref="D21" si="109">ROUND((B21-B9)/B9*100,2)</f>
        <v>0.3</v>
      </c>
      <c r="E21" s="542">
        <f t="shared" ref="E21" si="110">AVERAGE(B19:B21)</f>
        <v>100.6068703230482</v>
      </c>
      <c r="F21" s="359">
        <f t="shared" ref="F21" si="111">E21-E20</f>
        <v>0.19261452310263394</v>
      </c>
      <c r="G21" s="360">
        <f t="shared" ref="G21" si="112">IF(F21&lt;0,-1,1)</f>
        <v>1</v>
      </c>
      <c r="H21" s="361">
        <f t="shared" ref="H21" si="113">SUM(G19:G21)</f>
        <v>1</v>
      </c>
      <c r="I21" s="362" t="str">
        <f t="shared" ref="I21" si="114">IF(H21=-3,"悪化 ",IF(H21=3,"改善 "," ---"))</f>
        <v xml:space="preserve"> ---</v>
      </c>
      <c r="J21" s="2547">
        <f>結果表!J19</f>
        <v>102.24514793139609</v>
      </c>
      <c r="L21" s="527">
        <v>6</v>
      </c>
      <c r="M21" s="262">
        <f t="shared" ref="M21" si="115">B21</f>
        <v>100.88099720317173</v>
      </c>
      <c r="N21" s="220">
        <f t="shared" ref="N21" si="116">J21</f>
        <v>102.24514793139609</v>
      </c>
    </row>
    <row r="22" spans="1:14">
      <c r="A22" s="2199">
        <v>43647</v>
      </c>
      <c r="B22" s="2547">
        <f>結果表!B20</f>
        <v>101.15008346943259</v>
      </c>
      <c r="C22" s="52">
        <f t="shared" ref="C22" si="117">B22-B21</f>
        <v>0.26908626626085663</v>
      </c>
      <c r="D22" s="243">
        <f t="shared" ref="D22" si="118">ROUND((B22-B10)/B10*100,2)</f>
        <v>0.51</v>
      </c>
      <c r="E22" s="542">
        <f t="shared" ref="E22" si="119">AVERAGE(B20:B22)</f>
        <v>100.87119857559469</v>
      </c>
      <c r="F22" s="359">
        <f t="shared" ref="F22" si="120">E22-E21</f>
        <v>0.26432825254649117</v>
      </c>
      <c r="G22" s="360">
        <f t="shared" ref="G22" si="121">IF(F22&lt;0,-1,1)</f>
        <v>1</v>
      </c>
      <c r="H22" s="361">
        <f t="shared" ref="H22" si="122">SUM(G20:G22)</f>
        <v>3</v>
      </c>
      <c r="I22" s="362" t="str">
        <f t="shared" ref="I22" si="123">IF(H22=-3,"悪化 ",IF(H22=3,"改善 "," ---"))</f>
        <v xml:space="preserve">改善 </v>
      </c>
      <c r="J22" s="2547">
        <f>結果表!J20</f>
        <v>102.35100539223934</v>
      </c>
      <c r="L22" s="527">
        <v>7</v>
      </c>
      <c r="M22" s="262">
        <f t="shared" ref="M22" si="124">B22</f>
        <v>101.15008346943259</v>
      </c>
      <c r="N22" s="220">
        <f t="shared" ref="N22" si="125">J22</f>
        <v>102.35100539223934</v>
      </c>
    </row>
    <row r="23" spans="1:14">
      <c r="A23" s="2199">
        <v>43678</v>
      </c>
      <c r="B23" s="2547">
        <f>結果表!B21</f>
        <v>101.27497620665983</v>
      </c>
      <c r="C23" s="52">
        <f t="shared" ref="C23" si="126">B23-B22</f>
        <v>0.12489273722724192</v>
      </c>
      <c r="D23" s="243">
        <f t="shared" ref="D23" si="127">ROUND((B23-B11)/B11*100,2)</f>
        <v>0.55000000000000004</v>
      </c>
      <c r="E23" s="542">
        <f t="shared" ref="E23" si="128">AVERAGE(B21:B23)</f>
        <v>101.10201895975472</v>
      </c>
      <c r="F23" s="359">
        <f t="shared" ref="F23" si="129">E23-E22</f>
        <v>0.23082038416002604</v>
      </c>
      <c r="G23" s="360">
        <f t="shared" ref="G23" si="130">IF(F23&lt;0,-1,1)</f>
        <v>1</v>
      </c>
      <c r="H23" s="361">
        <f t="shared" ref="H23" si="131">SUM(G21:G23)</f>
        <v>3</v>
      </c>
      <c r="I23" s="362" t="str">
        <f t="shared" ref="I23" si="132">IF(H23=-3,"悪化 ",IF(H23=3,"改善 "," ---"))</f>
        <v xml:space="preserve">改善 </v>
      </c>
      <c r="J23" s="2547">
        <f>結果表!J21</f>
        <v>102.40214379130748</v>
      </c>
      <c r="L23" s="529">
        <v>8</v>
      </c>
      <c r="M23" s="262">
        <f t="shared" ref="M23" si="133">B23</f>
        <v>101.27497620665983</v>
      </c>
      <c r="N23" s="220">
        <f t="shared" ref="N23" si="134">J23</f>
        <v>102.40214379130748</v>
      </c>
    </row>
    <row r="24" spans="1:14">
      <c r="A24" s="2199">
        <v>43709</v>
      </c>
      <c r="B24" s="2547">
        <f>結果表!B22</f>
        <v>101.20233749078335</v>
      </c>
      <c r="C24" s="52">
        <f t="shared" ref="C24" si="135">B24-B23</f>
        <v>-7.2638715876479409E-2</v>
      </c>
      <c r="D24" s="243">
        <f t="shared" ref="D24" si="136">ROUND((B24-B12)/B12*100,2)</f>
        <v>0.38</v>
      </c>
      <c r="E24" s="542">
        <f t="shared" ref="E24" si="137">AVERAGE(B22:B24)</f>
        <v>101.20913238895859</v>
      </c>
      <c r="F24" s="359">
        <f t="shared" ref="F24" si="138">E24-E23</f>
        <v>0.10711342920387779</v>
      </c>
      <c r="G24" s="360">
        <f t="shared" ref="G24" si="139">IF(F24&lt;0,-1,1)</f>
        <v>1</v>
      </c>
      <c r="H24" s="361">
        <f t="shared" ref="H24" si="140">SUM(G22:G24)</f>
        <v>3</v>
      </c>
      <c r="I24" s="362" t="str">
        <f t="shared" ref="I24" si="141">IF(H24=-3,"悪化 ",IF(H24=3,"改善 "," ---"))</f>
        <v xml:space="preserve">改善 </v>
      </c>
      <c r="J24" s="2547">
        <f>結果表!J22</f>
        <v>102.38140847792032</v>
      </c>
      <c r="L24" s="529">
        <v>9</v>
      </c>
      <c r="M24" s="262">
        <f t="shared" ref="M24" si="142">B24</f>
        <v>101.20233749078335</v>
      </c>
      <c r="N24" s="220">
        <f t="shared" ref="N24" si="143">J24</f>
        <v>102.38140847792032</v>
      </c>
    </row>
    <row r="25" spans="1:14">
      <c r="A25" s="2199">
        <v>43739</v>
      </c>
      <c r="B25" s="2547">
        <f>結果表!B23</f>
        <v>100.86082447106608</v>
      </c>
      <c r="C25" s="52">
        <f t="shared" ref="C25" si="144">B25-B24</f>
        <v>-0.34151301971726866</v>
      </c>
      <c r="D25" s="243">
        <f t="shared" ref="D25" si="145">ROUND((B25-B13)/B13*100,2)</f>
        <v>-0.12</v>
      </c>
      <c r="E25" s="542">
        <f t="shared" ref="E25" si="146">AVERAGE(B23:B25)</f>
        <v>101.11271272283642</v>
      </c>
      <c r="F25" s="359">
        <f t="shared" ref="F25" si="147">E25-E24</f>
        <v>-9.6419666122173453E-2</v>
      </c>
      <c r="G25" s="360">
        <f t="shared" ref="G25" si="148">IF(F25&lt;0,-1,1)</f>
        <v>-1</v>
      </c>
      <c r="H25" s="361">
        <f t="shared" ref="H25" si="149">SUM(G23:G25)</f>
        <v>1</v>
      </c>
      <c r="I25" s="362" t="str">
        <f t="shared" ref="I25" si="150">IF(H25=-3,"悪化 ",IF(H25=3,"改善 "," ---"))</f>
        <v xml:space="preserve"> ---</v>
      </c>
      <c r="J25" s="2547">
        <f>結果表!J23</f>
        <v>102.28875251724864</v>
      </c>
      <c r="L25" s="529">
        <v>10</v>
      </c>
      <c r="M25" s="262">
        <f t="shared" ref="M25" si="151">B25</f>
        <v>100.86082447106608</v>
      </c>
      <c r="N25" s="220">
        <f t="shared" ref="N25" si="152">J25</f>
        <v>102.28875251724864</v>
      </c>
    </row>
    <row r="26" spans="1:14">
      <c r="A26" s="2199">
        <v>43770</v>
      </c>
      <c r="B26" s="2547">
        <f>結果表!B24</f>
        <v>100.31590709349692</v>
      </c>
      <c r="C26" s="52">
        <f t="shared" ref="C26" si="153">B26-B25</f>
        <v>-0.54491737756916336</v>
      </c>
      <c r="D26" s="243">
        <f t="shared" ref="D26" si="154">ROUND((B26-B14)/B14*100,2)</f>
        <v>-0.67</v>
      </c>
      <c r="E26" s="542">
        <f t="shared" ref="E26" si="155">AVERAGE(B24:B26)</f>
        <v>100.79302301844878</v>
      </c>
      <c r="F26" s="359">
        <f t="shared" ref="F26" si="156">E26-E25</f>
        <v>-0.31968970438764188</v>
      </c>
      <c r="G26" s="360">
        <f t="shared" ref="G26" si="157">IF(F26&lt;0,-1,1)</f>
        <v>-1</v>
      </c>
      <c r="H26" s="361">
        <f t="shared" ref="H26" si="158">SUM(G24:G26)</f>
        <v>-1</v>
      </c>
      <c r="I26" s="362" t="str">
        <f t="shared" ref="I26" si="159">IF(H26=-3,"悪化 ",IF(H26=3,"改善 "," ---"))</f>
        <v xml:space="preserve"> ---</v>
      </c>
      <c r="J26" s="2547">
        <f>結果表!J24</f>
        <v>102.10898135647973</v>
      </c>
      <c r="L26" s="528">
        <v>11</v>
      </c>
      <c r="M26" s="262">
        <f t="shared" ref="M26" si="160">B26</f>
        <v>100.31590709349692</v>
      </c>
      <c r="N26" s="220">
        <f t="shared" ref="N26" si="161">J26</f>
        <v>102.10898135647973</v>
      </c>
    </row>
    <row r="27" spans="1:14">
      <c r="A27" s="2199">
        <v>43800</v>
      </c>
      <c r="B27" s="2548">
        <f>結果表!B25</f>
        <v>99.583686153350399</v>
      </c>
      <c r="C27" s="52">
        <f t="shared" ref="C27" si="162">B27-B26</f>
        <v>-0.73222094014651873</v>
      </c>
      <c r="D27" s="243">
        <f t="shared" ref="D27" si="163">ROUND((B27-B15)/B15*100,2)</f>
        <v>-1.24</v>
      </c>
      <c r="E27" s="542">
        <f t="shared" ref="E27" si="164">AVERAGE(B25:B27)</f>
        <v>100.2534725726378</v>
      </c>
      <c r="F27" s="359">
        <f t="shared" ref="F27" si="165">E27-E26</f>
        <v>-0.53955044581097411</v>
      </c>
      <c r="G27" s="360">
        <f t="shared" ref="G27" si="166">IF(F27&lt;0,-1,1)</f>
        <v>-1</v>
      </c>
      <c r="H27" s="361">
        <f t="shared" ref="H27" si="167">SUM(G25:G27)</f>
        <v>-3</v>
      </c>
      <c r="I27" s="362" t="str">
        <f t="shared" ref="I27" si="168">IF(H27=-3,"悪化 ",IF(H27=3,"改善 "," ---"))</f>
        <v xml:space="preserve">悪化 </v>
      </c>
      <c r="J27" s="2548">
        <f>結果表!J25</f>
        <v>101.79987910096983</v>
      </c>
      <c r="L27" s="527">
        <v>12</v>
      </c>
      <c r="M27" s="262">
        <f t="shared" ref="M27:M28" si="169">B27</f>
        <v>99.583686153350399</v>
      </c>
      <c r="N27" s="220">
        <f t="shared" ref="N27:N28" si="170">J27</f>
        <v>101.79987910096983</v>
      </c>
    </row>
    <row r="28" spans="1:14">
      <c r="A28" s="2231">
        <v>43831</v>
      </c>
      <c r="B28" s="2547">
        <f>結果表!B26</f>
        <v>98.630746756071829</v>
      </c>
      <c r="C28" s="547">
        <f t="shared" ref="C28" si="171">B28-B27</f>
        <v>-0.9529393972785698</v>
      </c>
      <c r="D28" s="245">
        <f t="shared" ref="D28" si="172">ROUND((B28-B16)/B16*100,2)</f>
        <v>-1.98</v>
      </c>
      <c r="E28" s="548">
        <f t="shared" ref="E28" si="173">AVERAGE(B26:B28)</f>
        <v>99.510113334306382</v>
      </c>
      <c r="F28" s="553">
        <f t="shared" ref="F28" si="174">E28-E27</f>
        <v>-0.74335923833142203</v>
      </c>
      <c r="G28" s="549">
        <f t="shared" ref="G28" si="175">IF(F28&lt;0,-1,1)</f>
        <v>-1</v>
      </c>
      <c r="H28" s="554">
        <f t="shared" ref="H28" si="176">SUM(G26:G28)</f>
        <v>-3</v>
      </c>
      <c r="I28" s="2544" t="str">
        <f t="shared" ref="I28" si="177">IF(H28=-3,"悪化 ",IF(H28=3,"改善 "," ---"))</f>
        <v xml:space="preserve">悪化 </v>
      </c>
      <c r="J28" s="2547">
        <f>結果表!J26</f>
        <v>101.25134407334951</v>
      </c>
      <c r="L28" s="530" t="s">
        <v>802</v>
      </c>
      <c r="M28" s="531">
        <f t="shared" si="169"/>
        <v>98.630746756071829</v>
      </c>
      <c r="N28" s="369">
        <f t="shared" si="170"/>
        <v>101.25134407334951</v>
      </c>
    </row>
    <row r="29" spans="1:14">
      <c r="A29" s="2232">
        <v>43862</v>
      </c>
      <c r="B29" s="2547">
        <f>結果表!B27</f>
        <v>97.522529409374769</v>
      </c>
      <c r="C29" s="52">
        <f t="shared" ref="C29" si="178">B29-B28</f>
        <v>-1.1082173466970602</v>
      </c>
      <c r="D29" s="243">
        <f t="shared" ref="D29" si="179">ROUND((B29-B17)/B17*100,2)</f>
        <v>-2.9</v>
      </c>
      <c r="E29" s="542">
        <f t="shared" ref="E29" si="180">AVERAGE(B27:B29)</f>
        <v>98.578987439599004</v>
      </c>
      <c r="F29" s="359">
        <f t="shared" ref="F29" si="181">E29-E28</f>
        <v>-0.93112589470737817</v>
      </c>
      <c r="G29" s="360">
        <f t="shared" ref="G29" si="182">IF(F29&lt;0,-1,1)</f>
        <v>-1</v>
      </c>
      <c r="H29" s="361">
        <f t="shared" ref="H29" si="183">SUM(G27:G29)</f>
        <v>-3</v>
      </c>
      <c r="I29" s="362" t="str">
        <f t="shared" ref="I29" si="184">IF(H29=-3,"悪化 ",IF(H29=3,"改善 "," ---"))</f>
        <v xml:space="preserve">悪化 </v>
      </c>
      <c r="J29" s="2547">
        <f>結果表!J27</f>
        <v>100.47594852235289</v>
      </c>
      <c r="L29" s="527">
        <v>2</v>
      </c>
      <c r="M29" s="262">
        <f t="shared" ref="M29" si="185">B29</f>
        <v>97.522529409374769</v>
      </c>
      <c r="N29" s="220">
        <f t="shared" ref="N29" si="186">J29</f>
        <v>100.47594852235289</v>
      </c>
    </row>
    <row r="30" spans="1:14">
      <c r="A30" s="2232">
        <v>43891</v>
      </c>
      <c r="B30" s="2547">
        <f>結果表!B28</f>
        <v>96.336790077119161</v>
      </c>
      <c r="C30" s="52">
        <f t="shared" ref="C30" si="187">B30-B29</f>
        <v>-1.1857393322556078</v>
      </c>
      <c r="D30" s="243">
        <f t="shared" ref="D30" si="188">ROUND((B30-B18)/B18*100,2)</f>
        <v>-3.95</v>
      </c>
      <c r="E30" s="542">
        <f t="shared" ref="E30" si="189">AVERAGE(B28:B30)</f>
        <v>97.496688747521901</v>
      </c>
      <c r="F30" s="359">
        <f t="shared" ref="F30" si="190">E30-E29</f>
        <v>-1.0822986920771029</v>
      </c>
      <c r="G30" s="360">
        <f t="shared" ref="G30" si="191">IF(F30&lt;0,-1,1)</f>
        <v>-1</v>
      </c>
      <c r="H30" s="361">
        <f t="shared" ref="H30" si="192">SUM(G28:G30)</f>
        <v>-3</v>
      </c>
      <c r="I30" s="362" t="str">
        <f t="shared" ref="I30" si="193">IF(H30=-3,"悪化 ",IF(H30=3,"改善 "," ---"))</f>
        <v xml:space="preserve">悪化 </v>
      </c>
      <c r="J30" s="2547">
        <f>結果表!J28</f>
        <v>99.474642745873425</v>
      </c>
      <c r="L30" s="527">
        <v>3</v>
      </c>
      <c r="M30" s="262">
        <f t="shared" ref="M30" si="194">B30</f>
        <v>96.336790077119161</v>
      </c>
      <c r="N30" s="220">
        <f t="shared" ref="N30" si="195">J30</f>
        <v>99.474642745873425</v>
      </c>
    </row>
    <row r="31" spans="1:14">
      <c r="A31" s="2232">
        <v>43922</v>
      </c>
      <c r="B31" s="2547">
        <f>結果表!B29</f>
        <v>95.25760328137433</v>
      </c>
      <c r="C31" s="52">
        <f t="shared" ref="C31" si="196">B31-B30</f>
        <v>-1.0791867957448318</v>
      </c>
      <c r="D31" s="243">
        <f t="shared" ref="D31" si="197">ROUND((B31-B19)/B19*100,2)</f>
        <v>-5.08</v>
      </c>
      <c r="E31" s="542">
        <f t="shared" ref="E31" si="198">AVERAGE(B29:B31)</f>
        <v>96.372307589289406</v>
      </c>
      <c r="F31" s="359">
        <f t="shared" ref="F31" si="199">E31-E30</f>
        <v>-1.1243811582324952</v>
      </c>
      <c r="G31" s="360">
        <f t="shared" ref="G31" si="200">IF(F31&lt;0,-1,1)</f>
        <v>-1</v>
      </c>
      <c r="H31" s="361">
        <f t="shared" ref="H31" si="201">SUM(G29:G31)</f>
        <v>-3</v>
      </c>
      <c r="I31" s="362" t="str">
        <f t="shared" ref="I31" si="202">IF(H31=-3,"悪化 ",IF(H31=3,"改善 "," ---"))</f>
        <v xml:space="preserve">悪化 </v>
      </c>
      <c r="J31" s="2547">
        <f>結果表!J29</f>
        <v>98.355556864791723</v>
      </c>
      <c r="L31" s="527">
        <v>4</v>
      </c>
      <c r="M31" s="262">
        <f t="shared" ref="M31" si="203">B31</f>
        <v>95.25760328137433</v>
      </c>
      <c r="N31" s="220">
        <f t="shared" ref="N31" si="204">J31</f>
        <v>98.355556864791723</v>
      </c>
    </row>
    <row r="32" spans="1:14">
      <c r="A32" s="2232">
        <v>43952</v>
      </c>
      <c r="B32" s="2547">
        <f>結果表!B30</f>
        <v>94.664761251246347</v>
      </c>
      <c r="C32" s="52">
        <f t="shared" ref="C32" si="205">B32-B31</f>
        <v>-0.59284203012798287</v>
      </c>
      <c r="D32" s="243">
        <f t="shared" ref="D32" si="206">ROUND((B32-B20)/B20*100,2)</f>
        <v>-5.88</v>
      </c>
      <c r="E32" s="542">
        <f t="shared" ref="E32" si="207">AVERAGE(B30:B32)</f>
        <v>95.419718203246632</v>
      </c>
      <c r="F32" s="359">
        <f t="shared" ref="F32" si="208">E32-E31</f>
        <v>-0.95258938604277432</v>
      </c>
      <c r="G32" s="360">
        <f t="shared" ref="G32" si="209">IF(F32&lt;0,-1,1)</f>
        <v>-1</v>
      </c>
      <c r="H32" s="361">
        <f t="shared" ref="H32" si="210">SUM(G30:G32)</f>
        <v>-3</v>
      </c>
      <c r="I32" s="362" t="str">
        <f t="shared" ref="I32" si="211">IF(H32=-3,"悪化 ",IF(H32=3,"改善 "," ---"))</f>
        <v xml:space="preserve">悪化 </v>
      </c>
      <c r="J32" s="2547">
        <f>結果表!J30</f>
        <v>97.332894298232176</v>
      </c>
      <c r="L32" s="527">
        <v>5</v>
      </c>
      <c r="M32" s="262">
        <f t="shared" ref="M32" si="212">B32</f>
        <v>94.664761251246347</v>
      </c>
      <c r="N32" s="220">
        <f t="shared" ref="N32" si="213">J32</f>
        <v>97.332894298232176</v>
      </c>
    </row>
    <row r="33" spans="1:14">
      <c r="A33" s="2232">
        <v>43983</v>
      </c>
      <c r="B33" s="2547">
        <f>結果表!B31</f>
        <v>94.730532348799997</v>
      </c>
      <c r="C33" s="52">
        <f t="shared" ref="C33" si="214">B33-B32</f>
        <v>6.5771097553650293E-2</v>
      </c>
      <c r="D33" s="243">
        <f t="shared" ref="D33" si="215">ROUND((B33-B21)/B21*100,2)</f>
        <v>-6.1</v>
      </c>
      <c r="E33" s="542">
        <f t="shared" ref="E33" si="216">AVERAGE(B31:B33)</f>
        <v>94.884298960473572</v>
      </c>
      <c r="F33" s="359">
        <f t="shared" ref="F33" si="217">E33-E32</f>
        <v>-0.53541924277305952</v>
      </c>
      <c r="G33" s="360">
        <f t="shared" ref="G33" si="218">IF(F33&lt;0,-1,1)</f>
        <v>-1</v>
      </c>
      <c r="H33" s="361">
        <f t="shared" ref="H33" si="219">SUM(G31:G33)</f>
        <v>-3</v>
      </c>
      <c r="I33" s="362" t="str">
        <f t="shared" ref="I33" si="220">IF(H33=-3,"悪化 ",IF(H33=3,"改善 "," ---"))</f>
        <v xml:space="preserve">悪化 </v>
      </c>
      <c r="J33" s="2547">
        <f>結果表!J31</f>
        <v>96.59129500315926</v>
      </c>
      <c r="L33" s="527">
        <v>6</v>
      </c>
      <c r="M33" s="262">
        <f t="shared" ref="M33" si="221">B33</f>
        <v>94.730532348799997</v>
      </c>
      <c r="N33" s="220">
        <f t="shared" ref="N33" si="222">J33</f>
        <v>96.59129500315926</v>
      </c>
    </row>
    <row r="34" spans="1:14">
      <c r="A34" s="2232">
        <v>44013</v>
      </c>
      <c r="B34" s="2547">
        <f>結果表!B32</f>
        <v>95.27616065487652</v>
      </c>
      <c r="C34" s="52">
        <f t="shared" ref="C34" si="223">B34-B33</f>
        <v>0.54562830607652302</v>
      </c>
      <c r="D34" s="243">
        <f t="shared" ref="D34" si="224">ROUND((B34-B22)/B22*100,2)</f>
        <v>-5.81</v>
      </c>
      <c r="E34" s="542">
        <f t="shared" ref="E34" si="225">AVERAGE(B32:B34)</f>
        <v>94.890484751640955</v>
      </c>
      <c r="F34" s="359">
        <f t="shared" ref="F34" si="226">E34-E33</f>
        <v>6.1857911673826038E-3</v>
      </c>
      <c r="G34" s="360">
        <f t="shared" ref="G34" si="227">IF(F34&lt;0,-1,1)</f>
        <v>1</v>
      </c>
      <c r="H34" s="361">
        <f t="shared" ref="H34" si="228">SUM(G32:G34)</f>
        <v>-1</v>
      </c>
      <c r="I34" s="362" t="str">
        <f t="shared" ref="I34" si="229">IF(H34=-3,"悪化 ",IF(H34=3,"改善 "," ---"))</f>
        <v xml:space="preserve"> ---</v>
      </c>
      <c r="J34" s="2547">
        <f>結果表!J32</f>
        <v>96.211146751023946</v>
      </c>
      <c r="L34" s="527">
        <v>7</v>
      </c>
      <c r="M34" s="262">
        <f t="shared" ref="M34" si="230">B34</f>
        <v>95.27616065487652</v>
      </c>
      <c r="N34" s="220">
        <f t="shared" ref="N34" si="231">J34</f>
        <v>96.211146751023946</v>
      </c>
    </row>
    <row r="35" spans="1:14">
      <c r="A35" s="2232">
        <v>44044</v>
      </c>
      <c r="B35" s="2547">
        <f>結果表!B33</f>
        <v>96.101820389200384</v>
      </c>
      <c r="C35" s="52">
        <f t="shared" ref="C35" si="232">B35-B34</f>
        <v>0.82565973432386386</v>
      </c>
      <c r="D35" s="243">
        <f t="shared" ref="D35" si="233">ROUND((B35-B23)/B23*100,2)</f>
        <v>-5.1100000000000003</v>
      </c>
      <c r="E35" s="542">
        <f t="shared" ref="E35" si="234">AVERAGE(B33:B35)</f>
        <v>95.369504464292291</v>
      </c>
      <c r="F35" s="359">
        <f t="shared" ref="F35" si="235">E35-E34</f>
        <v>0.47901971265133625</v>
      </c>
      <c r="G35" s="360">
        <f t="shared" ref="G35" si="236">IF(F35&lt;0,-1,1)</f>
        <v>1</v>
      </c>
      <c r="H35" s="361">
        <f t="shared" ref="H35" si="237">SUM(G33:G35)</f>
        <v>1</v>
      </c>
      <c r="I35" s="362" t="str">
        <f t="shared" ref="I35" si="238">IF(H35=-3,"悪化 ",IF(H35=3,"改善 "," ---"))</f>
        <v xml:space="preserve"> ---</v>
      </c>
      <c r="J35" s="2547">
        <f>結果表!J33</f>
        <v>96.158605240145363</v>
      </c>
      <c r="L35" s="529">
        <v>8</v>
      </c>
      <c r="M35" s="262">
        <f t="shared" ref="M35" si="239">B35</f>
        <v>96.101820389200384</v>
      </c>
      <c r="N35" s="220">
        <f t="shared" ref="N35" si="240">J35</f>
        <v>96.158605240145363</v>
      </c>
    </row>
    <row r="36" spans="1:14">
      <c r="A36" s="2232">
        <v>44075</v>
      </c>
      <c r="B36" s="2547">
        <f>結果表!B34</f>
        <v>97.12960149799423</v>
      </c>
      <c r="C36" s="52">
        <f t="shared" ref="C36" si="241">B36-B35</f>
        <v>1.027781108793846</v>
      </c>
      <c r="D36" s="243">
        <f t="shared" ref="D36" si="242">ROUND((B36-B24)/B24*100,2)</f>
        <v>-4.0199999999999996</v>
      </c>
      <c r="E36" s="542">
        <f t="shared" ref="E36" si="243">AVERAGE(B34:B36)</f>
        <v>96.169194180690383</v>
      </c>
      <c r="F36" s="359">
        <f t="shared" ref="F36" si="244">E36-E35</f>
        <v>0.79968971639809183</v>
      </c>
      <c r="G36" s="360">
        <f t="shared" ref="G36" si="245">IF(F36&lt;0,-1,1)</f>
        <v>1</v>
      </c>
      <c r="H36" s="361">
        <f t="shared" ref="H36" si="246">SUM(G34:G36)</f>
        <v>3</v>
      </c>
      <c r="I36" s="362" t="str">
        <f t="shared" ref="I36" si="247">IF(H36=-3,"悪化 ",IF(H36=3,"改善 "," ---"))</f>
        <v xml:space="preserve">改善 </v>
      </c>
      <c r="J36" s="2547">
        <f>結果表!J34</f>
        <v>96.362472555597023</v>
      </c>
      <c r="L36" s="529">
        <v>9</v>
      </c>
      <c r="M36" s="262">
        <f t="shared" ref="M36" si="248">B36</f>
        <v>97.12960149799423</v>
      </c>
      <c r="N36" s="220">
        <f t="shared" ref="N36" si="249">J36</f>
        <v>96.362472555597023</v>
      </c>
    </row>
    <row r="37" spans="1:14">
      <c r="A37" s="2232">
        <v>44105</v>
      </c>
      <c r="B37" s="2547">
        <f>結果表!B35</f>
        <v>98.182360032834268</v>
      </c>
      <c r="C37" s="52">
        <f t="shared" ref="C37" si="250">B37-B36</f>
        <v>1.0527585348400379</v>
      </c>
      <c r="D37" s="243">
        <f t="shared" ref="D37" si="251">ROUND((B37-B25)/B25*100,2)</f>
        <v>-2.66</v>
      </c>
      <c r="E37" s="542">
        <f t="shared" ref="E37" si="252">AVERAGE(B35:B37)</f>
        <v>97.137927306676303</v>
      </c>
      <c r="F37" s="359">
        <f t="shared" ref="F37" si="253">E37-E36</f>
        <v>0.96873312598592065</v>
      </c>
      <c r="G37" s="360">
        <f t="shared" ref="G37" si="254">IF(F37&lt;0,-1,1)</f>
        <v>1</v>
      </c>
      <c r="H37" s="361">
        <f t="shared" ref="H37" si="255">SUM(G35:G37)</f>
        <v>3</v>
      </c>
      <c r="I37" s="362" t="str">
        <f t="shared" ref="I37" si="256">IF(H37=-3,"悪化 ",IF(H37=3,"改善 "," ---"))</f>
        <v xml:space="preserve">改善 </v>
      </c>
      <c r="J37" s="2547">
        <f>結果表!J35</f>
        <v>96.708434240418512</v>
      </c>
      <c r="L37" s="529">
        <v>10</v>
      </c>
      <c r="M37" s="262">
        <f t="shared" ref="M37" si="257">B37</f>
        <v>98.182360032834268</v>
      </c>
      <c r="N37" s="220">
        <f t="shared" ref="N37" si="258">J37</f>
        <v>96.708434240418512</v>
      </c>
    </row>
    <row r="38" spans="1:14">
      <c r="A38" s="2232">
        <v>44136</v>
      </c>
      <c r="B38" s="2547">
        <f>結果表!B36</f>
        <v>99.175484675707509</v>
      </c>
      <c r="C38" s="52">
        <f t="shared" ref="C38" si="259">B38-B37</f>
        <v>0.99312464287324076</v>
      </c>
      <c r="D38" s="243">
        <f t="shared" ref="D38" si="260">ROUND((B38-B26)/B26*100,2)</f>
        <v>-1.1399999999999999</v>
      </c>
      <c r="E38" s="542">
        <f t="shared" ref="E38" si="261">AVERAGE(B36:B38)</f>
        <v>98.162482068845335</v>
      </c>
      <c r="F38" s="359">
        <f t="shared" ref="F38" si="262">E38-E37</f>
        <v>1.0245547621690321</v>
      </c>
      <c r="G38" s="360">
        <f t="shared" ref="G38" si="263">IF(F38&lt;0,-1,1)</f>
        <v>1</v>
      </c>
      <c r="H38" s="361">
        <f t="shared" ref="H38" si="264">SUM(G36:G38)</f>
        <v>3</v>
      </c>
      <c r="I38" s="362" t="str">
        <f t="shared" ref="I38" si="265">IF(H38=-3,"悪化 ",IF(H38=3,"改善 "," ---"))</f>
        <v xml:space="preserve">改善 </v>
      </c>
      <c r="J38" s="2547">
        <f>結果表!J36</f>
        <v>97.09551571433532</v>
      </c>
      <c r="L38" s="528">
        <v>11</v>
      </c>
      <c r="M38" s="262">
        <f t="shared" ref="M38" si="266">B38</f>
        <v>99.175484675707509</v>
      </c>
      <c r="N38" s="220">
        <f t="shared" ref="N38" si="267">J38</f>
        <v>97.09551571433532</v>
      </c>
    </row>
    <row r="39" spans="1:14">
      <c r="A39" s="2549">
        <v>44166</v>
      </c>
      <c r="B39" s="2547">
        <f>結果表!B37</f>
        <v>100.11007042399399</v>
      </c>
      <c r="C39" s="550">
        <f t="shared" ref="C39" si="268">B39-B38</f>
        <v>0.93458574828648011</v>
      </c>
      <c r="D39" s="246">
        <f t="shared" ref="D39" si="269">ROUND((B39-B27)/B27*100,2)</f>
        <v>0.53</v>
      </c>
      <c r="E39" s="551">
        <f t="shared" ref="E39" si="270">AVERAGE(B37:B39)</f>
        <v>99.155971710845265</v>
      </c>
      <c r="F39" s="544">
        <f t="shared" ref="F39" si="271">E39-E38</f>
        <v>0.99348964199992906</v>
      </c>
      <c r="G39" s="552">
        <f t="shared" ref="G39" si="272">IF(F39&lt;0,-1,1)</f>
        <v>1</v>
      </c>
      <c r="H39" s="545">
        <f t="shared" ref="H39" si="273">SUM(G37:G39)</f>
        <v>3</v>
      </c>
      <c r="I39" s="439" t="str">
        <f t="shared" ref="I39" si="274">IF(H39=-3,"悪化 ",IF(H39=3,"改善 "," ---"))</f>
        <v xml:space="preserve">改善 </v>
      </c>
      <c r="J39" s="2547">
        <f>結果表!J37</f>
        <v>97.529938283414481</v>
      </c>
      <c r="L39" s="532">
        <v>12</v>
      </c>
      <c r="M39" s="494">
        <f t="shared" ref="M39" si="275">B39</f>
        <v>100.11007042399399</v>
      </c>
      <c r="N39" s="225">
        <f t="shared" ref="N39" si="276">J39</f>
        <v>97.529938283414481</v>
      </c>
    </row>
    <row r="40" spans="1:14">
      <c r="A40" s="2199">
        <v>44197</v>
      </c>
      <c r="B40" s="2546">
        <f>結果表!B38</f>
        <v>100.93850556816066</v>
      </c>
      <c r="C40" s="52">
        <f t="shared" ref="C40" si="277">B40-B39</f>
        <v>0.82843514416667574</v>
      </c>
      <c r="D40" s="243">
        <f t="shared" ref="D40" si="278">ROUND((B40-B28)/B28*100,2)</f>
        <v>2.34</v>
      </c>
      <c r="E40" s="542">
        <f t="shared" ref="E40" si="279">AVERAGE(B38:B40)</f>
        <v>100.07468688928738</v>
      </c>
      <c r="F40" s="359">
        <f t="shared" ref="F40" si="280">E40-E39</f>
        <v>0.91871517844211326</v>
      </c>
      <c r="G40" s="360">
        <f t="shared" ref="G40" si="281">IF(F40&lt;0,-1,1)</f>
        <v>1</v>
      </c>
      <c r="H40" s="361">
        <f t="shared" ref="H40" si="282">SUM(G38:G40)</f>
        <v>3</v>
      </c>
      <c r="I40" s="362" t="str">
        <f t="shared" ref="I40" si="283">IF(H40=-3,"悪化 ",IF(H40=3,"改善 "," ---"))</f>
        <v xml:space="preserve">改善 </v>
      </c>
      <c r="J40" s="2546">
        <f>結果表!J38</f>
        <v>97.976767018458418</v>
      </c>
      <c r="L40" s="530" t="s">
        <v>814</v>
      </c>
      <c r="M40" s="262">
        <f t="shared" ref="M40" si="284">B40</f>
        <v>100.93850556816066</v>
      </c>
      <c r="N40" s="220">
        <f t="shared" ref="N40" si="285">J40</f>
        <v>97.976767018458418</v>
      </c>
    </row>
    <row r="41" spans="1:14">
      <c r="A41" s="2199">
        <v>44228</v>
      </c>
      <c r="B41" s="2547">
        <f>結果表!B39</f>
        <v>101.53313419582788</v>
      </c>
      <c r="C41" s="52">
        <f t="shared" ref="C41" si="286">B41-B40</f>
        <v>0.59462862766721969</v>
      </c>
      <c r="D41" s="243">
        <f t="shared" ref="D41" si="287">ROUND((B41-B29)/B29*100,2)</f>
        <v>4.1100000000000003</v>
      </c>
      <c r="E41" s="542">
        <f t="shared" ref="E41" si="288">AVERAGE(B39:B41)</f>
        <v>100.86057006266084</v>
      </c>
      <c r="F41" s="359">
        <f t="shared" ref="F41" si="289">E41-E40</f>
        <v>0.78588317337346325</v>
      </c>
      <c r="G41" s="360">
        <f t="shared" ref="G41" si="290">IF(F41&lt;0,-1,1)</f>
        <v>1</v>
      </c>
      <c r="H41" s="361">
        <f t="shared" ref="H41" si="291">SUM(G39:G41)</f>
        <v>3</v>
      </c>
      <c r="I41" s="362" t="str">
        <f t="shared" ref="I41" si="292">IF(H41=-3,"悪化 ",IF(H41=3,"改善 "," ---"))</f>
        <v xml:space="preserve">改善 </v>
      </c>
      <c r="J41" s="2547">
        <f>結果表!J39</f>
        <v>98.354506132610183</v>
      </c>
      <c r="L41" s="527">
        <v>2</v>
      </c>
      <c r="M41" s="262">
        <f t="shared" ref="M41" si="293">B41</f>
        <v>101.53313419582788</v>
      </c>
      <c r="N41" s="220">
        <f t="shared" ref="N41" si="294">J41</f>
        <v>98.354506132610183</v>
      </c>
    </row>
    <row r="42" spans="1:14">
      <c r="A42" s="2199">
        <v>44256</v>
      </c>
      <c r="B42" s="2547">
        <f>結果表!B40</f>
        <v>101.89425753847514</v>
      </c>
      <c r="C42" s="52">
        <f t="shared" ref="C42" si="295">B42-B41</f>
        <v>0.36112334264726087</v>
      </c>
      <c r="D42" s="243">
        <f t="shared" ref="D42" si="296">ROUND((B42-B30)/B30*100,2)</f>
        <v>5.77</v>
      </c>
      <c r="E42" s="542">
        <f t="shared" ref="E42" si="297">AVERAGE(B40:B42)</f>
        <v>101.45529910082122</v>
      </c>
      <c r="F42" s="359">
        <f t="shared" ref="F42" si="298">E42-E41</f>
        <v>0.5947290381603807</v>
      </c>
      <c r="G42" s="360">
        <f t="shared" ref="G42" si="299">IF(F42&lt;0,-1,1)</f>
        <v>1</v>
      </c>
      <c r="H42" s="361">
        <f t="shared" ref="H42" si="300">SUM(G40:G42)</f>
        <v>3</v>
      </c>
      <c r="I42" s="362" t="str">
        <f t="shared" ref="I42" si="301">IF(H42=-3,"悪化 ",IF(H42=3,"改善 "," ---"))</f>
        <v xml:space="preserve">改善 </v>
      </c>
      <c r="J42" s="2547">
        <f>結果表!J40</f>
        <v>98.671439095964288</v>
      </c>
      <c r="L42" s="527">
        <v>3</v>
      </c>
      <c r="M42" s="262">
        <f t="shared" ref="M42" si="302">B42</f>
        <v>101.89425753847514</v>
      </c>
      <c r="N42" s="220">
        <f t="shared" ref="N42" si="303">J42</f>
        <v>98.671439095964288</v>
      </c>
    </row>
    <row r="43" spans="1:14">
      <c r="A43" s="2199">
        <v>44287</v>
      </c>
      <c r="B43" s="2547">
        <f>結果表!B41</f>
        <v>102.00899138448379</v>
      </c>
      <c r="C43" s="52">
        <f t="shared" ref="C43" si="304">B43-B42</f>
        <v>0.11473384600864733</v>
      </c>
      <c r="D43" s="243">
        <f t="shared" ref="D43" si="305">ROUND((B43-B31)/B31*100,2)</f>
        <v>7.09</v>
      </c>
      <c r="E43" s="542">
        <f t="shared" ref="E43" si="306">AVERAGE(B41:B43)</f>
        <v>101.81212770626227</v>
      </c>
      <c r="F43" s="359">
        <f t="shared" ref="F43" si="307">E43-E42</f>
        <v>0.3568286054410521</v>
      </c>
      <c r="G43" s="360">
        <f t="shared" ref="G43" si="308">IF(F43&lt;0,-1,1)</f>
        <v>1</v>
      </c>
      <c r="H43" s="361">
        <f t="shared" ref="H43" si="309">SUM(G41:G43)</f>
        <v>3</v>
      </c>
      <c r="I43" s="362" t="str">
        <f t="shared" ref="I43" si="310">IF(H43=-3,"悪化 ",IF(H43=3,"改善 "," ---"))</f>
        <v xml:space="preserve">改善 </v>
      </c>
      <c r="J43" s="2547">
        <f>結果表!J41</f>
        <v>98.938654552284632</v>
      </c>
      <c r="L43" s="527">
        <v>4</v>
      </c>
      <c r="M43" s="262">
        <f t="shared" ref="M43" si="311">B43</f>
        <v>102.00899138448379</v>
      </c>
      <c r="N43" s="220">
        <f t="shared" ref="N43" si="312">J43</f>
        <v>98.938654552284632</v>
      </c>
    </row>
    <row r="44" spans="1:14">
      <c r="A44" s="2199">
        <v>44317</v>
      </c>
      <c r="B44" s="2547">
        <f>結果表!B42</f>
        <v>101.90366236542079</v>
      </c>
      <c r="C44" s="52">
        <f t="shared" ref="C44" si="313">B44-B43</f>
        <v>-0.10532901906300651</v>
      </c>
      <c r="D44" s="243">
        <f t="shared" ref="D44" si="314">ROUND((B44-B32)/B32*100,2)</f>
        <v>7.65</v>
      </c>
      <c r="E44" s="542">
        <f t="shared" ref="E44" si="315">AVERAGE(B42:B44)</f>
        <v>101.93563709612658</v>
      </c>
      <c r="F44" s="359">
        <f t="shared" ref="F44" si="316">E44-E43</f>
        <v>0.12350938986431004</v>
      </c>
      <c r="G44" s="360">
        <f t="shared" ref="G44" si="317">IF(F44&lt;0,-1,1)</f>
        <v>1</v>
      </c>
      <c r="H44" s="361">
        <f t="shared" ref="H44" si="318">SUM(G42:G44)</f>
        <v>3</v>
      </c>
      <c r="I44" s="362" t="str">
        <f t="shared" ref="I44" si="319">IF(H44=-3,"悪化 ",IF(H44=3,"改善 "," ---"))</f>
        <v xml:space="preserve">改善 </v>
      </c>
      <c r="J44" s="2547">
        <f>結果表!J42</f>
        <v>99.152437399654758</v>
      </c>
      <c r="L44" s="527">
        <v>5</v>
      </c>
      <c r="M44" s="262">
        <f t="shared" ref="M44" si="320">B44</f>
        <v>101.90366236542079</v>
      </c>
      <c r="N44" s="220">
        <f t="shared" ref="N44" si="321">J44</f>
        <v>99.152437399654758</v>
      </c>
    </row>
    <row r="45" spans="1:14">
      <c r="A45" s="2199">
        <v>44348</v>
      </c>
      <c r="B45" s="2547">
        <f>結果表!B43</f>
        <v>101.62795735950174</v>
      </c>
      <c r="C45" s="52">
        <f t="shared" ref="C45" si="322">B45-B44</f>
        <v>-0.27570500591905045</v>
      </c>
      <c r="D45" s="243">
        <f t="shared" ref="D45" si="323">ROUND((B45-B33)/B33*100,2)</f>
        <v>7.28</v>
      </c>
      <c r="E45" s="542">
        <f t="shared" ref="E45" si="324">AVERAGE(B43:B45)</f>
        <v>101.8468703698021</v>
      </c>
      <c r="F45" s="359">
        <f t="shared" ref="F45" si="325">E45-E44</f>
        <v>-8.876672632447935E-2</v>
      </c>
      <c r="G45" s="360">
        <f t="shared" ref="G45" si="326">IF(F45&lt;0,-1,1)</f>
        <v>-1</v>
      </c>
      <c r="H45" s="361">
        <f t="shared" ref="H45" si="327">SUM(G43:G45)</f>
        <v>1</v>
      </c>
      <c r="I45" s="362" t="str">
        <f t="shared" ref="I45" si="328">IF(H45=-3,"悪化 ",IF(H45=3,"改善 "," ---"))</f>
        <v xml:space="preserve"> ---</v>
      </c>
      <c r="J45" s="2547">
        <f>結果表!J43</f>
        <v>99.309295495116615</v>
      </c>
      <c r="L45" s="527">
        <v>6</v>
      </c>
      <c r="M45" s="262">
        <f t="shared" ref="M45" si="329">B45</f>
        <v>101.62795735950174</v>
      </c>
      <c r="N45" s="220">
        <f t="shared" ref="N45" si="330">J45</f>
        <v>99.309295495116615</v>
      </c>
    </row>
    <row r="46" spans="1:14">
      <c r="A46" s="2199">
        <v>44378</v>
      </c>
      <c r="B46" s="2547">
        <f>結果表!B44</f>
        <v>101.26231346833832</v>
      </c>
      <c r="C46" s="52">
        <f t="shared" ref="C46" si="331">B46-B45</f>
        <v>-0.36564389116341545</v>
      </c>
      <c r="D46" s="243">
        <f t="shared" ref="D46" si="332">ROUND((B46-B34)/B34*100,2)</f>
        <v>6.28</v>
      </c>
      <c r="E46" s="542">
        <f t="shared" ref="E46" si="333">AVERAGE(B44:B46)</f>
        <v>101.59797773108694</v>
      </c>
      <c r="F46" s="359">
        <f t="shared" ref="F46" si="334">E46-E45</f>
        <v>-0.24889263871516221</v>
      </c>
      <c r="G46" s="360">
        <f t="shared" ref="G46" si="335">IF(F46&lt;0,-1,1)</f>
        <v>-1</v>
      </c>
      <c r="H46" s="361">
        <f t="shared" ref="H46" si="336">SUM(G44:G46)</f>
        <v>-1</v>
      </c>
      <c r="I46" s="362" t="str">
        <f t="shared" ref="I46" si="337">IF(H46=-3,"悪化 ",IF(H46=3,"改善 "," ---"))</f>
        <v xml:space="preserve"> ---</v>
      </c>
      <c r="J46" s="2547">
        <f>結果表!J44</f>
        <v>99.410867787805344</v>
      </c>
      <c r="L46" s="527">
        <v>7</v>
      </c>
      <c r="M46" s="262">
        <f t="shared" ref="M46" si="338">B46</f>
        <v>101.26231346833832</v>
      </c>
      <c r="N46" s="220">
        <f t="shared" ref="N46" si="339">J46</f>
        <v>99.410867787805344</v>
      </c>
    </row>
    <row r="47" spans="1:14">
      <c r="A47" s="2199">
        <v>44409</v>
      </c>
      <c r="B47" s="2547">
        <f>結果表!B45</f>
        <v>100.93648644071629</v>
      </c>
      <c r="C47" s="52">
        <f t="shared" ref="C47" si="340">B47-B46</f>
        <v>-0.32582702762202587</v>
      </c>
      <c r="D47" s="243">
        <f t="shared" ref="D47" si="341">ROUND((B47-B35)/B35*100,2)</f>
        <v>5.03</v>
      </c>
      <c r="E47" s="542">
        <f t="shared" ref="E47" si="342">AVERAGE(B45:B47)</f>
        <v>101.27558575618544</v>
      </c>
      <c r="F47" s="359">
        <f t="shared" ref="F47" si="343">E47-E46</f>
        <v>-0.32239197490150673</v>
      </c>
      <c r="G47" s="360">
        <f t="shared" ref="G47" si="344">IF(F47&lt;0,-1,1)</f>
        <v>-1</v>
      </c>
      <c r="H47" s="361">
        <f t="shared" ref="H47" si="345">SUM(G45:G47)</f>
        <v>-3</v>
      </c>
      <c r="I47" s="362" t="str">
        <f t="shared" ref="I47" si="346">IF(H47=-3,"悪化 ",IF(H47=3,"改善 "," ---"))</f>
        <v xml:space="preserve">悪化 </v>
      </c>
      <c r="J47" s="2547">
        <f>結果表!J45</f>
        <v>99.497730750924262</v>
      </c>
      <c r="L47" s="529">
        <v>8</v>
      </c>
      <c r="M47" s="262">
        <f t="shared" ref="M47" si="347">B47</f>
        <v>100.93648644071629</v>
      </c>
      <c r="N47" s="220">
        <f t="shared" ref="N47" si="348">J47</f>
        <v>99.497730750924262</v>
      </c>
    </row>
    <row r="48" spans="1:14">
      <c r="A48" s="2199">
        <v>44440</v>
      </c>
      <c r="B48" s="2547">
        <f>結果表!B46</f>
        <v>100.72573896220536</v>
      </c>
      <c r="C48" s="52">
        <f t="shared" ref="C48" si="349">B48-B47</f>
        <v>-0.21074747851093889</v>
      </c>
      <c r="D48" s="243">
        <f t="shared" ref="D48" si="350">ROUND((B48-B36)/B36*100,2)</f>
        <v>3.7</v>
      </c>
      <c r="E48" s="542">
        <f t="shared" ref="E48" si="351">AVERAGE(B46:B48)</f>
        <v>100.97484629041999</v>
      </c>
      <c r="F48" s="359">
        <f t="shared" ref="F48" si="352">E48-E47</f>
        <v>-0.30073946576544586</v>
      </c>
      <c r="G48" s="360">
        <f t="shared" ref="G48" si="353">IF(F48&lt;0,-1,1)</f>
        <v>-1</v>
      </c>
      <c r="H48" s="361">
        <f t="shared" ref="H48" si="354">SUM(G46:G48)</f>
        <v>-3</v>
      </c>
      <c r="I48" s="362" t="str">
        <f t="shared" ref="I48" si="355">IF(H48=-3,"悪化 ",IF(H48=3,"改善 "," ---"))</f>
        <v xml:space="preserve">悪化 </v>
      </c>
      <c r="J48" s="2547">
        <f>結果表!J46</f>
        <v>99.617222089799256</v>
      </c>
      <c r="L48" s="529">
        <v>9</v>
      </c>
      <c r="M48" s="262">
        <f t="shared" ref="M48" si="356">B48</f>
        <v>100.72573896220536</v>
      </c>
      <c r="N48" s="220">
        <f t="shared" ref="N48" si="357">J48</f>
        <v>99.617222089799256</v>
      </c>
    </row>
    <row r="49" spans="1:14">
      <c r="A49" s="2199">
        <v>44470</v>
      </c>
      <c r="B49" s="2547">
        <f>結果表!B47</f>
        <v>100.69128758881322</v>
      </c>
      <c r="C49" s="52">
        <f t="shared" ref="C49" si="358">B49-B48</f>
        <v>-3.4451373392130336E-2</v>
      </c>
      <c r="D49" s="243">
        <f t="shared" ref="D49" si="359">ROUND((B49-B37)/B37*100,2)</f>
        <v>2.56</v>
      </c>
      <c r="E49" s="542">
        <f t="shared" ref="E49" si="360">AVERAGE(B47:B49)</f>
        <v>100.78450433057829</v>
      </c>
      <c r="F49" s="359">
        <f t="shared" ref="F49" si="361">E49-E48</f>
        <v>-0.1903419598417031</v>
      </c>
      <c r="G49" s="360">
        <f t="shared" ref="G49" si="362">IF(F49&lt;0,-1,1)</f>
        <v>-1</v>
      </c>
      <c r="H49" s="361">
        <f t="shared" ref="H49" si="363">SUM(G47:G49)</f>
        <v>-3</v>
      </c>
      <c r="I49" s="362" t="str">
        <f t="shared" ref="I49" si="364">IF(H49=-3,"悪化 ",IF(H49=3,"改善 "," ---"))</f>
        <v xml:space="preserve">悪化 </v>
      </c>
      <c r="J49" s="2547">
        <f>結果表!J47</f>
        <v>99.73689325888698</v>
      </c>
      <c r="L49" s="529">
        <v>10</v>
      </c>
      <c r="M49" s="262">
        <f t="shared" ref="M49" si="365">B49</f>
        <v>100.69128758881322</v>
      </c>
      <c r="N49" s="220">
        <f t="shared" ref="N49" si="366">J49</f>
        <v>99.73689325888698</v>
      </c>
    </row>
    <row r="50" spans="1:14">
      <c r="A50" s="2199">
        <v>44501</v>
      </c>
      <c r="B50" s="2547">
        <f>結果表!B48</f>
        <v>100.79567135134417</v>
      </c>
      <c r="C50" s="52">
        <f t="shared" ref="C50" si="367">B50-B49</f>
        <v>0.10438376253094361</v>
      </c>
      <c r="D50" s="243">
        <f t="shared" ref="D50" si="368">ROUND((B50-B38)/B38*100,2)</f>
        <v>1.63</v>
      </c>
      <c r="E50" s="542">
        <f t="shared" ref="E50" si="369">AVERAGE(B48:B50)</f>
        <v>100.73756596745424</v>
      </c>
      <c r="F50" s="359">
        <f t="shared" ref="F50" si="370">E50-E49</f>
        <v>-4.6938363124041871E-2</v>
      </c>
      <c r="G50" s="360">
        <f t="shared" ref="G50" si="371">IF(F50&lt;0,-1,1)</f>
        <v>-1</v>
      </c>
      <c r="H50" s="361">
        <f t="shared" ref="H50" si="372">SUM(G48:G50)</f>
        <v>-3</v>
      </c>
      <c r="I50" s="362" t="str">
        <f t="shared" ref="I50" si="373">IF(H50=-3,"悪化 ",IF(H50=3,"改善 "," ---"))</f>
        <v xml:space="preserve">悪化 </v>
      </c>
      <c r="J50" s="2547">
        <f>結果表!J48</f>
        <v>99.829554174435486</v>
      </c>
      <c r="L50" s="528">
        <v>11</v>
      </c>
      <c r="M50" s="262">
        <f t="shared" ref="M50" si="374">B50</f>
        <v>100.79567135134417</v>
      </c>
      <c r="N50" s="220">
        <f t="shared" ref="N50" si="375">J50</f>
        <v>99.829554174435486</v>
      </c>
    </row>
    <row r="51" spans="1:14">
      <c r="A51" s="2199">
        <v>44531</v>
      </c>
      <c r="B51" s="2548">
        <f>結果表!B49</f>
        <v>100.91619294489372</v>
      </c>
      <c r="C51" s="52">
        <f t="shared" ref="C51:C52" si="376">B51-B50</f>
        <v>0.1205215935495545</v>
      </c>
      <c r="D51" s="243">
        <f t="shared" ref="D51:D52" si="377">ROUND((B51-B39)/B39*100,2)</f>
        <v>0.81</v>
      </c>
      <c r="E51" s="542">
        <f t="shared" ref="E51:E52" si="378">AVERAGE(B49:B51)</f>
        <v>100.80105062835037</v>
      </c>
      <c r="F51" s="359">
        <f t="shared" ref="F51:F52" si="379">E51-E50</f>
        <v>6.3484660896122591E-2</v>
      </c>
      <c r="G51" s="360">
        <f t="shared" ref="G51:G52" si="380">IF(F51&lt;0,-1,1)</f>
        <v>1</v>
      </c>
      <c r="H51" s="361">
        <f t="shared" ref="H51:H52" si="381">SUM(G49:G51)</f>
        <v>-1</v>
      </c>
      <c r="I51" s="362" t="str">
        <f t="shared" ref="I51:I52" si="382">IF(H51=-3,"悪化 ",IF(H51=3,"改善 "," ---"))</f>
        <v xml:space="preserve"> ---</v>
      </c>
      <c r="J51" s="2548">
        <f>結果表!J49</f>
        <v>99.85862196272015</v>
      </c>
      <c r="L51" s="532">
        <v>12</v>
      </c>
      <c r="M51" s="494">
        <f t="shared" ref="M51:M52" si="383">B51</f>
        <v>100.91619294489372</v>
      </c>
      <c r="N51" s="225">
        <f t="shared" ref="N51:N52" si="384">J51</f>
        <v>99.85862196272015</v>
      </c>
    </row>
    <row r="52" spans="1:14">
      <c r="A52" s="2231">
        <v>44562</v>
      </c>
      <c r="B52" s="2547">
        <f>結果表!B50</f>
        <v>101.03109557583946</v>
      </c>
      <c r="C52" s="547">
        <f t="shared" si="376"/>
        <v>0.1149026309457355</v>
      </c>
      <c r="D52" s="245">
        <f t="shared" si="377"/>
        <v>0.09</v>
      </c>
      <c r="E52" s="548">
        <f t="shared" si="378"/>
        <v>100.91431995735911</v>
      </c>
      <c r="F52" s="553">
        <f t="shared" si="379"/>
        <v>0.11326932900874453</v>
      </c>
      <c r="G52" s="549">
        <f t="shared" si="380"/>
        <v>1</v>
      </c>
      <c r="H52" s="554">
        <f t="shared" si="381"/>
        <v>1</v>
      </c>
      <c r="I52" s="2544" t="str">
        <f t="shared" si="382"/>
        <v xml:space="preserve"> ---</v>
      </c>
      <c r="J52" s="2547">
        <f>結果表!J50</f>
        <v>99.843325331084074</v>
      </c>
      <c r="L52" s="530" t="s">
        <v>856</v>
      </c>
      <c r="M52" s="262">
        <f t="shared" si="383"/>
        <v>101.03109557583946</v>
      </c>
      <c r="N52" s="220">
        <f t="shared" si="384"/>
        <v>99.843325331084074</v>
      </c>
    </row>
    <row r="53" spans="1:14">
      <c r="A53" s="2232">
        <v>44593</v>
      </c>
      <c r="B53" s="2547">
        <f>結果表!B51</f>
        <v>101.08748492346056</v>
      </c>
      <c r="C53" s="52">
        <f t="shared" ref="C53" si="385">B53-B52</f>
        <v>5.6389347621106367E-2</v>
      </c>
      <c r="D53" s="243">
        <f t="shared" ref="D53" si="386">ROUND((B53-B41)/B41*100,2)</f>
        <v>-0.44</v>
      </c>
      <c r="E53" s="542">
        <f t="shared" ref="E53" si="387">AVERAGE(B51:B53)</f>
        <v>101.0115911480646</v>
      </c>
      <c r="F53" s="359">
        <f t="shared" ref="F53" si="388">E53-E52</f>
        <v>9.72711907054844E-2</v>
      </c>
      <c r="G53" s="360">
        <f t="shared" ref="G53" si="389">IF(F53&lt;0,-1,1)</f>
        <v>1</v>
      </c>
      <c r="H53" s="361">
        <f t="shared" ref="H53" si="390">SUM(G51:G53)</f>
        <v>3</v>
      </c>
      <c r="I53" s="362" t="str">
        <f t="shared" ref="I53" si="391">IF(H53=-3,"悪化 ",IF(H53=3,"改善 "," ---"))</f>
        <v xml:space="preserve">改善 </v>
      </c>
      <c r="J53" s="2547">
        <f>結果表!J51</f>
        <v>99.806763687987214</v>
      </c>
      <c r="L53" s="527">
        <v>2</v>
      </c>
      <c r="M53" s="262">
        <f t="shared" ref="M53" si="392">B53</f>
        <v>101.08748492346056</v>
      </c>
      <c r="N53" s="220">
        <f t="shared" ref="N53" si="393">J53</f>
        <v>99.806763687987214</v>
      </c>
    </row>
    <row r="54" spans="1:14">
      <c r="A54" s="2232">
        <v>44621</v>
      </c>
      <c r="B54" s="2547">
        <f>結果表!B52</f>
        <v>101.13567896406866</v>
      </c>
      <c r="C54" s="52">
        <f t="shared" ref="C54" si="394">B54-B53</f>
        <v>4.8194040608095179E-2</v>
      </c>
      <c r="D54" s="243">
        <f t="shared" ref="D54" si="395">ROUND((B54-B42)/B42*100,2)</f>
        <v>-0.74</v>
      </c>
      <c r="E54" s="542">
        <f t="shared" ref="E54" si="396">AVERAGE(B52:B54)</f>
        <v>101.08475315445624</v>
      </c>
      <c r="F54" s="359">
        <f t="shared" ref="F54" si="397">E54-E53</f>
        <v>7.3162006391640944E-2</v>
      </c>
      <c r="G54" s="360">
        <f t="shared" ref="G54" si="398">IF(F54&lt;0,-1,1)</f>
        <v>1</v>
      </c>
      <c r="H54" s="361">
        <f t="shared" ref="H54" si="399">SUM(G52:G54)</f>
        <v>3</v>
      </c>
      <c r="I54" s="362" t="str">
        <f t="shared" ref="I54" si="400">IF(H54=-3,"悪化 ",IF(H54=3,"改善 "," ---"))</f>
        <v xml:space="preserve">改善 </v>
      </c>
      <c r="J54" s="2547">
        <f>結果表!J52</f>
        <v>99.771832788265556</v>
      </c>
      <c r="L54" s="527">
        <v>3</v>
      </c>
      <c r="M54" s="262">
        <f t="shared" ref="M54" si="401">B54</f>
        <v>101.13567896406866</v>
      </c>
      <c r="N54" s="220">
        <f t="shared" ref="N54" si="402">J54</f>
        <v>99.771832788265556</v>
      </c>
    </row>
    <row r="55" spans="1:14">
      <c r="A55" s="2232">
        <v>44652</v>
      </c>
      <c r="B55" s="2547">
        <f>結果表!B53</f>
        <v>101.1414716439549</v>
      </c>
      <c r="C55" s="52">
        <f t="shared" ref="C55" si="403">B55-B54</f>
        <v>5.7926798862411033E-3</v>
      </c>
      <c r="D55" s="243">
        <f t="shared" ref="D55" si="404">ROUND((B55-B43)/B43*100,2)</f>
        <v>-0.85</v>
      </c>
      <c r="E55" s="542">
        <f t="shared" ref="E55" si="405">AVERAGE(B53:B55)</f>
        <v>101.12154517716137</v>
      </c>
      <c r="F55" s="359">
        <f t="shared" ref="F55" si="406">E55-E54</f>
        <v>3.6792022705128602E-2</v>
      </c>
      <c r="G55" s="360">
        <f t="shared" ref="G55" si="407">IF(F55&lt;0,-1,1)</f>
        <v>1</v>
      </c>
      <c r="H55" s="361">
        <f t="shared" ref="H55" si="408">SUM(G53:G55)</f>
        <v>3</v>
      </c>
      <c r="I55" s="362" t="str">
        <f t="shared" ref="I55" si="409">IF(H55=-3,"悪化 ",IF(H55=3,"改善 "," ---"))</f>
        <v xml:space="preserve">改善 </v>
      </c>
      <c r="J55" s="2547">
        <f>結果表!J53</f>
        <v>99.753471053435746</v>
      </c>
      <c r="L55" s="527">
        <v>4</v>
      </c>
      <c r="M55" s="262">
        <f t="shared" ref="M55" si="410">B55</f>
        <v>101.1414716439549</v>
      </c>
      <c r="N55" s="220">
        <f t="shared" ref="N55" si="411">J55</f>
        <v>99.753471053435746</v>
      </c>
    </row>
    <row r="56" spans="1:14">
      <c r="A56" s="2232">
        <v>44682</v>
      </c>
      <c r="B56" s="2547">
        <f>結果表!B54</f>
        <v>101.09524387301526</v>
      </c>
      <c r="C56" s="52">
        <f t="shared" ref="C56" si="412">B56-B55</f>
        <v>-4.622777093963748E-2</v>
      </c>
      <c r="D56" s="243">
        <f t="shared" ref="D56" si="413">ROUND((B56-B44)/B44*100,2)</f>
        <v>-0.79</v>
      </c>
      <c r="E56" s="542">
        <f t="shared" ref="E56" si="414">AVERAGE(B54:B56)</f>
        <v>101.12413149367961</v>
      </c>
      <c r="F56" s="359">
        <f t="shared" ref="F56" si="415">E56-E55</f>
        <v>2.5863165182471448E-3</v>
      </c>
      <c r="G56" s="360">
        <f t="shared" ref="G56" si="416">IF(F56&lt;0,-1,1)</f>
        <v>1</v>
      </c>
      <c r="H56" s="361">
        <f t="shared" ref="H56" si="417">SUM(G54:G56)</f>
        <v>3</v>
      </c>
      <c r="I56" s="362" t="str">
        <f t="shared" ref="I56" si="418">IF(H56=-3,"悪化 ",IF(H56=3,"改善 "," ---"))</f>
        <v xml:space="preserve">改善 </v>
      </c>
      <c r="J56" s="2547">
        <f>結果表!J54</f>
        <v>99.794844619772107</v>
      </c>
      <c r="L56" s="527">
        <v>5</v>
      </c>
      <c r="M56" s="262">
        <f t="shared" ref="M56" si="419">B56</f>
        <v>101.09524387301526</v>
      </c>
      <c r="N56" s="220">
        <f t="shared" ref="N56" si="420">J56</f>
        <v>99.794844619772107</v>
      </c>
    </row>
    <row r="57" spans="1:14">
      <c r="A57" s="2232">
        <v>44713</v>
      </c>
      <c r="B57" s="2547">
        <f>結果表!B55</f>
        <v>101.05125694988214</v>
      </c>
      <c r="C57" s="52">
        <f t="shared" ref="C57" si="421">B57-B56</f>
        <v>-4.3986923133118694E-2</v>
      </c>
      <c r="D57" s="243">
        <f t="shared" ref="D57" si="422">ROUND((B57-B45)/B45*100,2)</f>
        <v>-0.56999999999999995</v>
      </c>
      <c r="E57" s="542">
        <f t="shared" ref="E57" si="423">AVERAGE(B55:B57)</f>
        <v>101.09599082228409</v>
      </c>
      <c r="F57" s="359">
        <f t="shared" ref="F57" si="424">E57-E56</f>
        <v>-2.8140671395519234E-2</v>
      </c>
      <c r="G57" s="360">
        <f t="shared" ref="G57" si="425">IF(F57&lt;0,-1,1)</f>
        <v>-1</v>
      </c>
      <c r="H57" s="361">
        <f t="shared" ref="H57" si="426">SUM(G55:G57)</f>
        <v>1</v>
      </c>
      <c r="I57" s="362" t="str">
        <f t="shared" ref="I57" si="427">IF(H57=-3,"悪化 ",IF(H57=3,"改善 "," ---"))</f>
        <v xml:space="preserve"> ---</v>
      </c>
      <c r="J57" s="2547">
        <f>結果表!J55</f>
        <v>99.942879264949426</v>
      </c>
      <c r="L57" s="527">
        <v>6</v>
      </c>
      <c r="M57" s="262">
        <f t="shared" ref="M57:M58" si="428">B57</f>
        <v>101.05125694988214</v>
      </c>
      <c r="N57" s="220">
        <f t="shared" ref="N57:N58" si="429">J57</f>
        <v>99.942879264949426</v>
      </c>
    </row>
    <row r="58" spans="1:14">
      <c r="A58" s="2232">
        <v>44743</v>
      </c>
      <c r="B58" s="2547">
        <f>結果表!B56</f>
        <v>101.00899268098384</v>
      </c>
      <c r="C58" s="52">
        <f t="shared" ref="C58" si="430">B58-B57</f>
        <v>-4.2264268898307478E-2</v>
      </c>
      <c r="D58" s="243">
        <f t="shared" ref="D58" si="431">ROUND((B58-B46)/B46*100,2)</f>
        <v>-0.25</v>
      </c>
      <c r="E58" s="542">
        <f t="shared" ref="E58" si="432">AVERAGE(B56:B58)</f>
        <v>101.05183116796042</v>
      </c>
      <c r="F58" s="359">
        <f t="shared" ref="F58" si="433">E58-E57</f>
        <v>-4.415965432367841E-2</v>
      </c>
      <c r="G58" s="360">
        <f t="shared" ref="G58" si="434">IF(F58&lt;0,-1,1)</f>
        <v>-1</v>
      </c>
      <c r="H58" s="361">
        <f t="shared" ref="H58" si="435">SUM(G56:G58)</f>
        <v>-1</v>
      </c>
      <c r="I58" s="362" t="str">
        <f t="shared" ref="I58" si="436">IF(H58=-3,"悪化 ",IF(H58=3,"改善 "," ---"))</f>
        <v xml:space="preserve"> ---</v>
      </c>
      <c r="J58" s="2547">
        <f>結果表!J56</f>
        <v>100.11314601121295</v>
      </c>
      <c r="L58" s="527">
        <v>7</v>
      </c>
      <c r="M58" s="262">
        <f t="shared" si="428"/>
        <v>101.00899268098384</v>
      </c>
      <c r="N58" s="220">
        <f t="shared" si="429"/>
        <v>100.11314601121295</v>
      </c>
    </row>
    <row r="59" spans="1:14">
      <c r="A59" s="2232">
        <v>44774</v>
      </c>
      <c r="B59" s="2547">
        <f>結果表!B57</f>
        <v>100.95273905843121</v>
      </c>
      <c r="C59" s="52">
        <f t="shared" ref="C59" si="437">B59-B58</f>
        <v>-5.6253622552631555E-2</v>
      </c>
      <c r="D59" s="243">
        <f t="shared" ref="D59" si="438">ROUND((B59-B47)/B47*100,2)</f>
        <v>0.02</v>
      </c>
      <c r="E59" s="542">
        <f t="shared" ref="E59" si="439">AVERAGE(B57:B59)</f>
        <v>101.00432956309908</v>
      </c>
      <c r="F59" s="359">
        <f t="shared" ref="F59" si="440">E59-E58</f>
        <v>-4.7501604861338365E-2</v>
      </c>
      <c r="G59" s="360">
        <f t="shared" ref="G59" si="441">IF(F59&lt;0,-1,1)</f>
        <v>-1</v>
      </c>
      <c r="H59" s="361">
        <f t="shared" ref="H59" si="442">SUM(G57:G59)</f>
        <v>-3</v>
      </c>
      <c r="I59" s="362" t="str">
        <f t="shared" ref="I59" si="443">IF(H59=-3,"悪化 ",IF(H59=3,"改善 "," ---"))</f>
        <v xml:space="preserve">悪化 </v>
      </c>
      <c r="J59" s="2547">
        <f>結果表!J57</f>
        <v>100.24763844056449</v>
      </c>
      <c r="L59" s="529">
        <v>8</v>
      </c>
      <c r="M59" s="262">
        <f t="shared" ref="M59" si="444">B59</f>
        <v>100.95273905843121</v>
      </c>
      <c r="N59" s="220">
        <f t="shared" ref="N59" si="445">J59</f>
        <v>100.24763844056449</v>
      </c>
    </row>
    <row r="60" spans="1:14">
      <c r="A60" s="2232">
        <v>44805</v>
      </c>
      <c r="B60" s="2547">
        <f>結果表!B58</f>
        <v>100.81994816895887</v>
      </c>
      <c r="C60" s="52">
        <f t="shared" ref="C60" si="446">B60-B59</f>
        <v>-0.1327908894723322</v>
      </c>
      <c r="D60" s="243">
        <f t="shared" ref="D60" si="447">ROUND((B60-B48)/B48*100,2)</f>
        <v>0.09</v>
      </c>
      <c r="E60" s="542">
        <f t="shared" ref="E60" si="448">AVERAGE(B58:B60)</f>
        <v>100.92722663612464</v>
      </c>
      <c r="F60" s="359">
        <f t="shared" ref="F60" si="449">E60-E59</f>
        <v>-7.7102926974433217E-2</v>
      </c>
      <c r="G60" s="360">
        <f t="shared" ref="G60" si="450">IF(F60&lt;0,-1,1)</f>
        <v>-1</v>
      </c>
      <c r="H60" s="361">
        <f t="shared" ref="H60" si="451">SUM(G58:G60)</f>
        <v>-3</v>
      </c>
      <c r="I60" s="362" t="str">
        <f t="shared" ref="I60" si="452">IF(H60=-3,"悪化 ",IF(H60=3,"改善 "," ---"))</f>
        <v xml:space="preserve">悪化 </v>
      </c>
      <c r="J60" s="2547">
        <f>結果表!J58</f>
        <v>100.32776010630131</v>
      </c>
      <c r="L60" s="529">
        <v>9</v>
      </c>
      <c r="M60" s="262">
        <f t="shared" ref="M60" si="453">B60</f>
        <v>100.81994816895887</v>
      </c>
      <c r="N60" s="220">
        <f t="shared" ref="N60" si="454">J60</f>
        <v>100.32776010630131</v>
      </c>
    </row>
    <row r="61" spans="1:14">
      <c r="A61" s="2232">
        <v>44835</v>
      </c>
      <c r="B61" s="2547">
        <f>結果表!B59</f>
        <v>100.64113195836985</v>
      </c>
      <c r="C61" s="52">
        <f t="shared" ref="C61" si="455">B61-B60</f>
        <v>-0.17881621058901942</v>
      </c>
      <c r="D61" s="243">
        <f t="shared" ref="D61" si="456">ROUND((B61-B49)/B49*100,2)</f>
        <v>-0.05</v>
      </c>
      <c r="E61" s="542">
        <f t="shared" ref="E61" si="457">AVERAGE(B59:B61)</f>
        <v>100.8046063952533</v>
      </c>
      <c r="F61" s="359">
        <f t="shared" ref="F61" si="458">E61-E60</f>
        <v>-0.12262024087134193</v>
      </c>
      <c r="G61" s="360">
        <f t="shared" ref="G61" si="459">IF(F61&lt;0,-1,1)</f>
        <v>-1</v>
      </c>
      <c r="H61" s="361">
        <f t="shared" ref="H61" si="460">SUM(G59:G61)</f>
        <v>-3</v>
      </c>
      <c r="I61" s="362" t="str">
        <f t="shared" ref="I61" si="461">IF(H61=-3,"悪化 ",IF(H61=3,"改善 "," ---"))</f>
        <v xml:space="preserve">悪化 </v>
      </c>
      <c r="J61" s="2547">
        <f>結果表!J59</f>
        <v>100.37430916084035</v>
      </c>
      <c r="L61" s="529">
        <v>10</v>
      </c>
      <c r="M61" s="262">
        <f t="shared" ref="M61" si="462">B61</f>
        <v>100.64113195836985</v>
      </c>
      <c r="N61" s="220">
        <f t="shared" ref="N61" si="463">J61</f>
        <v>100.37430916084035</v>
      </c>
    </row>
    <row r="62" spans="1:14">
      <c r="A62" s="2232">
        <v>44866</v>
      </c>
      <c r="B62" s="2547">
        <f>結果表!B60</f>
        <v>100.46820324494581</v>
      </c>
      <c r="C62" s="52">
        <f t="shared" ref="C62" si="464">B62-B61</f>
        <v>-0.17292871342404226</v>
      </c>
      <c r="D62" s="243">
        <f t="shared" ref="D62" si="465">ROUND((B62-B50)/B50*100,2)</f>
        <v>-0.32</v>
      </c>
      <c r="E62" s="542">
        <f t="shared" ref="E62" si="466">AVERAGE(B60:B62)</f>
        <v>100.64309445742485</v>
      </c>
      <c r="F62" s="359">
        <f t="shared" ref="F62" si="467">E62-E61</f>
        <v>-0.16151193782845041</v>
      </c>
      <c r="G62" s="360">
        <f t="shared" ref="G62" si="468">IF(F62&lt;0,-1,1)</f>
        <v>-1</v>
      </c>
      <c r="H62" s="361">
        <f t="shared" ref="H62" si="469">SUM(G60:G62)</f>
        <v>-3</v>
      </c>
      <c r="I62" s="362" t="str">
        <f t="shared" ref="I62" si="470">IF(H62=-3,"悪化 ",IF(H62=3,"改善 "," ---"))</f>
        <v xml:space="preserve">悪化 </v>
      </c>
      <c r="J62" s="2547">
        <f>結果表!J60</f>
        <v>100.37668447243945</v>
      </c>
      <c r="L62" s="528">
        <v>11</v>
      </c>
      <c r="M62" s="262">
        <f t="shared" ref="M62" si="471">B62</f>
        <v>100.46820324494581</v>
      </c>
      <c r="N62" s="220">
        <f t="shared" ref="N62" si="472">J62</f>
        <v>100.37668447243945</v>
      </c>
    </row>
    <row r="63" spans="1:14">
      <c r="A63" s="2549">
        <v>44896</v>
      </c>
      <c r="B63" s="2547">
        <f>結果表!B61</f>
        <v>100.31491366253026</v>
      </c>
      <c r="C63" s="550">
        <f t="shared" ref="C63" si="473">B63-B62</f>
        <v>-0.15328958241555313</v>
      </c>
      <c r="D63" s="246">
        <f t="shared" ref="D63" si="474">ROUND((B63-B51)/B51*100,2)</f>
        <v>-0.6</v>
      </c>
      <c r="E63" s="551">
        <f t="shared" ref="E63" si="475">AVERAGE(B61:B63)</f>
        <v>100.47474962194865</v>
      </c>
      <c r="F63" s="544">
        <f t="shared" ref="F63" si="476">E63-E62</f>
        <v>-0.16834483547620493</v>
      </c>
      <c r="G63" s="552">
        <f t="shared" ref="G63" si="477">IF(F63&lt;0,-1,1)</f>
        <v>-1</v>
      </c>
      <c r="H63" s="545">
        <f t="shared" ref="H63" si="478">SUM(G61:G63)</f>
        <v>-3</v>
      </c>
      <c r="I63" s="439" t="str">
        <f t="shared" ref="I63" si="479">IF(H63=-3,"悪化 ",IF(H63=3,"改善 "," ---"))</f>
        <v xml:space="preserve">悪化 </v>
      </c>
      <c r="J63" s="2547">
        <f>結果表!J61</f>
        <v>100.33051966410778</v>
      </c>
      <c r="L63" s="532">
        <v>12</v>
      </c>
      <c r="M63" s="494">
        <f t="shared" ref="M63" si="480">B63</f>
        <v>100.31491366253026</v>
      </c>
      <c r="N63" s="225">
        <f t="shared" ref="N63" si="481">J63</f>
        <v>100.33051966410778</v>
      </c>
    </row>
    <row r="64" spans="1:14">
      <c r="A64" s="2231">
        <v>44927</v>
      </c>
      <c r="B64" s="2546">
        <f>結果表!B62</f>
        <v>100.22924672654693</v>
      </c>
      <c r="C64" s="735">
        <f t="shared" ref="C64" si="482">B64-B63</f>
        <v>-8.5666935983326198E-2</v>
      </c>
      <c r="D64" s="245">
        <f t="shared" ref="D64" si="483">ROUND((B64-B52)/B52*100,2)</f>
        <v>-0.79</v>
      </c>
      <c r="E64" s="553">
        <f t="shared" ref="E64" si="484">AVERAGE(B62:B64)</f>
        <v>100.33745454467434</v>
      </c>
      <c r="F64" s="553">
        <f t="shared" ref="F64" si="485">E64-E63</f>
        <v>-0.13729507727430246</v>
      </c>
      <c r="G64" s="554">
        <f t="shared" ref="G64" si="486">IF(F64&lt;0,-1,1)</f>
        <v>-1</v>
      </c>
      <c r="H64" s="554">
        <f t="shared" ref="H64" si="487">SUM(G62:G64)</f>
        <v>-3</v>
      </c>
      <c r="I64" s="2542" t="str">
        <f t="shared" ref="I64" si="488">IF(H64=-3,"悪化 ",IF(H64=3,"改善 "," ---"))</f>
        <v xml:space="preserve">悪化 </v>
      </c>
      <c r="J64" s="2546">
        <f>結果表!J62</f>
        <v>100.26431711898381</v>
      </c>
      <c r="L64" s="530" t="s">
        <v>1210</v>
      </c>
      <c r="M64" s="531">
        <f t="shared" ref="M64" si="489">B64</f>
        <v>100.22924672654693</v>
      </c>
      <c r="N64" s="369">
        <f t="shared" ref="N64" si="490">J64</f>
        <v>100.26431711898381</v>
      </c>
    </row>
    <row r="65" spans="1:14">
      <c r="A65" s="2232">
        <v>44958</v>
      </c>
      <c r="B65" s="2547">
        <f>結果表!B63</f>
        <v>100.20137077859189</v>
      </c>
      <c r="C65" s="699">
        <f t="shared" ref="C65" si="491">B65-B64</f>
        <v>-2.7875947955038782E-2</v>
      </c>
      <c r="D65" s="243">
        <f t="shared" ref="D65" si="492">ROUND((B65-B53)/B53*100,2)</f>
        <v>-0.88</v>
      </c>
      <c r="E65" s="359">
        <f t="shared" ref="E65" si="493">AVERAGE(B63:B65)</f>
        <v>100.24851038922304</v>
      </c>
      <c r="F65" s="359">
        <f t="shared" ref="F65" si="494">E65-E64</f>
        <v>-8.8944155451301299E-2</v>
      </c>
      <c r="G65" s="361">
        <f t="shared" ref="G65" si="495">IF(F65&lt;0,-1,1)</f>
        <v>-1</v>
      </c>
      <c r="H65" s="361">
        <f t="shared" ref="H65" si="496">SUM(G63:G65)</f>
        <v>-3</v>
      </c>
      <c r="I65" s="2543" t="str">
        <f t="shared" ref="I65" si="497">IF(H65=-3,"悪化 ",IF(H65=3,"改善 "," ---"))</f>
        <v xml:space="preserve">悪化 </v>
      </c>
      <c r="J65" s="2547">
        <f>結果表!J63</f>
        <v>100.23364254333953</v>
      </c>
      <c r="L65" s="527">
        <v>2</v>
      </c>
      <c r="M65" s="262">
        <f t="shared" ref="M65" si="498">B65</f>
        <v>100.20137077859189</v>
      </c>
      <c r="N65" s="220">
        <f t="shared" ref="N65" si="499">J65</f>
        <v>100.23364254333953</v>
      </c>
    </row>
    <row r="66" spans="1:14">
      <c r="A66" s="2232">
        <v>44986</v>
      </c>
      <c r="B66" s="2547">
        <f>結果表!B64</f>
        <v>100.20291566263934</v>
      </c>
      <c r="C66" s="699">
        <f t="shared" ref="C66" si="500">B66-B65</f>
        <v>1.544884047447681E-3</v>
      </c>
      <c r="D66" s="243">
        <f t="shared" ref="D66" si="501">ROUND((B66-B54)/B54*100,2)</f>
        <v>-0.92</v>
      </c>
      <c r="E66" s="359">
        <f t="shared" ref="E66" si="502">AVERAGE(B64:B66)</f>
        <v>100.21117772259272</v>
      </c>
      <c r="F66" s="359">
        <f t="shared" ref="F66" si="503">E66-E65</f>
        <v>-3.7332666630319977E-2</v>
      </c>
      <c r="G66" s="361">
        <f t="shared" ref="G66" si="504">IF(F66&lt;0,-1,1)</f>
        <v>-1</v>
      </c>
      <c r="H66" s="361">
        <f t="shared" ref="H66" si="505">SUM(G64:G66)</f>
        <v>-3</v>
      </c>
      <c r="I66" s="2543" t="str">
        <f t="shared" ref="I66" si="506">IF(H66=-3,"悪化 ",IF(H66=3,"改善 "," ---"))</f>
        <v xml:space="preserve">悪化 </v>
      </c>
      <c r="J66" s="2547">
        <f>結果表!J64</f>
        <v>100.27210139628292</v>
      </c>
      <c r="L66" s="527">
        <v>3</v>
      </c>
      <c r="M66" s="262">
        <f t="shared" ref="M66" si="507">B66</f>
        <v>100.20291566263934</v>
      </c>
      <c r="N66" s="220">
        <f t="shared" ref="N66" si="508">J66</f>
        <v>100.27210139628292</v>
      </c>
    </row>
    <row r="67" spans="1:14">
      <c r="A67" s="2232">
        <v>45017</v>
      </c>
      <c r="B67" s="2547">
        <f>結果表!B65</f>
        <v>100.22373625056973</v>
      </c>
      <c r="C67" s="699">
        <f t="shared" ref="C67" si="509">B67-B66</f>
        <v>2.0820587930387546E-2</v>
      </c>
      <c r="D67" s="243">
        <f t="shared" ref="D67" si="510">ROUND((B67-B55)/B55*100,2)</f>
        <v>-0.91</v>
      </c>
      <c r="E67" s="359">
        <f t="shared" ref="E67" si="511">AVERAGE(B65:B67)</f>
        <v>100.209340897267</v>
      </c>
      <c r="F67" s="359">
        <f t="shared" ref="F67" si="512">E67-E66</f>
        <v>-1.8368253257250444E-3</v>
      </c>
      <c r="G67" s="361">
        <f t="shared" ref="G67" si="513">IF(F67&lt;0,-1,1)</f>
        <v>-1</v>
      </c>
      <c r="H67" s="361">
        <f t="shared" ref="H67" si="514">SUM(G65:G67)</f>
        <v>-3</v>
      </c>
      <c r="I67" s="2543" t="str">
        <f t="shared" ref="I67" si="515">IF(H67=-3,"悪化 ",IF(H67=3,"改善 "," ---"))</f>
        <v xml:space="preserve">悪化 </v>
      </c>
      <c r="J67" s="2547">
        <f>結果表!J65</f>
        <v>100.35945898972571</v>
      </c>
      <c r="L67" s="527">
        <v>4</v>
      </c>
      <c r="M67" s="262">
        <f t="shared" ref="M67" si="516">B67</f>
        <v>100.22373625056973</v>
      </c>
      <c r="N67" s="220">
        <f t="shared" ref="N67" si="517">J67</f>
        <v>100.35945898972571</v>
      </c>
    </row>
    <row r="68" spans="1:14">
      <c r="A68" s="2232">
        <v>45047</v>
      </c>
      <c r="B68" s="2547">
        <f>結果表!B66</f>
        <v>100.26199264852313</v>
      </c>
      <c r="C68" s="699">
        <f t="shared" ref="C68" si="518">B68-B67</f>
        <v>3.8256397953404075E-2</v>
      </c>
      <c r="D68" s="243">
        <f t="shared" ref="D68" si="519">ROUND((B68-B56)/B56*100,2)</f>
        <v>-0.82</v>
      </c>
      <c r="E68" s="359">
        <f t="shared" ref="E68" si="520">AVERAGE(B66:B68)</f>
        <v>100.22954818724406</v>
      </c>
      <c r="F68" s="359">
        <f t="shared" ref="F68" si="521">E68-E67</f>
        <v>2.0207289977065557E-2</v>
      </c>
      <c r="G68" s="361">
        <f t="shared" ref="G68" si="522">IF(F68&lt;0,-1,1)</f>
        <v>1</v>
      </c>
      <c r="H68" s="361">
        <f t="shared" ref="H68" si="523">SUM(G66:G68)</f>
        <v>-1</v>
      </c>
      <c r="I68" s="2543" t="str">
        <f t="shared" ref="I68" si="524">IF(H68=-3,"悪化 ",IF(H68=3,"改善 "," ---"))</f>
        <v xml:space="preserve"> ---</v>
      </c>
      <c r="J68" s="2547">
        <f>結果表!J66</f>
        <v>100.47728113609082</v>
      </c>
      <c r="L68" s="527">
        <v>5</v>
      </c>
      <c r="M68" s="262">
        <f t="shared" ref="M68" si="525">B68</f>
        <v>100.26199264852313</v>
      </c>
      <c r="N68" s="220">
        <f t="shared" ref="N68" si="526">J68</f>
        <v>100.47728113609082</v>
      </c>
    </row>
    <row r="69" spans="1:14">
      <c r="A69" s="2232">
        <v>45078</v>
      </c>
      <c r="B69" s="2547">
        <f>結果表!B67</f>
        <v>100.31703114553271</v>
      </c>
      <c r="C69" s="699">
        <f t="shared" ref="C69" si="527">B69-B68</f>
        <v>5.5038497009576304E-2</v>
      </c>
      <c r="D69" s="243">
        <f t="shared" ref="D69" si="528">ROUND((B69-B57)/B57*100,2)</f>
        <v>-0.73</v>
      </c>
      <c r="E69" s="359">
        <f t="shared" ref="E69" si="529">AVERAGE(B67:B69)</f>
        <v>100.26758668154186</v>
      </c>
      <c r="F69" s="359">
        <f t="shared" ref="F69" si="530">E69-E68</f>
        <v>3.8038494297794045E-2</v>
      </c>
      <c r="G69" s="361">
        <f t="shared" ref="G69" si="531">IF(F69&lt;0,-1,1)</f>
        <v>1</v>
      </c>
      <c r="H69" s="361">
        <f t="shared" ref="H69" si="532">SUM(G67:G69)</f>
        <v>1</v>
      </c>
      <c r="I69" s="2543" t="str">
        <f t="shared" ref="I69" si="533">IF(H69=-3,"悪化 ",IF(H69=3,"改善 "," ---"))</f>
        <v xml:space="preserve"> ---</v>
      </c>
      <c r="J69" s="2547">
        <f>結果表!J67</f>
        <v>100.62225258264185</v>
      </c>
      <c r="L69" s="527">
        <v>6</v>
      </c>
      <c r="M69" s="262">
        <f t="shared" ref="M69" si="534">B69</f>
        <v>100.31703114553271</v>
      </c>
      <c r="N69" s="220">
        <f t="shared" ref="N69" si="535">J69</f>
        <v>100.62225258264185</v>
      </c>
    </row>
    <row r="70" spans="1:14">
      <c r="A70" s="2232">
        <v>45108</v>
      </c>
      <c r="B70" s="2547">
        <f>結果表!B68</f>
        <v>100.35852628251141</v>
      </c>
      <c r="C70" s="699">
        <f t="shared" ref="C70" si="536">B70-B69</f>
        <v>4.1495136978696223E-2</v>
      </c>
      <c r="D70" s="243">
        <f t="shared" ref="D70" si="537">ROUND((B70-B58)/B58*100,2)</f>
        <v>-0.64</v>
      </c>
      <c r="E70" s="359">
        <f t="shared" ref="E70" si="538">AVERAGE(B68:B70)</f>
        <v>100.31251669218909</v>
      </c>
      <c r="F70" s="359">
        <f t="shared" ref="F70" si="539">E70-E69</f>
        <v>4.4930010647235008E-2</v>
      </c>
      <c r="G70" s="361">
        <f t="shared" ref="G70" si="540">IF(F70&lt;0,-1,1)</f>
        <v>1</v>
      </c>
      <c r="H70" s="361">
        <f t="shared" ref="H70" si="541">SUM(G68:G70)</f>
        <v>3</v>
      </c>
      <c r="I70" s="2543" t="str">
        <f t="shared" ref="I70" si="542">IF(H70=-3,"悪化 ",IF(H70=3,"改善 "," ---"))</f>
        <v xml:space="preserve">改善 </v>
      </c>
      <c r="J70" s="2547">
        <f>結果表!J68</f>
        <v>100.79503403450578</v>
      </c>
      <c r="L70" s="527">
        <v>7</v>
      </c>
      <c r="M70" s="262">
        <f t="shared" ref="M70" si="543">B70</f>
        <v>100.35852628251141</v>
      </c>
      <c r="N70" s="220">
        <f t="shared" ref="N70" si="544">J70</f>
        <v>100.79503403450578</v>
      </c>
    </row>
    <row r="71" spans="1:14">
      <c r="A71" s="2232">
        <v>45139</v>
      </c>
      <c r="B71" s="2547">
        <f>結果表!B69</f>
        <v>100.33617791809769</v>
      </c>
      <c r="C71" s="699">
        <f t="shared" ref="C71" si="545">B71-B70</f>
        <v>-2.2348364413716126E-2</v>
      </c>
      <c r="D71" s="243">
        <f t="shared" ref="D71" si="546">ROUND((B71-B59)/B59*100,2)</f>
        <v>-0.61</v>
      </c>
      <c r="E71" s="359">
        <f t="shared" ref="E71" si="547">AVERAGE(B69:B71)</f>
        <v>100.3372451153806</v>
      </c>
      <c r="F71" s="359">
        <f t="shared" ref="F71" si="548">E71-E70</f>
        <v>2.4728423191504589E-2</v>
      </c>
      <c r="G71" s="361">
        <f t="shared" ref="G71" si="549">IF(F71&lt;0,-1,1)</f>
        <v>1</v>
      </c>
      <c r="H71" s="361">
        <f t="shared" ref="H71" si="550">SUM(G69:G71)</f>
        <v>3</v>
      </c>
      <c r="I71" s="2543" t="str">
        <f t="shared" ref="I71" si="551">IF(H71=-3,"悪化 ",IF(H71=3,"改善 "," ---"))</f>
        <v xml:space="preserve">改善 </v>
      </c>
      <c r="J71" s="2547">
        <f>結果表!J69</f>
        <v>100.95670068969608</v>
      </c>
      <c r="L71" s="529">
        <v>8</v>
      </c>
      <c r="M71" s="262">
        <f t="shared" ref="M71" si="552">B71</f>
        <v>100.33617791809769</v>
      </c>
      <c r="N71" s="220">
        <f t="shared" ref="N71" si="553">J71</f>
        <v>100.95670068969608</v>
      </c>
    </row>
    <row r="72" spans="1:14">
      <c r="A72" s="2232">
        <v>45170</v>
      </c>
      <c r="B72" s="2547">
        <f>結果表!B70</f>
        <v>100.20568270181555</v>
      </c>
      <c r="C72" s="699">
        <f t="shared" ref="C72" si="554">B72-B71</f>
        <v>-0.13049521628214222</v>
      </c>
      <c r="D72" s="243">
        <f t="shared" ref="D72" si="555">ROUND((B72-B60)/B60*100,2)</f>
        <v>-0.61</v>
      </c>
      <c r="E72" s="359">
        <f t="shared" ref="E72" si="556">AVERAGE(B70:B72)</f>
        <v>100.30012896747489</v>
      </c>
      <c r="F72" s="359">
        <f t="shared" ref="F72" si="557">E72-E71</f>
        <v>-3.7116147905706498E-2</v>
      </c>
      <c r="G72" s="361">
        <f t="shared" ref="G72" si="558">IF(F72&lt;0,-1,1)</f>
        <v>-1</v>
      </c>
      <c r="H72" s="361">
        <f t="shared" ref="H72" si="559">SUM(G70:G72)</f>
        <v>1</v>
      </c>
      <c r="I72" s="2543" t="str">
        <f t="shared" ref="I72" si="560">IF(H72=-3,"悪化 ",IF(H72=3,"改善 "," ---"))</f>
        <v xml:space="preserve"> ---</v>
      </c>
      <c r="J72" s="2547">
        <f>結果表!J70</f>
        <v>101.086279363976</v>
      </c>
      <c r="L72" s="529">
        <v>9</v>
      </c>
      <c r="M72" s="262">
        <f t="shared" ref="M72" si="561">B72</f>
        <v>100.20568270181555</v>
      </c>
      <c r="N72" s="220">
        <f t="shared" ref="N72" si="562">J72</f>
        <v>101.086279363976</v>
      </c>
    </row>
    <row r="73" spans="1:14">
      <c r="A73" s="2232">
        <v>45200</v>
      </c>
      <c r="B73" s="2547">
        <f>結果表!B71</f>
        <v>100.02581858898137</v>
      </c>
      <c r="C73" s="699">
        <f t="shared" ref="C73" si="563">B73-B72</f>
        <v>-0.17986411283418136</v>
      </c>
      <c r="D73" s="243">
        <f t="shared" ref="D73" si="564">ROUND((B73-B61)/B61*100,2)</f>
        <v>-0.61</v>
      </c>
      <c r="E73" s="359">
        <f t="shared" ref="E73" si="565">AVERAGE(B71:B73)</f>
        <v>100.18922640296485</v>
      </c>
      <c r="F73" s="359">
        <f t="shared" ref="F73" si="566">E73-E72</f>
        <v>-0.11090256451004166</v>
      </c>
      <c r="G73" s="361">
        <f t="shared" ref="G73" si="567">IF(F73&lt;0,-1,1)</f>
        <v>-1</v>
      </c>
      <c r="H73" s="361">
        <f t="shared" ref="H73" si="568">SUM(G71:G73)</f>
        <v>-1</v>
      </c>
      <c r="I73" s="2543" t="str">
        <f t="shared" ref="I73" si="569">IF(H73=-3,"悪化 ",IF(H73=3,"改善 "," ---"))</f>
        <v xml:space="preserve"> ---</v>
      </c>
      <c r="J73" s="2547">
        <f>結果表!J71</f>
        <v>101.13753876382954</v>
      </c>
      <c r="L73" s="529">
        <v>10</v>
      </c>
      <c r="M73" s="262">
        <f t="shared" ref="M73" si="570">B73</f>
        <v>100.02581858898137</v>
      </c>
      <c r="N73" s="220">
        <f t="shared" ref="N73" si="571">J73</f>
        <v>101.13753876382954</v>
      </c>
    </row>
    <row r="74" spans="1:14">
      <c r="A74" s="2232">
        <v>45231</v>
      </c>
      <c r="B74" s="2547">
        <f>結果表!B72</f>
        <v>99.842377591042606</v>
      </c>
      <c r="C74" s="699">
        <f t="shared" ref="C74" si="572">B74-B73</f>
        <v>-0.18344099793876012</v>
      </c>
      <c r="D74" s="243">
        <f t="shared" ref="D74" si="573">ROUND((B74-B62)/B62*100,2)</f>
        <v>-0.62</v>
      </c>
      <c r="E74" s="359">
        <f t="shared" ref="E74" si="574">AVERAGE(B72:B74)</f>
        <v>100.0246262939465</v>
      </c>
      <c r="F74" s="359">
        <f t="shared" ref="F74" si="575">E74-E73</f>
        <v>-0.16460010901835176</v>
      </c>
      <c r="G74" s="361">
        <f t="shared" ref="G74" si="576">IF(F74&lt;0,-1,1)</f>
        <v>-1</v>
      </c>
      <c r="H74" s="361">
        <f t="shared" ref="H74" si="577">SUM(G72:G74)</f>
        <v>-3</v>
      </c>
      <c r="I74" s="2543" t="str">
        <f t="shared" ref="I74" si="578">IF(H74=-3,"悪化 ",IF(H74=3,"改善 "," ---"))</f>
        <v xml:space="preserve">悪化 </v>
      </c>
      <c r="J74" s="2547">
        <f>結果表!J72</f>
        <v>101.14269874016675</v>
      </c>
      <c r="L74" s="528">
        <v>11</v>
      </c>
      <c r="M74" s="262">
        <f t="shared" ref="M74" si="579">B74</f>
        <v>99.842377591042606</v>
      </c>
      <c r="N74" s="220">
        <f t="shared" ref="N74" si="580">J74</f>
        <v>101.14269874016675</v>
      </c>
    </row>
    <row r="75" spans="1:14">
      <c r="A75" s="2549">
        <v>45261</v>
      </c>
      <c r="B75" s="2548">
        <f>結果表!B73</f>
        <v>99.680391110043772</v>
      </c>
      <c r="C75" s="930">
        <f t="shared" ref="C75" si="581">B75-B74</f>
        <v>-0.16198648099883428</v>
      </c>
      <c r="D75" s="246">
        <f t="shared" ref="D75" si="582">ROUND((B75-B63)/B63*100,2)</f>
        <v>-0.63</v>
      </c>
      <c r="E75" s="544">
        <f t="shared" ref="E75" si="583">AVERAGE(B73:B75)</f>
        <v>99.849529096689253</v>
      </c>
      <c r="F75" s="544">
        <f t="shared" ref="F75" si="584">E75-E74</f>
        <v>-0.17509719725724437</v>
      </c>
      <c r="G75" s="545">
        <f t="shared" ref="G75" si="585">IF(F75&lt;0,-1,1)</f>
        <v>-1</v>
      </c>
      <c r="H75" s="545">
        <f t="shared" ref="H75" si="586">SUM(G73:G75)</f>
        <v>-3</v>
      </c>
      <c r="I75" s="2545" t="str">
        <f t="shared" ref="I75" si="587">IF(H75=-3,"悪化 ",IF(H75=3,"改善 "," ---"))</f>
        <v xml:space="preserve">悪化 </v>
      </c>
      <c r="J75" s="2548">
        <f>結果表!J73</f>
        <v>101.12971543728516</v>
      </c>
      <c r="L75" s="532">
        <v>12</v>
      </c>
      <c r="M75" s="494">
        <f t="shared" ref="M75" si="588">B75</f>
        <v>99.680391110043772</v>
      </c>
      <c r="N75" s="225">
        <f t="shared" ref="N75" si="589">J75</f>
        <v>101.12971543728516</v>
      </c>
    </row>
    <row r="76" spans="1:14">
      <c r="A76" s="2231">
        <v>45292</v>
      </c>
      <c r="B76" s="2547">
        <f>結果表!B74</f>
        <v>99.546408517698751</v>
      </c>
      <c r="C76" s="735">
        <f t="shared" ref="C76" si="590">B76-B75</f>
        <v>-0.13398259234502063</v>
      </c>
      <c r="D76" s="547">
        <f t="shared" ref="D76" si="591">ROUND((B76-B64)/B64*100,2)</f>
        <v>-0.68</v>
      </c>
      <c r="E76" s="553">
        <f t="shared" ref="E76" si="592">AVERAGE(B74:B76)</f>
        <v>99.689725739595033</v>
      </c>
      <c r="F76" s="548">
        <f t="shared" ref="F76" si="593">E76-E75</f>
        <v>-0.15980335709421922</v>
      </c>
      <c r="G76" s="554">
        <f t="shared" ref="G76" si="594">IF(F76&lt;0,-1,1)</f>
        <v>-1</v>
      </c>
      <c r="H76" s="549">
        <f t="shared" ref="H76" si="595">SUM(G74:G76)</f>
        <v>-3</v>
      </c>
      <c r="I76" s="2542" t="str">
        <f t="shared" ref="I76" si="596">IF(H76=-3,"悪化 ",IF(H76=3,"改善 "," ---"))</f>
        <v xml:space="preserve">悪化 </v>
      </c>
      <c r="J76" s="2547">
        <f>結果表!J74</f>
        <v>101.08072077432469</v>
      </c>
      <c r="L76" s="530" t="s">
        <v>1254</v>
      </c>
      <c r="M76" s="262">
        <f t="shared" ref="M76" si="597">B76</f>
        <v>99.546408517698751</v>
      </c>
      <c r="N76" s="220">
        <f t="shared" ref="N76" si="598">J76</f>
        <v>101.08072077432469</v>
      </c>
    </row>
    <row r="77" spans="1:14">
      <c r="A77" s="2232">
        <v>45323</v>
      </c>
      <c r="B77" s="2547">
        <f>結果表!B75</f>
        <v>99.547804083482404</v>
      </c>
      <c r="C77" s="699">
        <f t="shared" ref="C77" si="599">B77-B76</f>
        <v>1.3955657836532964E-3</v>
      </c>
      <c r="D77" s="52">
        <f t="shared" ref="D77" si="600">ROUND((B77-B65)/B65*100,2)</f>
        <v>-0.65</v>
      </c>
      <c r="E77" s="359">
        <f t="shared" ref="E77" si="601">AVERAGE(B75:B77)</f>
        <v>99.591534570408314</v>
      </c>
      <c r="F77" s="542">
        <f t="shared" ref="F77" si="602">E77-E76</f>
        <v>-9.8191169186719662E-2</v>
      </c>
      <c r="G77" s="361">
        <f t="shared" ref="G77" si="603">IF(F77&lt;0,-1,1)</f>
        <v>-1</v>
      </c>
      <c r="H77" s="360">
        <f t="shared" ref="H77" si="604">SUM(G75:G77)</f>
        <v>-3</v>
      </c>
      <c r="I77" s="2543" t="str">
        <f t="shared" ref="I77" si="605">IF(H77=-3,"悪化 ",IF(H77=3,"改善 "," ---"))</f>
        <v xml:space="preserve">悪化 </v>
      </c>
      <c r="J77" s="2547">
        <f>結果表!J75</f>
        <v>100.993388160276</v>
      </c>
      <c r="L77" s="527">
        <v>2</v>
      </c>
      <c r="M77" s="262">
        <f t="shared" ref="M77" si="606">B77</f>
        <v>99.547804083482404</v>
      </c>
      <c r="N77" s="220">
        <f t="shared" ref="N77" si="607">J77</f>
        <v>100.993388160276</v>
      </c>
    </row>
    <row r="78" spans="1:14">
      <c r="A78" s="2232">
        <v>45352</v>
      </c>
      <c r="B78" s="2547">
        <f>結果表!B76</f>
        <v>99.680334185864552</v>
      </c>
      <c r="C78" s="699">
        <f t="shared" ref="C78" si="608">B78-B77</f>
        <v>0.13253010238214813</v>
      </c>
      <c r="D78" s="52">
        <f t="shared" ref="D78" si="609">ROUND((B78-B66)/B66*100,2)</f>
        <v>-0.52</v>
      </c>
      <c r="E78" s="359">
        <f t="shared" ref="E78" si="610">AVERAGE(B76:B78)</f>
        <v>99.591515595681884</v>
      </c>
      <c r="F78" s="542">
        <f t="shared" ref="F78" si="611">E78-E77</f>
        <v>-1.8974726430087685E-5</v>
      </c>
      <c r="G78" s="361">
        <f t="shared" ref="G78" si="612">IF(F78&lt;0,-1,1)</f>
        <v>-1</v>
      </c>
      <c r="H78" s="360">
        <f t="shared" ref="H78" si="613">SUM(G76:G78)</f>
        <v>-3</v>
      </c>
      <c r="I78" s="2543" t="str">
        <f t="shared" ref="I78" si="614">IF(H78=-3,"悪化 ",IF(H78=3,"改善 "," ---"))</f>
        <v xml:space="preserve">悪化 </v>
      </c>
      <c r="J78" s="2547">
        <f>結果表!J76</f>
        <v>100.8648839082518</v>
      </c>
      <c r="L78" s="527">
        <v>3</v>
      </c>
      <c r="M78" s="262">
        <f t="shared" ref="M78" si="615">B78</f>
        <v>99.680334185864552</v>
      </c>
      <c r="N78" s="220">
        <f t="shared" ref="N78" si="616">J78</f>
        <v>100.8648839082518</v>
      </c>
    </row>
    <row r="79" spans="1:14">
      <c r="A79" s="2232">
        <v>45383</v>
      </c>
      <c r="B79" s="2547">
        <f>結果表!B77</f>
        <v>99.926641361606201</v>
      </c>
      <c r="C79" s="699">
        <f t="shared" ref="C79" si="617">B79-B78</f>
        <v>0.24630717574164862</v>
      </c>
      <c r="D79" s="52">
        <f t="shared" ref="D79" si="618">ROUND((B79-B67)/B67*100,2)</f>
        <v>-0.3</v>
      </c>
      <c r="E79" s="359">
        <f t="shared" ref="E79" si="619">AVERAGE(B77:B79)</f>
        <v>99.718259876984391</v>
      </c>
      <c r="F79" s="542">
        <f t="shared" ref="F79" si="620">E79-E78</f>
        <v>0.12674428130250703</v>
      </c>
      <c r="G79" s="361">
        <f t="shared" ref="G79" si="621">IF(F79&lt;0,-1,1)</f>
        <v>1</v>
      </c>
      <c r="H79" s="360">
        <f t="shared" ref="H79" si="622">SUM(G77:G79)</f>
        <v>-1</v>
      </c>
      <c r="I79" s="2543" t="str">
        <f t="shared" ref="I79" si="623">IF(H79=-3,"悪化 ",IF(H79=3,"改善 "," ---"))</f>
        <v xml:space="preserve"> ---</v>
      </c>
      <c r="J79" s="2547">
        <f>結果表!J77</f>
        <v>100.70428319069796</v>
      </c>
      <c r="L79" s="527">
        <v>4</v>
      </c>
      <c r="M79" s="262">
        <f t="shared" ref="M79" si="624">B79</f>
        <v>99.926641361606201</v>
      </c>
      <c r="N79" s="220">
        <f t="shared" ref="N79" si="625">J79</f>
        <v>100.70428319069796</v>
      </c>
    </row>
    <row r="80" spans="1:14">
      <c r="A80" s="2232">
        <v>45413</v>
      </c>
      <c r="B80" s="2547">
        <f>結果表!B78</f>
        <v>100.22625383408278</v>
      </c>
      <c r="C80" s="699">
        <f t="shared" ref="C80" si="626">B80-B79</f>
        <v>0.29961247247658207</v>
      </c>
      <c r="D80" s="52">
        <f t="shared" ref="D80" si="627">ROUND((B80-B68)/B68*100,2)</f>
        <v>-0.04</v>
      </c>
      <c r="E80" s="359">
        <f t="shared" ref="E80" si="628">AVERAGE(B78:B80)</f>
        <v>99.944409793851193</v>
      </c>
      <c r="F80" s="542">
        <f t="shared" ref="F80" si="629">E80-E79</f>
        <v>0.22614991686680241</v>
      </c>
      <c r="G80" s="361">
        <f t="shared" ref="G80" si="630">IF(F80&lt;0,-1,1)</f>
        <v>1</v>
      </c>
      <c r="H80" s="360">
        <f t="shared" ref="H80" si="631">SUM(G78:G80)</f>
        <v>1</v>
      </c>
      <c r="I80" s="2543" t="str">
        <f t="shared" ref="I80" si="632">IF(H80=-3,"悪化 ",IF(H80=3,"改善 "," ---"))</f>
        <v xml:space="preserve"> ---</v>
      </c>
      <c r="J80" s="2547">
        <f>結果表!J78</f>
        <v>100.53646981921861</v>
      </c>
      <c r="L80" s="527">
        <v>5</v>
      </c>
      <c r="M80" s="262">
        <f t="shared" ref="M80" si="633">B80</f>
        <v>100.22625383408278</v>
      </c>
      <c r="N80" s="220">
        <f t="shared" ref="N80" si="634">J80</f>
        <v>100.53646981921861</v>
      </c>
    </row>
    <row r="81" spans="1:14">
      <c r="A81" s="2232">
        <v>45444</v>
      </c>
      <c r="B81" s="2547">
        <f>結果表!B79</f>
        <v>100.47454783044059</v>
      </c>
      <c r="C81" s="699">
        <f t="shared" ref="C81" si="635">B81-B80</f>
        <v>0.24829399635780192</v>
      </c>
      <c r="D81" s="52">
        <f t="shared" ref="D81" si="636">ROUND((B81-B69)/B69*100,2)</f>
        <v>0.16</v>
      </c>
      <c r="E81" s="359">
        <f t="shared" ref="E81" si="637">AVERAGE(B79:B81)</f>
        <v>100.20914767537653</v>
      </c>
      <c r="F81" s="542">
        <f t="shared" ref="F81" si="638">E81-E80</f>
        <v>0.26473788152533473</v>
      </c>
      <c r="G81" s="361">
        <f t="shared" ref="G81" si="639">IF(F81&lt;0,-1,1)</f>
        <v>1</v>
      </c>
      <c r="H81" s="360">
        <f t="shared" ref="H81" si="640">SUM(G79:G81)</f>
        <v>3</v>
      </c>
      <c r="I81" s="2543" t="str">
        <f t="shared" ref="I81" si="641">IF(H81=-3,"悪化 ",IF(H81=3,"改善 "," ---"))</f>
        <v xml:space="preserve">改善 </v>
      </c>
      <c r="J81" s="2547">
        <f>結果表!J79</f>
        <v>100.36612106102884</v>
      </c>
      <c r="L81" s="527">
        <v>6</v>
      </c>
      <c r="M81" s="262">
        <f t="shared" ref="M81" si="642">B81</f>
        <v>100.47454783044059</v>
      </c>
      <c r="N81" s="220">
        <f t="shared" ref="N81" si="643">J81</f>
        <v>100.36612106102884</v>
      </c>
    </row>
    <row r="82" spans="1:14">
      <c r="A82" s="2232">
        <v>45474</v>
      </c>
      <c r="B82" s="2547">
        <f>結果表!B80</f>
        <v>100.66138624625543</v>
      </c>
      <c r="C82" s="699">
        <f t="shared" ref="C82" si="644">B82-B81</f>
        <v>0.18683841581484728</v>
      </c>
      <c r="D82" s="52">
        <f t="shared" ref="D82" si="645">ROUND((B82-B70)/B70*100,2)</f>
        <v>0.3</v>
      </c>
      <c r="E82" s="359">
        <f t="shared" ref="E82" si="646">AVERAGE(B80:B82)</f>
        <v>100.45406263692627</v>
      </c>
      <c r="F82" s="542">
        <f t="shared" ref="F82" si="647">E82-E81</f>
        <v>0.24491496154973902</v>
      </c>
      <c r="G82" s="361">
        <f t="shared" ref="G82" si="648">IF(F82&lt;0,-1,1)</f>
        <v>1</v>
      </c>
      <c r="H82" s="360">
        <f t="shared" ref="H82" si="649">SUM(G80:G82)</f>
        <v>3</v>
      </c>
      <c r="I82" s="2543" t="str">
        <f t="shared" ref="I82" si="650">IF(H82=-3,"悪化 ",IF(H82=3,"改善 "," ---"))</f>
        <v xml:space="preserve">改善 </v>
      </c>
      <c r="J82" s="2547">
        <f>結果表!J80</f>
        <v>100.18383809051966</v>
      </c>
      <c r="L82" s="527">
        <v>7</v>
      </c>
      <c r="M82" s="262">
        <f t="shared" ref="M82" si="651">B82</f>
        <v>100.66138624625543</v>
      </c>
      <c r="N82" s="220">
        <f t="shared" ref="N82" si="652">J82</f>
        <v>100.18383809051966</v>
      </c>
    </row>
    <row r="83" spans="1:14">
      <c r="A83" s="2232">
        <v>45505</v>
      </c>
      <c r="B83" s="2547">
        <f>結果表!B81</f>
        <v>100.65220015992679</v>
      </c>
      <c r="C83" s="699">
        <f t="shared" ref="C83" si="653">B83-B82</f>
        <v>-9.1860863286399308E-3</v>
      </c>
      <c r="D83" s="52">
        <f t="shared" ref="D83" si="654">ROUND((B83-B71)/B71*100,2)</f>
        <v>0.31</v>
      </c>
      <c r="E83" s="359">
        <f t="shared" ref="E83" si="655">AVERAGE(B81:B83)</f>
        <v>100.59604474554094</v>
      </c>
      <c r="F83" s="542">
        <f t="shared" ref="F83" si="656">E83-E82</f>
        <v>0.14198210861466976</v>
      </c>
      <c r="G83" s="361">
        <f t="shared" ref="G83" si="657">IF(F83&lt;0,-1,1)</f>
        <v>1</v>
      </c>
      <c r="H83" s="360">
        <f t="shared" ref="H83" si="658">SUM(G81:G83)</f>
        <v>3</v>
      </c>
      <c r="I83" s="2543" t="str">
        <f t="shared" ref="I83" si="659">IF(H83=-3,"悪化 ",IF(H83=3,"改善 "," ---"))</f>
        <v xml:space="preserve">改善 </v>
      </c>
      <c r="J83" s="2547">
        <f>結果表!J81</f>
        <v>99.977957878612344</v>
      </c>
      <c r="L83" s="529">
        <v>8</v>
      </c>
      <c r="M83" s="262">
        <f t="shared" ref="M83" si="660">B83</f>
        <v>100.65220015992679</v>
      </c>
      <c r="N83" s="220">
        <f t="shared" ref="N83" si="661">J83</f>
        <v>99.977957878612344</v>
      </c>
    </row>
    <row r="84" spans="1:14">
      <c r="A84" s="2232">
        <v>45536</v>
      </c>
      <c r="B84" s="2547">
        <f>結果表!B82</f>
        <v>100.55743630593174</v>
      </c>
      <c r="C84" s="699">
        <f t="shared" ref="C84" si="662">B84-B83</f>
        <v>-9.4763853995047498E-2</v>
      </c>
      <c r="D84" s="52">
        <f t="shared" ref="D84" si="663">ROUND((B84-B72)/B72*100,2)</f>
        <v>0.35</v>
      </c>
      <c r="E84" s="359">
        <f t="shared" ref="E84" si="664">AVERAGE(B82:B84)</f>
        <v>100.62367423737133</v>
      </c>
      <c r="F84" s="542">
        <f t="shared" ref="F84" si="665">E84-E83</f>
        <v>2.7629491830396091E-2</v>
      </c>
      <c r="G84" s="361">
        <f t="shared" ref="G84" si="666">IF(F84&lt;0,-1,1)</f>
        <v>1</v>
      </c>
      <c r="H84" s="360">
        <f t="shared" ref="H84" si="667">SUM(G82:G84)</f>
        <v>3</v>
      </c>
      <c r="I84" s="2543" t="str">
        <f t="shared" ref="I84" si="668">IF(H84=-3,"悪化 ",IF(H84=3,"改善 "," ---"))</f>
        <v xml:space="preserve">改善 </v>
      </c>
      <c r="J84" s="2547">
        <f>結果表!J82</f>
        <v>99.821789334366002</v>
      </c>
      <c r="L84" s="529">
        <v>9</v>
      </c>
      <c r="M84" s="262">
        <f t="shared" ref="M84" si="669">B84</f>
        <v>100.55743630593174</v>
      </c>
      <c r="N84" s="220">
        <f t="shared" ref="N84" si="670">J84</f>
        <v>99.821789334366002</v>
      </c>
    </row>
    <row r="85" spans="1:14">
      <c r="A85" s="2232">
        <v>45566</v>
      </c>
      <c r="B85" s="2547">
        <f>結果表!B83</f>
        <v>100.36952618953497</v>
      </c>
      <c r="C85" s="699">
        <f t="shared" ref="C85" si="671">B85-B84</f>
        <v>-0.1879101163967789</v>
      </c>
      <c r="D85" s="52">
        <f t="shared" ref="D85" si="672">ROUND((B85-B73)/B73*100,2)</f>
        <v>0.34</v>
      </c>
      <c r="E85" s="359">
        <f t="shared" ref="E85" si="673">AVERAGE(B83:B85)</f>
        <v>100.52638755179782</v>
      </c>
      <c r="F85" s="542">
        <f t="shared" ref="F85" si="674">E85-E84</f>
        <v>-9.7286685573507725E-2</v>
      </c>
      <c r="G85" s="361">
        <f t="shared" ref="G85" si="675">IF(F85&lt;0,-1,1)</f>
        <v>-1</v>
      </c>
      <c r="H85" s="360">
        <f t="shared" ref="H85" si="676">SUM(G83:G85)</f>
        <v>1</v>
      </c>
      <c r="I85" s="2543" t="str">
        <f t="shared" ref="I85" si="677">IF(H85=-3,"悪化 ",IF(H85=3,"改善 "," ---"))</f>
        <v xml:space="preserve"> ---</v>
      </c>
      <c r="J85" s="2547">
        <f>結果表!J83</f>
        <v>99.708362179695783</v>
      </c>
      <c r="L85" s="529">
        <v>10</v>
      </c>
      <c r="M85" s="262">
        <f t="shared" ref="M85" si="678">B85</f>
        <v>100.36952618953497</v>
      </c>
      <c r="N85" s="220">
        <f t="shared" ref="N85" si="679">J85</f>
        <v>99.708362179695783</v>
      </c>
    </row>
    <row r="86" spans="1:14">
      <c r="A86" s="2232">
        <v>45597</v>
      </c>
      <c r="B86" s="2547">
        <f>結果表!B84</f>
        <v>100.13941407488451</v>
      </c>
      <c r="C86" s="699">
        <f t="shared" ref="C86" si="680">B86-B85</f>
        <v>-0.23011211465045278</v>
      </c>
      <c r="D86" s="52">
        <f t="shared" ref="D86" si="681">ROUND((B86-B74)/B74*100,2)</f>
        <v>0.3</v>
      </c>
      <c r="E86" s="359">
        <f t="shared" ref="E86" si="682">AVERAGE(B84:B86)</f>
        <v>100.35545885678374</v>
      </c>
      <c r="F86" s="542">
        <f t="shared" ref="F86" si="683">E86-E85</f>
        <v>-0.17092869501408359</v>
      </c>
      <c r="G86" s="361">
        <f t="shared" ref="G86" si="684">IF(F86&lt;0,-1,1)</f>
        <v>-1</v>
      </c>
      <c r="H86" s="360">
        <f t="shared" ref="H86" si="685">SUM(G84:G86)</f>
        <v>-1</v>
      </c>
      <c r="I86" s="2543" t="str">
        <f t="shared" ref="I86" si="686">IF(H86=-3,"悪化 ",IF(H86=3,"改善 "," ---"))</f>
        <v xml:space="preserve"> ---</v>
      </c>
      <c r="J86" s="2547">
        <f>結果表!J84</f>
        <v>99.628779996785411</v>
      </c>
      <c r="L86" s="528">
        <v>11</v>
      </c>
      <c r="M86" s="262">
        <f t="shared" ref="M86" si="687">B86</f>
        <v>100.13941407488451</v>
      </c>
      <c r="N86" s="220">
        <f t="shared" ref="N86" si="688">J86</f>
        <v>99.628779996785411</v>
      </c>
    </row>
    <row r="87" spans="1:14">
      <c r="A87" s="2549">
        <v>45627</v>
      </c>
      <c r="B87" s="2547">
        <f>結果表!B85</f>
        <v>99.926061440895367</v>
      </c>
      <c r="C87" s="699">
        <f t="shared" ref="C87" si="689">B87-B86</f>
        <v>-0.21335263398914606</v>
      </c>
      <c r="D87" s="52">
        <f t="shared" ref="D87" si="690">ROUND((B87-B75)/B75*100,2)</f>
        <v>0.25</v>
      </c>
      <c r="E87" s="359">
        <f t="shared" ref="E87" si="691">AVERAGE(B85:B87)</f>
        <v>100.14500056843828</v>
      </c>
      <c r="F87" s="542">
        <f t="shared" ref="F87" si="692">E87-E86</f>
        <v>-0.21045828834546398</v>
      </c>
      <c r="G87" s="361">
        <f t="shared" ref="G87" si="693">IF(F87&lt;0,-1,1)</f>
        <v>-1</v>
      </c>
      <c r="H87" s="360">
        <f t="shared" ref="H87" si="694">SUM(G85:G87)</f>
        <v>-3</v>
      </c>
      <c r="I87" s="2543" t="str">
        <f t="shared" ref="I87" si="695">IF(H87=-3,"悪化 ",IF(H87=3,"改善 "," ---"))</f>
        <v xml:space="preserve">悪化 </v>
      </c>
      <c r="J87" s="2547">
        <f>結果表!J85</f>
        <v>99.59878065328472</v>
      </c>
      <c r="L87" s="532">
        <v>12</v>
      </c>
      <c r="M87" s="494">
        <f t="shared" ref="M87" si="696">B87</f>
        <v>99.926061440895367</v>
      </c>
      <c r="N87" s="225">
        <f t="shared" ref="N87" si="697">J87</f>
        <v>99.59878065328472</v>
      </c>
    </row>
    <row r="88" spans="1:14">
      <c r="A88" s="2231">
        <v>45658</v>
      </c>
      <c r="B88" s="2666">
        <f>結果表!B86</f>
        <v>99.705979377744839</v>
      </c>
      <c r="C88" s="245">
        <f t="shared" ref="C88" si="698">B88-B87</f>
        <v>-0.22008206315052803</v>
      </c>
      <c r="D88" s="547">
        <f t="shared" ref="D88" si="699">ROUND((B88-B76)/B76*100,2)</f>
        <v>0.16</v>
      </c>
      <c r="E88" s="553">
        <f t="shared" ref="E88" si="700">AVERAGE(B86:B88)</f>
        <v>99.923818297841578</v>
      </c>
      <c r="F88" s="548">
        <f t="shared" ref="F88" si="701">E88-E87</f>
        <v>-0.22118227059669948</v>
      </c>
      <c r="G88" s="554">
        <f t="shared" ref="G88" si="702">IF(F88&lt;0,-1,1)</f>
        <v>-1</v>
      </c>
      <c r="H88" s="549">
        <f t="shared" ref="H88" si="703">SUM(G86:G88)</f>
        <v>-3</v>
      </c>
      <c r="I88" s="524" t="str">
        <f t="shared" ref="I88" si="704">IF(H88=-3,"悪化 ",IF(H88=3,"改善 "," ---"))</f>
        <v xml:space="preserve">悪化 </v>
      </c>
      <c r="J88" s="2637">
        <f>結果表!J86</f>
        <v>99.613275234575468</v>
      </c>
      <c r="L88" s="530" t="s">
        <v>1463</v>
      </c>
      <c r="M88" s="262">
        <f t="shared" ref="M88" si="705">B88</f>
        <v>99.705979377744839</v>
      </c>
      <c r="N88" s="220">
        <f t="shared" ref="N88" si="706">J88</f>
        <v>99.613275234575468</v>
      </c>
    </row>
    <row r="89" spans="1:14">
      <c r="A89" s="2232">
        <v>45689</v>
      </c>
      <c r="B89" s="2667">
        <f>結果表!B87</f>
        <v>99.51514878280372</v>
      </c>
      <c r="C89" s="243">
        <f t="shared" ref="C89" si="707">B89-B88</f>
        <v>-0.19083059494111865</v>
      </c>
      <c r="D89" s="52">
        <f t="shared" ref="D89" si="708">ROUND((B89-B77)/B77*100,2)</f>
        <v>-0.03</v>
      </c>
      <c r="E89" s="359">
        <f t="shared" ref="E89" si="709">AVERAGE(B87:B89)</f>
        <v>99.715729867147971</v>
      </c>
      <c r="F89" s="542">
        <f t="shared" ref="F89" si="710">E89-E88</f>
        <v>-0.20808843069360705</v>
      </c>
      <c r="G89" s="361">
        <f t="shared" ref="G89" si="711">IF(F89&lt;0,-1,1)</f>
        <v>-1</v>
      </c>
      <c r="H89" s="360">
        <f t="shared" ref="H89" si="712">SUM(G87:G89)</f>
        <v>-3</v>
      </c>
      <c r="I89" s="514" t="str">
        <f t="shared" ref="I89" si="713">IF(H89=-3,"悪化 ",IF(H89=3,"改善 "," ---"))</f>
        <v xml:space="preserve">悪化 </v>
      </c>
      <c r="J89" s="2638">
        <f>結果表!J87</f>
        <v>99.688602945325528</v>
      </c>
      <c r="L89" s="527">
        <v>2</v>
      </c>
      <c r="M89" s="262">
        <f t="shared" ref="M89" si="714">B89</f>
        <v>99.51514878280372</v>
      </c>
      <c r="N89" s="220">
        <f t="shared" ref="N89" si="715">J89</f>
        <v>99.688602945325528</v>
      </c>
    </row>
    <row r="90" spans="1:14">
      <c r="A90" s="2232">
        <v>45717</v>
      </c>
      <c r="B90" s="2667">
        <f>結果表!B88</f>
        <v>99.377044009614295</v>
      </c>
      <c r="C90" s="243">
        <f t="shared" ref="C90" si="716">B90-B89</f>
        <v>-0.1381047731894256</v>
      </c>
      <c r="D90" s="52">
        <f t="shared" ref="D90" si="717">ROUND((B90-B78)/B78*100,2)</f>
        <v>-0.3</v>
      </c>
      <c r="E90" s="359">
        <f t="shared" ref="E90" si="718">AVERAGE(B88:B90)</f>
        <v>99.532724056720951</v>
      </c>
      <c r="F90" s="542">
        <f t="shared" ref="F90" si="719">E90-E89</f>
        <v>-0.18300581042701936</v>
      </c>
      <c r="G90" s="361">
        <f t="shared" ref="G90" si="720">IF(F90&lt;0,-1,1)</f>
        <v>-1</v>
      </c>
      <c r="H90" s="360">
        <f t="shared" ref="H90" si="721">SUM(G88:G90)</f>
        <v>-3</v>
      </c>
      <c r="I90" s="514" t="str">
        <f t="shared" ref="I90" si="722">IF(H90=-3,"悪化 ",IF(H90=3,"改善 "," ---"))</f>
        <v xml:space="preserve">悪化 </v>
      </c>
      <c r="J90" s="2638">
        <f>結果表!J88</f>
        <v>99.809365579737104</v>
      </c>
      <c r="L90" s="527">
        <v>3</v>
      </c>
      <c r="M90" s="262">
        <f t="shared" ref="M90" si="723">B90</f>
        <v>99.377044009614295</v>
      </c>
      <c r="N90" s="220">
        <f t="shared" ref="N90" si="724">J90</f>
        <v>99.809365579737104</v>
      </c>
    </row>
    <row r="91" spans="1:14">
      <c r="A91" s="2232">
        <v>45748</v>
      </c>
      <c r="B91" s="2667">
        <f>結果表!B89</f>
        <v>99.331842914459429</v>
      </c>
      <c r="C91" s="243">
        <f t="shared" ref="C91" si="725">B91-B90</f>
        <v>-4.5201095154865811E-2</v>
      </c>
      <c r="D91" s="52">
        <f t="shared" ref="D91" si="726">ROUND((B91-B79)/B79*100,2)</f>
        <v>-0.6</v>
      </c>
      <c r="E91" s="359">
        <f t="shared" ref="E91" si="727">AVERAGE(B89:B91)</f>
        <v>99.408011902292472</v>
      </c>
      <c r="F91" s="542">
        <f t="shared" ref="F91" si="728">E91-E90</f>
        <v>-0.12471215442847949</v>
      </c>
      <c r="G91" s="361">
        <f t="shared" ref="G91" si="729">IF(F91&lt;0,-1,1)</f>
        <v>-1</v>
      </c>
      <c r="H91" s="360">
        <f t="shared" ref="H91" si="730">SUM(G89:G91)</f>
        <v>-3</v>
      </c>
      <c r="I91" s="514" t="str">
        <f t="shared" ref="I91" si="731">IF(H91=-3,"悪化 ",IF(H91=3,"改善 "," ---"))</f>
        <v xml:space="preserve">悪化 </v>
      </c>
      <c r="J91" s="2638">
        <f>結果表!J89</f>
        <v>99.923467132599484</v>
      </c>
      <c r="L91" s="527">
        <v>4</v>
      </c>
      <c r="M91" s="262">
        <f t="shared" ref="M91" si="732">B91</f>
        <v>99.331842914459429</v>
      </c>
      <c r="N91" s="220">
        <f t="shared" ref="N91" si="733">J91</f>
        <v>99.923467132599484</v>
      </c>
    </row>
    <row r="92" spans="1:14">
      <c r="A92" s="2232">
        <v>45778</v>
      </c>
      <c r="B92" s="2667">
        <f>結果表!B90</f>
        <v>99.361942240944757</v>
      </c>
      <c r="C92" s="243">
        <f t="shared" ref="C92" si="734">B92-B91</f>
        <v>3.0099326485327538E-2</v>
      </c>
      <c r="D92" s="52">
        <f t="shared" ref="D92" si="735">ROUND((B92-B80)/B80*100,2)</f>
        <v>-0.86</v>
      </c>
      <c r="E92" s="359">
        <f t="shared" ref="E92" si="736">AVERAGE(B90:B92)</f>
        <v>99.35694305500617</v>
      </c>
      <c r="F92" s="542">
        <f t="shared" ref="F92" si="737">E92-E91</f>
        <v>-5.1068847286302343E-2</v>
      </c>
      <c r="G92" s="361">
        <f t="shared" ref="G92" si="738">IF(F92&lt;0,-1,1)</f>
        <v>-1</v>
      </c>
      <c r="H92" s="360">
        <f t="shared" ref="H92" si="739">SUM(G90:G92)</f>
        <v>-3</v>
      </c>
      <c r="I92" s="514" t="str">
        <f t="shared" ref="I92" si="740">IF(H92=-3,"悪化 ",IF(H92=3,"改善 "," ---"))</f>
        <v xml:space="preserve">悪化 </v>
      </c>
      <c r="J92" s="2638">
        <f>結果表!J90</f>
        <v>100.02214742129294</v>
      </c>
      <c r="L92" s="527">
        <v>5</v>
      </c>
      <c r="M92" s="262">
        <f t="shared" ref="M92" si="741">B92</f>
        <v>99.361942240944757</v>
      </c>
      <c r="N92" s="220">
        <f t="shared" ref="N92" si="742">J92</f>
        <v>100.02214742129294</v>
      </c>
    </row>
    <row r="93" spans="1:14">
      <c r="A93" s="2232">
        <v>45809</v>
      </c>
      <c r="B93" s="2667">
        <f>結果表!B91</f>
        <v>99.307242352818719</v>
      </c>
      <c r="C93" s="243">
        <f t="shared" ref="C93" si="743">B93-B92</f>
        <v>-5.4699888126037877E-2</v>
      </c>
      <c r="D93" s="52">
        <f t="shared" ref="D93" si="744">ROUND((B93-B81)/B81*100,2)</f>
        <v>-1.1599999999999999</v>
      </c>
      <c r="E93" s="359">
        <f t="shared" ref="E93" si="745">AVERAGE(B91:B93)</f>
        <v>99.333675836074306</v>
      </c>
      <c r="F93" s="542">
        <f t="shared" ref="F93" si="746">E93-E92</f>
        <v>-2.3267218931863454E-2</v>
      </c>
      <c r="G93" s="361">
        <f t="shared" ref="G93" si="747">IF(F93&lt;0,-1,1)</f>
        <v>-1</v>
      </c>
      <c r="H93" s="360">
        <f t="shared" ref="H93" si="748">SUM(G91:G93)</f>
        <v>-3</v>
      </c>
      <c r="I93" s="514" t="str">
        <f t="shared" ref="I93" si="749">IF(H93=-3,"悪化 ",IF(H93=3,"改善 "," ---"))</f>
        <v xml:space="preserve">悪化 </v>
      </c>
      <c r="J93" s="2638">
        <f>結果表!J91</f>
        <v>100.04731330159453</v>
      </c>
      <c r="L93" s="527">
        <v>6</v>
      </c>
      <c r="M93" s="262">
        <f t="shared" ref="M93" si="750">B93</f>
        <v>99.307242352818719</v>
      </c>
      <c r="N93" s="220">
        <f t="shared" ref="N93" si="751">J93</f>
        <v>100.04731330159453</v>
      </c>
    </row>
    <row r="94" spans="1:14">
      <c r="A94" s="2232">
        <v>45839</v>
      </c>
      <c r="B94" s="2667">
        <f>結果表!B92</f>
        <v>99.084750734039957</v>
      </c>
      <c r="C94" s="243">
        <f t="shared" ref="C94" si="752">B94-B93</f>
        <v>-0.22249161877876134</v>
      </c>
      <c r="D94" s="52">
        <f t="shared" ref="D94" si="753">ROUND((B94-B82)/B82*100,2)</f>
        <v>-1.57</v>
      </c>
      <c r="E94" s="359">
        <f t="shared" ref="E94" si="754">AVERAGE(B92:B94)</f>
        <v>99.251311775934482</v>
      </c>
      <c r="F94" s="542">
        <f t="shared" ref="F94" si="755">E94-E93</f>
        <v>-8.2364060139823891E-2</v>
      </c>
      <c r="G94" s="361">
        <f t="shared" ref="G94" si="756">IF(F94&lt;0,-1,1)</f>
        <v>-1</v>
      </c>
      <c r="H94" s="360">
        <f t="shared" ref="H94" si="757">SUM(G92:G94)</f>
        <v>-3</v>
      </c>
      <c r="I94" s="514" t="str">
        <f t="shared" ref="I94" si="758">IF(H94=-3,"悪化 ",IF(H94=3,"改善 "," ---"))</f>
        <v xml:space="preserve">悪化 </v>
      </c>
      <c r="J94" s="2638">
        <f>結果表!J92</f>
        <v>99.935561801832449</v>
      </c>
      <c r="L94" s="527">
        <v>7</v>
      </c>
      <c r="M94" s="262">
        <f t="shared" ref="M94" si="759">B94</f>
        <v>99.084750734039957</v>
      </c>
      <c r="N94" s="220">
        <f t="shared" ref="N94" si="760">J94</f>
        <v>99.935561801832449</v>
      </c>
    </row>
    <row r="95" spans="1:14">
      <c r="A95" s="2232">
        <v>45870</v>
      </c>
      <c r="B95" s="2667">
        <f>結果表!B93</f>
        <v>98.725937247770275</v>
      </c>
      <c r="C95" s="243">
        <f t="shared" ref="C95" si="761">B95-B94</f>
        <v>-0.3588134862696819</v>
      </c>
      <c r="D95" s="52">
        <f t="shared" ref="D95" si="762">ROUND((B95-B83)/B83*100,2)</f>
        <v>-1.91</v>
      </c>
      <c r="E95" s="359">
        <f t="shared" ref="E95" si="763">AVERAGE(B93:B95)</f>
        <v>99.039310111542989</v>
      </c>
      <c r="F95" s="542">
        <f t="shared" ref="F95" si="764">E95-E94</f>
        <v>-0.2120016643914937</v>
      </c>
      <c r="G95" s="361">
        <f t="shared" ref="G95" si="765">IF(F95&lt;0,-1,1)</f>
        <v>-1</v>
      </c>
      <c r="H95" s="360">
        <f t="shared" ref="H95" si="766">SUM(G93:G95)</f>
        <v>-3</v>
      </c>
      <c r="I95" s="514" t="str">
        <f t="shared" ref="I95" si="767">IF(H95=-3,"悪化 ",IF(H95=3,"改善 "," ---"))</f>
        <v xml:space="preserve">悪化 </v>
      </c>
      <c r="J95" s="2638">
        <f>結果表!J93</f>
        <v>99.730127461595998</v>
      </c>
      <c r="L95" s="529">
        <v>8</v>
      </c>
      <c r="M95" s="262">
        <f t="shared" ref="M95" si="768">B95</f>
        <v>98.725937247770275</v>
      </c>
      <c r="N95" s="220">
        <f t="shared" ref="N95" si="769">J95</f>
        <v>99.730127461595998</v>
      </c>
    </row>
    <row r="96" spans="1:14">
      <c r="A96" s="2232">
        <v>45901</v>
      </c>
      <c r="B96" s="2667"/>
      <c r="C96" s="243"/>
      <c r="D96" s="52"/>
      <c r="E96" s="359"/>
      <c r="F96" s="542"/>
      <c r="G96" s="361"/>
      <c r="H96" s="360"/>
      <c r="I96" s="514"/>
      <c r="J96" s="2638"/>
      <c r="L96" s="529">
        <v>9</v>
      </c>
      <c r="M96" s="262"/>
      <c r="N96" s="220"/>
    </row>
    <row r="97" spans="1:14">
      <c r="A97" s="2232">
        <v>45931</v>
      </c>
      <c r="B97" s="2667"/>
      <c r="C97" s="243"/>
      <c r="D97" s="52"/>
      <c r="E97" s="359"/>
      <c r="F97" s="542"/>
      <c r="G97" s="361"/>
      <c r="H97" s="360"/>
      <c r="I97" s="514"/>
      <c r="J97" s="2638"/>
      <c r="L97" s="529">
        <v>10</v>
      </c>
      <c r="M97" s="262"/>
      <c r="N97" s="220"/>
    </row>
    <row r="98" spans="1:14">
      <c r="A98" s="2232">
        <v>45962</v>
      </c>
      <c r="B98" s="2667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8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3"/>
  <sheetViews>
    <sheetView workbookViewId="0">
      <selection activeCell="F24" sqref="F24"/>
    </sheetView>
  </sheetViews>
  <sheetFormatPr defaultRowHeight="13"/>
  <cols>
    <col min="1" max="1" width="4.6328125" customWidth="1"/>
  </cols>
  <sheetData>
    <row r="1" spans="1:16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6" ht="14">
      <c r="A2" s="194" t="s">
        <v>422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6" ht="9" customHeight="1">
      <c r="A3" s="19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>
      <c r="A4" s="38">
        <v>1</v>
      </c>
      <c r="B4" s="38" t="s">
        <v>414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>
      <c r="A5" s="38">
        <v>2</v>
      </c>
      <c r="B5" s="38" t="s">
        <v>415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>
      <c r="A6" s="38">
        <v>3</v>
      </c>
      <c r="B6" s="38" t="s">
        <v>255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>
      <c r="A7" s="38">
        <v>4</v>
      </c>
      <c r="B7" s="38" t="s">
        <v>416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>
      <c r="A8" s="38">
        <v>5</v>
      </c>
      <c r="B8" s="38" t="s">
        <v>417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>
      <c r="A9" s="38">
        <v>6</v>
      </c>
      <c r="B9" s="38" t="s">
        <v>418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>
      <c r="A10" s="38">
        <v>7</v>
      </c>
      <c r="B10" s="38" t="s">
        <v>419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>
      <c r="A11" s="38">
        <v>8</v>
      </c>
      <c r="B11" s="38" t="s">
        <v>420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>
      <c r="A12" s="38">
        <v>9</v>
      </c>
      <c r="B12" s="38" t="s">
        <v>421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ht="12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ht="14">
      <c r="A16" s="240" t="s">
        <v>423</v>
      </c>
      <c r="B16" s="240"/>
      <c r="C16" s="240"/>
      <c r="D16" s="240"/>
      <c r="E16" s="240"/>
      <c r="F16" s="240"/>
      <c r="G16" s="240"/>
      <c r="H16" s="240"/>
      <c r="I16" s="240"/>
      <c r="J16" s="240"/>
      <c r="K16" s="38"/>
      <c r="L16" s="38"/>
      <c r="M16" s="38"/>
      <c r="N16" s="38"/>
      <c r="O16" s="38"/>
      <c r="P16" s="38"/>
    </row>
    <row r="17" spans="1:16" ht="9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 t="s">
        <v>250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 t="s">
        <v>435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>
      <c r="A20" s="38" t="s">
        <v>434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>
      <c r="A21" s="39" t="s">
        <v>426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>
      <c r="A22" s="38" t="s">
        <v>427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>
      <c r="A24" s="38" t="s">
        <v>251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 t="s">
        <v>252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 t="s">
        <v>428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>
      <c r="A27" s="38" t="s">
        <v>437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>
      <c r="A28" s="38" t="s">
        <v>436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>
      <c r="A30" s="38" t="s">
        <v>253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>
      <c r="A31" s="38" t="s">
        <v>440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>
      <c r="A32" s="38" t="s">
        <v>256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>
      <c r="A33" s="38" t="s">
        <v>441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>
      <c r="A34" s="38" t="s">
        <v>439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>
      <c r="A35" s="38" t="s">
        <v>438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>
      <c r="A36" s="38" t="s">
        <v>442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>
      <c r="A37" s="38" t="s">
        <v>443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>
      <c r="A38" s="38" t="s">
        <v>257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>
      <c r="A39" s="38" t="s">
        <v>444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>
      <c r="A40" s="38" t="s">
        <v>258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>
      <c r="A41" s="38" t="s">
        <v>445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>
      <c r="A42" s="38" t="s">
        <v>259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>
      <c r="A45" s="38" t="s">
        <v>260</v>
      </c>
      <c r="B45" s="38"/>
      <c r="C45" s="38"/>
      <c r="D45" s="38"/>
      <c r="E45" s="38"/>
      <c r="F45" s="38"/>
      <c r="G45" s="40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25.5" customHeight="1">
      <c r="A46" s="38" t="s">
        <v>261</v>
      </c>
      <c r="B46" s="38"/>
      <c r="C46" s="38"/>
      <c r="D46" s="38"/>
      <c r="E46" s="38"/>
      <c r="F46" s="38"/>
      <c r="G46" s="2773" t="s">
        <v>464</v>
      </c>
      <c r="H46" s="2774"/>
      <c r="I46" s="38"/>
      <c r="J46" s="38"/>
      <c r="K46" s="38"/>
      <c r="L46" s="38"/>
      <c r="M46" s="38"/>
      <c r="N46" s="38"/>
      <c r="O46" s="38"/>
      <c r="P46" s="38"/>
    </row>
    <row r="47" spans="1:16">
      <c r="A47" s="38" t="s">
        <v>254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>
      <c r="A48" s="38" t="s">
        <v>262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>
      <c r="A49" s="38" t="s">
        <v>263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8"/>
      <c r="C50" s="38"/>
      <c r="D50" s="38"/>
      <c r="E50" s="38"/>
      <c r="F50" s="38"/>
      <c r="G50" s="38"/>
      <c r="H50" s="38"/>
      <c r="I50" s="38"/>
      <c r="J50" s="38"/>
    </row>
    <row r="51" spans="1:16">
      <c r="A51" s="38" t="s">
        <v>470</v>
      </c>
      <c r="B51" s="38"/>
      <c r="C51" s="38"/>
      <c r="D51" s="38"/>
      <c r="E51" s="38"/>
      <c r="F51" s="38"/>
      <c r="G51" s="2773" t="s">
        <v>271</v>
      </c>
      <c r="H51" s="2774"/>
      <c r="I51" s="38"/>
      <c r="J51" s="38"/>
    </row>
    <row r="52" spans="1:16">
      <c r="A52" s="38" t="s">
        <v>914</v>
      </c>
      <c r="B52" s="38"/>
      <c r="C52" s="38"/>
      <c r="D52" s="38"/>
      <c r="E52" s="38"/>
      <c r="F52" s="38"/>
      <c r="G52" s="38"/>
      <c r="H52" s="38"/>
    </row>
    <row r="53" spans="1:16">
      <c r="A53" s="38" t="s">
        <v>471</v>
      </c>
      <c r="B53" s="38"/>
      <c r="C53" s="38"/>
      <c r="D53" s="38"/>
      <c r="E53" s="38"/>
      <c r="F53" s="38"/>
      <c r="G53" s="38"/>
      <c r="H53" s="38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00"/>
  <sheetViews>
    <sheetView workbookViewId="0">
      <pane xSplit="1" ySplit="3" topLeftCell="B82" activePane="bottomRight" state="frozen"/>
      <selection pane="topRight" activeCell="B1" sqref="B1"/>
      <selection pane="bottomLeft" activeCell="A4" sqref="A4"/>
      <selection pane="bottomRight" activeCell="J94" sqref="J94:J95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1447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493</v>
      </c>
      <c r="C2" s="2551"/>
      <c r="D2" s="2551"/>
      <c r="E2" s="2552"/>
      <c r="F2" s="2552"/>
      <c r="G2" s="2552"/>
      <c r="H2" s="2552"/>
      <c r="I2" s="2552"/>
      <c r="J2" s="2554" t="s">
        <v>494</v>
      </c>
    </row>
    <row r="3" spans="1:14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75" t="s">
        <v>65</v>
      </c>
      <c r="H3" s="2886"/>
      <c r="I3" s="2886"/>
      <c r="J3" s="2559"/>
      <c r="L3" s="526" t="s">
        <v>352</v>
      </c>
      <c r="M3" s="526" t="s">
        <v>699</v>
      </c>
      <c r="N3" s="526" t="s">
        <v>700</v>
      </c>
    </row>
    <row r="4" spans="1:14">
      <c r="A4" s="2587">
        <v>43101</v>
      </c>
      <c r="B4" s="2637">
        <f>結果表!D2</f>
        <v>99.956570905207016</v>
      </c>
      <c r="C4" s="243"/>
      <c r="D4" s="52"/>
      <c r="E4" s="359">
        <f>AVERAGE(B4:B4)</f>
        <v>99.956570905207016</v>
      </c>
      <c r="F4" s="542"/>
      <c r="G4" s="361"/>
      <c r="H4" s="360"/>
      <c r="I4" s="2543"/>
      <c r="J4" s="2546">
        <f>結果表!L2</f>
        <v>100.41505649967108</v>
      </c>
      <c r="L4" s="527" t="s">
        <v>713</v>
      </c>
      <c r="M4" s="262">
        <f t="shared" ref="M4:M7" si="0">B4</f>
        <v>99.956570905207016</v>
      </c>
      <c r="N4" s="220">
        <f t="shared" ref="N4:N7" si="1">J4</f>
        <v>100.41505649967108</v>
      </c>
    </row>
    <row r="5" spans="1:14">
      <c r="A5" s="2587">
        <v>43132</v>
      </c>
      <c r="B5" s="2638">
        <f>結果表!D3</f>
        <v>100.3855418102286</v>
      </c>
      <c r="C5" s="243">
        <f t="shared" ref="C5" si="2">B5-B4</f>
        <v>0.42897090502158619</v>
      </c>
      <c r="D5" s="52"/>
      <c r="E5" s="359">
        <f>AVERAGE(B4:B5)</f>
        <v>100.17105635771782</v>
      </c>
      <c r="F5" s="542">
        <f t="shared" ref="F5" si="3">E5-E4</f>
        <v>0.2144854525108002</v>
      </c>
      <c r="G5" s="361">
        <f t="shared" ref="G5" si="4">IF(F5&lt;0,-1,1)</f>
        <v>1</v>
      </c>
      <c r="H5" s="360"/>
      <c r="I5" s="2543"/>
      <c r="J5" s="2547">
        <f>結果表!L3</f>
        <v>100.67563278312751</v>
      </c>
      <c r="L5" s="527">
        <v>2</v>
      </c>
      <c r="M5" s="262">
        <f t="shared" si="0"/>
        <v>100.3855418102286</v>
      </c>
      <c r="N5" s="220">
        <f t="shared" si="1"/>
        <v>100.67563278312751</v>
      </c>
    </row>
    <row r="6" spans="1:14">
      <c r="A6" s="2587">
        <v>43160</v>
      </c>
      <c r="B6" s="2638">
        <f>結果表!D4</f>
        <v>100.79452681068243</v>
      </c>
      <c r="C6" s="243">
        <f t="shared" ref="C6" si="5">B6-B5</f>
        <v>0.40898500045382491</v>
      </c>
      <c r="D6" s="52"/>
      <c r="E6" s="359">
        <f t="shared" ref="E6" si="6">AVERAGE(B4:B6)</f>
        <v>100.37887984203935</v>
      </c>
      <c r="F6" s="542">
        <f t="shared" ref="F6" si="7">E6-E5</f>
        <v>0.20782348432153697</v>
      </c>
      <c r="G6" s="361">
        <f t="shared" ref="G6" si="8">IF(F6&lt;0,-1,1)</f>
        <v>1</v>
      </c>
      <c r="H6" s="360"/>
      <c r="I6" s="2543"/>
      <c r="J6" s="2547">
        <f>結果表!L4</f>
        <v>100.92819979685196</v>
      </c>
      <c r="L6" s="527">
        <v>3</v>
      </c>
      <c r="M6" s="262">
        <f t="shared" si="0"/>
        <v>100.79452681068243</v>
      </c>
      <c r="N6" s="220">
        <f t="shared" si="1"/>
        <v>100.92819979685196</v>
      </c>
    </row>
    <row r="7" spans="1:14">
      <c r="A7" s="2587">
        <v>43191</v>
      </c>
      <c r="B7" s="2638">
        <f>結果表!D5</f>
        <v>101.1269581447324</v>
      </c>
      <c r="C7" s="243">
        <f t="shared" ref="C7" si="9">B7-B6</f>
        <v>0.33243133404997138</v>
      </c>
      <c r="D7" s="52"/>
      <c r="E7" s="359">
        <f t="shared" ref="E7" si="10">AVERAGE(B5:B7)</f>
        <v>100.76900892188114</v>
      </c>
      <c r="F7" s="542">
        <f t="shared" ref="F7" si="11">E7-E6</f>
        <v>0.39012907984178469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結果表!L5</f>
        <v>101.13552006380208</v>
      </c>
      <c r="L7" s="527">
        <v>4</v>
      </c>
      <c r="M7" s="262">
        <f t="shared" si="0"/>
        <v>101.1269581447324</v>
      </c>
      <c r="N7" s="220">
        <f t="shared" si="1"/>
        <v>101.13552006380208</v>
      </c>
    </row>
    <row r="8" spans="1:14">
      <c r="A8" s="2587">
        <v>43221</v>
      </c>
      <c r="B8" s="2638">
        <f>結果表!D6</f>
        <v>101.3469550761365</v>
      </c>
      <c r="C8" s="243">
        <f t="shared" ref="C8" si="15">B8-B7</f>
        <v>0.21999693140409704</v>
      </c>
      <c r="D8" s="52"/>
      <c r="E8" s="359">
        <f t="shared" ref="E8" si="16">AVERAGE(B6:B8)</f>
        <v>101.08948001051711</v>
      </c>
      <c r="F8" s="542">
        <f t="shared" ref="F8" si="17">E8-E7</f>
        <v>0.32047108863596918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結果表!L6</f>
        <v>101.28405450429854</v>
      </c>
      <c r="L8" s="527">
        <v>5</v>
      </c>
      <c r="M8" s="262">
        <f t="shared" ref="M8:M16" si="21">B8</f>
        <v>101.3469550761365</v>
      </c>
      <c r="N8" s="220">
        <f t="shared" ref="N8:N16" si="22">J8</f>
        <v>101.28405450429854</v>
      </c>
    </row>
    <row r="9" spans="1:14">
      <c r="A9" s="2587">
        <v>43252</v>
      </c>
      <c r="B9" s="2638">
        <f>結果表!D7</f>
        <v>101.45272502867958</v>
      </c>
      <c r="C9" s="243">
        <f t="shared" ref="C9" si="23">B9-B8</f>
        <v>0.10576995254308486</v>
      </c>
      <c r="D9" s="52"/>
      <c r="E9" s="359">
        <f t="shared" ref="E9" si="24">AVERAGE(B7:B9)</f>
        <v>101.30887941651616</v>
      </c>
      <c r="F9" s="542">
        <f t="shared" ref="F9" si="25">E9-E8</f>
        <v>0.21939940599905583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結果表!L7</f>
        <v>101.36487092248296</v>
      </c>
      <c r="L9" s="527">
        <v>6</v>
      </c>
      <c r="M9" s="262">
        <f t="shared" si="21"/>
        <v>101.45272502867958</v>
      </c>
      <c r="N9" s="220">
        <f t="shared" si="22"/>
        <v>101.36487092248296</v>
      </c>
    </row>
    <row r="10" spans="1:14">
      <c r="A10" s="2587">
        <v>43282</v>
      </c>
      <c r="B10" s="2638">
        <f>結果表!D8</f>
        <v>101.51348924296758</v>
      </c>
      <c r="C10" s="243">
        <f t="shared" ref="C10" si="29">B10-B9</f>
        <v>6.0764214287999607E-2</v>
      </c>
      <c r="D10" s="52"/>
      <c r="E10" s="359">
        <f t="shared" ref="E10" si="30">AVERAGE(B8:B10)</f>
        <v>101.43772311592788</v>
      </c>
      <c r="F10" s="542">
        <f t="shared" ref="F10" si="31">E10-E9</f>
        <v>0.12884369941171769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結果表!L8</f>
        <v>101.39012887106385</v>
      </c>
      <c r="L10" s="527">
        <v>7</v>
      </c>
      <c r="M10" s="262">
        <f t="shared" si="21"/>
        <v>101.51348924296758</v>
      </c>
      <c r="N10" s="220">
        <f t="shared" si="22"/>
        <v>101.39012887106385</v>
      </c>
    </row>
    <row r="11" spans="1:14">
      <c r="A11" s="2587">
        <v>43313</v>
      </c>
      <c r="B11" s="2638">
        <f>結果表!D9</f>
        <v>101.52717699135897</v>
      </c>
      <c r="C11" s="243">
        <f t="shared" ref="C11" si="35">B11-B10</f>
        <v>1.3687748391390642E-2</v>
      </c>
      <c r="D11" s="52"/>
      <c r="E11" s="359">
        <f t="shared" ref="E11" si="36">AVERAGE(B9:B11)</f>
        <v>101.49779708766873</v>
      </c>
      <c r="F11" s="542">
        <f t="shared" ref="F11" si="37">E11-E10</f>
        <v>6.0073971740848719E-2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結果表!L9</f>
        <v>101.3737121938788</v>
      </c>
      <c r="L11" s="529">
        <v>8</v>
      </c>
      <c r="M11" s="262">
        <f t="shared" si="21"/>
        <v>101.52717699135897</v>
      </c>
      <c r="N11" s="220">
        <f t="shared" si="22"/>
        <v>101.3737121938788</v>
      </c>
    </row>
    <row r="12" spans="1:14">
      <c r="A12" s="2587">
        <v>43344</v>
      </c>
      <c r="B12" s="2638">
        <f>結果表!D10</f>
        <v>101.50456054090982</v>
      </c>
      <c r="C12" s="243">
        <f t="shared" ref="C12" si="41">B12-B11</f>
        <v>-2.2616450449149283E-2</v>
      </c>
      <c r="D12" s="52"/>
      <c r="E12" s="359">
        <f t="shared" ref="E12" si="42">AVERAGE(B10:B12)</f>
        <v>101.51507559174546</v>
      </c>
      <c r="F12" s="542">
        <f t="shared" ref="F12" si="43">E12-E11</f>
        <v>1.7278504076728041E-2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結果表!L10</f>
        <v>101.31008743243989</v>
      </c>
      <c r="L12" s="529">
        <v>9</v>
      </c>
      <c r="M12" s="262">
        <f t="shared" si="21"/>
        <v>101.50456054090982</v>
      </c>
      <c r="N12" s="220">
        <f t="shared" si="22"/>
        <v>101.31008743243989</v>
      </c>
    </row>
    <row r="13" spans="1:14">
      <c r="A13" s="2587">
        <v>43374</v>
      </c>
      <c r="B13" s="2638">
        <f>結果表!D11</f>
        <v>101.51329859488511</v>
      </c>
      <c r="C13" s="243">
        <f t="shared" ref="C13" si="47">B13-B12</f>
        <v>8.7380539752928144E-3</v>
      </c>
      <c r="D13" s="52"/>
      <c r="E13" s="359">
        <f t="shared" ref="E13" si="48">AVERAGE(B11:B13)</f>
        <v>101.51501204238463</v>
      </c>
      <c r="F13" s="542">
        <f t="shared" ref="F13" si="49">E13-E12</f>
        <v>-6.3549360831416379E-5</v>
      </c>
      <c r="G13" s="361">
        <f t="shared" ref="G13" si="50">IF(F13&lt;0,-1,1)</f>
        <v>-1</v>
      </c>
      <c r="H13" s="360">
        <f t="shared" ref="H13" si="51">SUM(G11:G13)</f>
        <v>1</v>
      </c>
      <c r="I13" s="2543" t="str">
        <f t="shared" ref="I13" si="52">IF(H13=-3,"悪化 ",IF(H13=3,"改善 "," ---"))</f>
        <v xml:space="preserve"> ---</v>
      </c>
      <c r="J13" s="2547">
        <f>結果表!L11</f>
        <v>101.214288473793</v>
      </c>
      <c r="L13" s="529">
        <v>10</v>
      </c>
      <c r="M13" s="262">
        <f t="shared" si="21"/>
        <v>101.51329859488511</v>
      </c>
      <c r="N13" s="220">
        <f t="shared" si="22"/>
        <v>101.214288473793</v>
      </c>
    </row>
    <row r="14" spans="1:14">
      <c r="A14" s="2587">
        <v>43405</v>
      </c>
      <c r="B14" s="2638">
        <f>結果表!D12</f>
        <v>101.44738430762547</v>
      </c>
      <c r="C14" s="243">
        <f t="shared" ref="C14" si="53">B14-B13</f>
        <v>-6.5914287259644766E-2</v>
      </c>
      <c r="D14" s="52"/>
      <c r="E14" s="359">
        <f t="shared" ref="E14" si="54">AVERAGE(B12:B14)</f>
        <v>101.48841448114013</v>
      </c>
      <c r="F14" s="542">
        <f t="shared" ref="F14" si="55">E14-E13</f>
        <v>-2.6597561244500412E-2</v>
      </c>
      <c r="G14" s="361">
        <f t="shared" ref="G14" si="56">IF(F14&lt;0,-1,1)</f>
        <v>-1</v>
      </c>
      <c r="H14" s="360">
        <f t="shared" ref="H14" si="57">SUM(G12:G14)</f>
        <v>-1</v>
      </c>
      <c r="I14" s="2543" t="str">
        <f t="shared" ref="I14" si="58">IF(H14=-3,"悪化 ",IF(H14=3,"改善 "," ---"))</f>
        <v xml:space="preserve"> ---</v>
      </c>
      <c r="J14" s="2547">
        <f>結果表!L12</f>
        <v>101.09917076533968</v>
      </c>
      <c r="L14" s="528">
        <v>11</v>
      </c>
      <c r="M14" s="262">
        <f t="shared" si="21"/>
        <v>101.44738430762547</v>
      </c>
      <c r="N14" s="220">
        <f t="shared" si="22"/>
        <v>101.09917076533968</v>
      </c>
    </row>
    <row r="15" spans="1:14">
      <c r="A15" s="2587">
        <v>43435</v>
      </c>
      <c r="B15" s="2639">
        <f>結果表!D13</f>
        <v>101.2955376015655</v>
      </c>
      <c r="C15" s="243">
        <f t="shared" ref="C15:C16" si="59">B15-B14</f>
        <v>-0.15184670605997042</v>
      </c>
      <c r="D15" s="52"/>
      <c r="E15" s="359">
        <f t="shared" ref="E15:E16" si="60">AVERAGE(B13:B15)</f>
        <v>101.41874016802537</v>
      </c>
      <c r="F15" s="542">
        <f t="shared" ref="F15:F16" si="61">E15-E14</f>
        <v>-6.9674313114759912E-2</v>
      </c>
      <c r="G15" s="361">
        <f t="shared" ref="G15:G16" si="62">IF(F15&lt;0,-1,1)</f>
        <v>-1</v>
      </c>
      <c r="H15" s="360">
        <f t="shared" ref="H15:H16" si="63">SUM(G13:G15)</f>
        <v>-3</v>
      </c>
      <c r="I15" s="2543" t="str">
        <f t="shared" ref="I15:I16" si="64">IF(H15=-3,"悪化 ",IF(H15=3,"改善 "," ---"))</f>
        <v xml:space="preserve">悪化 </v>
      </c>
      <c r="J15" s="2548">
        <f>結果表!L13</f>
        <v>100.98957299891782</v>
      </c>
      <c r="L15" s="527">
        <v>12</v>
      </c>
      <c r="M15" s="262">
        <f t="shared" si="21"/>
        <v>101.2955376015655</v>
      </c>
      <c r="N15" s="220">
        <f t="shared" si="22"/>
        <v>100.98957299891782</v>
      </c>
    </row>
    <row r="16" spans="1:14">
      <c r="A16" s="2640">
        <v>43466</v>
      </c>
      <c r="B16" s="342">
        <f>結果表!D14</f>
        <v>101.14547993673436</v>
      </c>
      <c r="C16" s="245">
        <f t="shared" si="59"/>
        <v>-0.15005766483113803</v>
      </c>
      <c r="D16" s="245">
        <f t="shared" ref="D16" si="65">ROUND((B16-B4)/B4*100,2)</f>
        <v>1.19</v>
      </c>
      <c r="E16" s="548">
        <f t="shared" si="60"/>
        <v>101.29613394864178</v>
      </c>
      <c r="F16" s="553">
        <f t="shared" si="61"/>
        <v>-0.1226062193835844</v>
      </c>
      <c r="G16" s="549">
        <f t="shared" si="62"/>
        <v>-1</v>
      </c>
      <c r="H16" s="554">
        <f t="shared" si="63"/>
        <v>-3</v>
      </c>
      <c r="I16" s="2544" t="str">
        <f t="shared" si="64"/>
        <v xml:space="preserve">悪化 </v>
      </c>
      <c r="J16" s="2546">
        <f>結果表!L14</f>
        <v>100.91628020418381</v>
      </c>
      <c r="L16" s="530" t="s">
        <v>758</v>
      </c>
      <c r="M16" s="531">
        <f t="shared" si="21"/>
        <v>101.14547993673436</v>
      </c>
      <c r="N16" s="369">
        <f t="shared" si="22"/>
        <v>100.91628020418381</v>
      </c>
    </row>
    <row r="17" spans="1:14">
      <c r="A17" s="2589">
        <v>43497</v>
      </c>
      <c r="B17" s="342">
        <f>結果表!D15</f>
        <v>101.03013769824337</v>
      </c>
      <c r="C17" s="243">
        <f t="shared" ref="C17" si="66">B17-B16</f>
        <v>-0.1153422384909959</v>
      </c>
      <c r="D17" s="243">
        <f t="shared" ref="D17" si="67">ROUND((B17-B5)/B5*100,2)</f>
        <v>0.64</v>
      </c>
      <c r="E17" s="542">
        <f t="shared" ref="E17" si="68">AVERAGE(B15:B17)</f>
        <v>101.15705174551441</v>
      </c>
      <c r="F17" s="359">
        <f t="shared" ref="F17" si="69">E17-E16</f>
        <v>-0.13908220312737285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47">
        <f>結果表!L15</f>
        <v>100.90172815513256</v>
      </c>
      <c r="L17" s="527">
        <v>2</v>
      </c>
      <c r="M17" s="262">
        <f t="shared" ref="M17" si="73">B17</f>
        <v>101.03013769824337</v>
      </c>
      <c r="N17" s="220">
        <f t="shared" ref="N17" si="74">J17</f>
        <v>100.90172815513256</v>
      </c>
    </row>
    <row r="18" spans="1:14">
      <c r="A18" s="2589">
        <v>43525</v>
      </c>
      <c r="B18" s="342">
        <f>結果表!D16</f>
        <v>100.95063900490292</v>
      </c>
      <c r="C18" s="243">
        <f t="shared" ref="C18" si="75">B18-B17</f>
        <v>-7.9498693340440241E-2</v>
      </c>
      <c r="D18" s="243">
        <f t="shared" ref="D18" si="76">ROUND((B18-B6)/B6*100,2)</f>
        <v>0.15</v>
      </c>
      <c r="E18" s="542">
        <f t="shared" ref="E18" si="77">AVERAGE(B16:B18)</f>
        <v>101.04208554662688</v>
      </c>
      <c r="F18" s="359">
        <f t="shared" ref="F18" si="78">E18-E17</f>
        <v>-0.11496619888752946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47">
        <f>結果表!L16</f>
        <v>100.9410121541392</v>
      </c>
      <c r="L18" s="527">
        <v>3</v>
      </c>
      <c r="M18" s="262">
        <f t="shared" ref="M18" si="82">B18</f>
        <v>100.95063900490292</v>
      </c>
      <c r="N18" s="220">
        <f t="shared" ref="N18" si="83">J18</f>
        <v>100.9410121541392</v>
      </c>
    </row>
    <row r="19" spans="1:14">
      <c r="A19" s="2589">
        <v>43556</v>
      </c>
      <c r="B19" s="342">
        <f>結果表!D17</f>
        <v>100.96753014674401</v>
      </c>
      <c r="C19" s="243">
        <f t="shared" ref="C19" si="84">B19-B18</f>
        <v>1.6891141841085755E-2</v>
      </c>
      <c r="D19" s="243">
        <f t="shared" ref="D19" si="85">ROUND((B19-B7)/B7*100,2)</f>
        <v>-0.16</v>
      </c>
      <c r="E19" s="542">
        <f t="shared" ref="E19" si="86">AVERAGE(B17:B19)</f>
        <v>100.98276894996343</v>
      </c>
      <c r="F19" s="359">
        <f t="shared" ref="F19" si="87">E19-E18</f>
        <v>-5.9316596663450127E-2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47">
        <f>結果表!L17</f>
        <v>101.02600836791734</v>
      </c>
      <c r="L19" s="527">
        <v>4</v>
      </c>
      <c r="M19" s="262">
        <f t="shared" ref="M19" si="91">B19</f>
        <v>100.96753014674401</v>
      </c>
      <c r="N19" s="220">
        <f t="shared" ref="N19" si="92">J19</f>
        <v>101.02600836791734</v>
      </c>
    </row>
    <row r="20" spans="1:14">
      <c r="A20" s="2589">
        <v>43586</v>
      </c>
      <c r="B20" s="342">
        <f>結果表!D18</f>
        <v>100.9874845341937</v>
      </c>
      <c r="C20" s="243">
        <f t="shared" ref="C20" si="93">B20-B19</f>
        <v>1.9954387449686806E-2</v>
      </c>
      <c r="D20" s="243">
        <f t="shared" ref="D20" si="94">ROUND((B20-B8)/B8*100,2)</f>
        <v>-0.35</v>
      </c>
      <c r="E20" s="542">
        <f t="shared" ref="E20" si="95">AVERAGE(B18:B20)</f>
        <v>100.96855122861355</v>
      </c>
      <c r="F20" s="359">
        <f t="shared" ref="F20" si="96">E20-E19</f>
        <v>-1.4217721349879753E-2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47">
        <f>結果表!L18</f>
        <v>101.13197430404243</v>
      </c>
      <c r="L20" s="527">
        <v>5</v>
      </c>
      <c r="M20" s="262">
        <f t="shared" ref="M20" si="100">B20</f>
        <v>100.9874845341937</v>
      </c>
      <c r="N20" s="220">
        <f t="shared" ref="N20" si="101">J20</f>
        <v>101.13197430404243</v>
      </c>
    </row>
    <row r="21" spans="1:14">
      <c r="A21" s="2589">
        <v>43617</v>
      </c>
      <c r="B21" s="342">
        <f>結果表!D19</f>
        <v>100.99579190401913</v>
      </c>
      <c r="C21" s="243">
        <f t="shared" ref="C21" si="102">B21-B20</f>
        <v>8.3073698254310102E-3</v>
      </c>
      <c r="D21" s="243">
        <f t="shared" ref="D21" si="103">ROUND((B21-B9)/B9*100,2)</f>
        <v>-0.45</v>
      </c>
      <c r="E21" s="542">
        <f t="shared" ref="E21" si="104">AVERAGE(B19:B21)</f>
        <v>100.98360219498562</v>
      </c>
      <c r="F21" s="359">
        <f t="shared" ref="F21" si="105">E21-E20</f>
        <v>1.5050966372072594E-2</v>
      </c>
      <c r="G21" s="360">
        <f t="shared" ref="G21" si="106">IF(F21&lt;0,-1,1)</f>
        <v>1</v>
      </c>
      <c r="H21" s="361">
        <f t="shared" ref="H21" si="107">SUM(G19:G21)</f>
        <v>-1</v>
      </c>
      <c r="I21" s="362" t="str">
        <f t="shared" ref="I21" si="108">IF(H21=-3,"悪化 ",IF(H21=3,"改善 "," ---"))</f>
        <v xml:space="preserve"> ---</v>
      </c>
      <c r="J21" s="2547">
        <f>結果表!L19</f>
        <v>101.22497095795276</v>
      </c>
      <c r="L21" s="527">
        <v>6</v>
      </c>
      <c r="M21" s="262">
        <f t="shared" ref="M21" si="109">B21</f>
        <v>100.99579190401913</v>
      </c>
      <c r="N21" s="220">
        <f t="shared" ref="N21" si="110">J21</f>
        <v>101.22497095795276</v>
      </c>
    </row>
    <row r="22" spans="1:14">
      <c r="A22" s="2589">
        <v>43647</v>
      </c>
      <c r="B22" s="342">
        <f>結果表!D20</f>
        <v>100.9576448697979</v>
      </c>
      <c r="C22" s="243">
        <f t="shared" ref="C22" si="111">B22-B21</f>
        <v>-3.814703422122534E-2</v>
      </c>
      <c r="D22" s="243">
        <f t="shared" ref="D22" si="112">ROUND((B22-B10)/B10*100,2)</f>
        <v>-0.55000000000000004</v>
      </c>
      <c r="E22" s="542">
        <f t="shared" ref="E22" si="113">AVERAGE(B20:B22)</f>
        <v>100.98030710267024</v>
      </c>
      <c r="F22" s="359">
        <f t="shared" ref="F22" si="114">E22-E21</f>
        <v>-3.2950923153833855E-3</v>
      </c>
      <c r="G22" s="360">
        <f t="shared" ref="G22" si="115">IF(F22&lt;0,-1,1)</f>
        <v>-1</v>
      </c>
      <c r="H22" s="361">
        <f t="shared" ref="H22" si="116">SUM(G20:G22)</f>
        <v>-1</v>
      </c>
      <c r="I22" s="362" t="str">
        <f t="shared" ref="I22" si="117">IF(H22=-3,"悪化 ",IF(H22=3,"改善 "," ---"))</f>
        <v xml:space="preserve"> ---</v>
      </c>
      <c r="J22" s="2547">
        <f>結果表!L20</f>
        <v>101.26934536950868</v>
      </c>
      <c r="L22" s="527">
        <v>7</v>
      </c>
      <c r="M22" s="262">
        <f t="shared" ref="M22" si="118">B22</f>
        <v>100.9576448697979</v>
      </c>
      <c r="N22" s="220">
        <f t="shared" ref="N22" si="119">J22</f>
        <v>101.26934536950868</v>
      </c>
    </row>
    <row r="23" spans="1:14">
      <c r="A23" s="2589">
        <v>43678</v>
      </c>
      <c r="B23" s="342">
        <f>結果表!D21</f>
        <v>100.83264033827177</v>
      </c>
      <c r="C23" s="243">
        <f t="shared" ref="C23" si="120">B23-B22</f>
        <v>-0.12500453152613034</v>
      </c>
      <c r="D23" s="243">
        <f t="shared" ref="D23" si="121">ROUND((B23-B11)/B11*100,2)</f>
        <v>-0.68</v>
      </c>
      <c r="E23" s="542">
        <f t="shared" ref="E23" si="122">AVERAGE(B21:B23)</f>
        <v>100.92869237069628</v>
      </c>
      <c r="F23" s="359">
        <f t="shared" ref="F23" si="123">E23-E22</f>
        <v>-5.1614731973955941E-2</v>
      </c>
      <c r="G23" s="360">
        <f t="shared" ref="G23" si="124">IF(F23&lt;0,-1,1)</f>
        <v>-1</v>
      </c>
      <c r="H23" s="361">
        <f t="shared" ref="H23" si="125">SUM(G21:G23)</f>
        <v>-1</v>
      </c>
      <c r="I23" s="362" t="str">
        <f t="shared" ref="I23" si="126">IF(H23=-3,"悪化 ",IF(H23=3,"改善 "," ---"))</f>
        <v xml:space="preserve"> ---</v>
      </c>
      <c r="J23" s="2547">
        <f>結果表!L21</f>
        <v>101.24045037832043</v>
      </c>
      <c r="L23" s="529">
        <v>8</v>
      </c>
      <c r="M23" s="262">
        <f t="shared" ref="M23" si="127">B23</f>
        <v>100.83264033827177</v>
      </c>
      <c r="N23" s="220">
        <f t="shared" ref="N23" si="128">J23</f>
        <v>101.24045037832043</v>
      </c>
    </row>
    <row r="24" spans="1:14">
      <c r="A24" s="2589">
        <v>43709</v>
      </c>
      <c r="B24" s="342">
        <f>結果表!D22</f>
        <v>100.65098497552333</v>
      </c>
      <c r="C24" s="243">
        <f t="shared" ref="C24" si="129">B24-B23</f>
        <v>-0.18165536274844385</v>
      </c>
      <c r="D24" s="243">
        <f t="shared" ref="D24" si="130">ROUND((B24-B12)/B12*100,2)</f>
        <v>-0.84</v>
      </c>
      <c r="E24" s="542">
        <f t="shared" ref="E24" si="131">AVERAGE(B22:B24)</f>
        <v>100.81375672786434</v>
      </c>
      <c r="F24" s="359">
        <f t="shared" ref="F24" si="132">E24-E23</f>
        <v>-0.11493564283193791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47">
        <f>結果表!L22</f>
        <v>101.13989183590886</v>
      </c>
      <c r="L24" s="529">
        <v>9</v>
      </c>
      <c r="M24" s="262">
        <f t="shared" ref="M24" si="136">B24</f>
        <v>100.65098497552333</v>
      </c>
      <c r="N24" s="220">
        <f t="shared" ref="N24" si="137">J24</f>
        <v>101.13989183590886</v>
      </c>
    </row>
    <row r="25" spans="1:14">
      <c r="A25" s="2589">
        <v>43739</v>
      </c>
      <c r="B25" s="342">
        <f>結果表!D23</f>
        <v>100.36695574121313</v>
      </c>
      <c r="C25" s="243">
        <f t="shared" ref="C25" si="138">B25-B24</f>
        <v>-0.28402923431019644</v>
      </c>
      <c r="D25" s="243">
        <f t="shared" ref="D25" si="139">ROUND((B25-B13)/B13*100,2)</f>
        <v>-1.1299999999999999</v>
      </c>
      <c r="E25" s="542">
        <f t="shared" ref="E25" si="140">AVERAGE(B23:B25)</f>
        <v>100.6168603516694</v>
      </c>
      <c r="F25" s="359">
        <f t="shared" ref="F25" si="141">E25-E24</f>
        <v>-0.19689637619494249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結果表!L23</f>
        <v>100.95965048966161</v>
      </c>
      <c r="L25" s="529">
        <v>10</v>
      </c>
      <c r="M25" s="262">
        <f t="shared" ref="M25" si="145">B25</f>
        <v>100.36695574121313</v>
      </c>
      <c r="N25" s="220">
        <f t="shared" ref="N25" si="146">J25</f>
        <v>100.95965048966161</v>
      </c>
    </row>
    <row r="26" spans="1:14">
      <c r="A26" s="2589">
        <v>43770</v>
      </c>
      <c r="B26" s="342">
        <f>結果表!D24</f>
        <v>100.02974884533334</v>
      </c>
      <c r="C26" s="243">
        <f t="shared" ref="C26" si="147">B26-B25</f>
        <v>-0.33720689587978825</v>
      </c>
      <c r="D26" s="243">
        <f t="shared" ref="D26" si="148">ROUND((B26-B14)/B14*100,2)</f>
        <v>-1.4</v>
      </c>
      <c r="E26" s="542">
        <f t="shared" ref="E26" si="149">AVERAGE(B24:B26)</f>
        <v>100.34922985402328</v>
      </c>
      <c r="F26" s="359">
        <f t="shared" ref="F26" si="150">E26-E25</f>
        <v>-0.2676304976461239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結果表!L24</f>
        <v>100.71963119231434</v>
      </c>
      <c r="L26" s="528">
        <v>11</v>
      </c>
      <c r="M26" s="262">
        <f t="shared" ref="M26" si="154">B26</f>
        <v>100.02974884533334</v>
      </c>
      <c r="N26" s="220">
        <f t="shared" ref="N26" si="155">J26</f>
        <v>100.71963119231434</v>
      </c>
    </row>
    <row r="27" spans="1:14">
      <c r="A27" s="2641">
        <v>43800</v>
      </c>
      <c r="B27" s="342">
        <f>結果表!D25</f>
        <v>99.644847274023007</v>
      </c>
      <c r="C27" s="246">
        <f t="shared" ref="C27:C28" si="156">B27-B26</f>
        <v>-0.38490157131033698</v>
      </c>
      <c r="D27" s="246">
        <f t="shared" ref="D27:D28" si="157">ROUND((B27-B15)/B15*100,2)</f>
        <v>-1.63</v>
      </c>
      <c r="E27" s="551">
        <f t="shared" ref="E27:E28" si="158">AVERAGE(B25:B27)</f>
        <v>100.01385062018983</v>
      </c>
      <c r="F27" s="544">
        <f t="shared" ref="F27:F28" si="159">E27-E26</f>
        <v>-0.33537923383345003</v>
      </c>
      <c r="G27" s="552">
        <f t="shared" ref="G27:G28" si="160">IF(F27&lt;0,-1,1)</f>
        <v>-1</v>
      </c>
      <c r="H27" s="545">
        <f t="shared" ref="H27:H28" si="161">SUM(G25:G27)</f>
        <v>-3</v>
      </c>
      <c r="I27" s="439" t="str">
        <f t="shared" ref="I27:I28" si="162">IF(H27=-3,"悪化 ",IF(H27=3,"改善 "," ---"))</f>
        <v xml:space="preserve">悪化 </v>
      </c>
      <c r="J27" s="2548">
        <f>結果表!L25</f>
        <v>100.42633197355913</v>
      </c>
      <c r="L27" s="527">
        <v>12</v>
      </c>
      <c r="M27" s="262">
        <f t="shared" ref="M27:M28" si="163">B27</f>
        <v>99.644847274023007</v>
      </c>
      <c r="N27" s="220">
        <f t="shared" ref="N27:N28" si="164">J27</f>
        <v>100.42633197355913</v>
      </c>
    </row>
    <row r="28" spans="1:14">
      <c r="A28" s="2587">
        <v>43831</v>
      </c>
      <c r="B28" s="2637">
        <f>結果表!D26</f>
        <v>99.14659623256091</v>
      </c>
      <c r="C28" s="243">
        <f t="shared" si="156"/>
        <v>-0.49825104146209753</v>
      </c>
      <c r="D28" s="243">
        <f t="shared" si="157"/>
        <v>-1.98</v>
      </c>
      <c r="E28" s="542">
        <f t="shared" si="158"/>
        <v>99.607064117305754</v>
      </c>
      <c r="F28" s="359">
        <f t="shared" si="159"/>
        <v>-0.40678650288407425</v>
      </c>
      <c r="G28" s="360">
        <f t="shared" si="160"/>
        <v>-1</v>
      </c>
      <c r="H28" s="361">
        <f t="shared" si="161"/>
        <v>-3</v>
      </c>
      <c r="I28" s="362" t="str">
        <f t="shared" si="162"/>
        <v xml:space="preserve">悪化 </v>
      </c>
      <c r="J28" s="2547">
        <f>結果表!L26</f>
        <v>100.04281456848008</v>
      </c>
      <c r="L28" s="530" t="s">
        <v>802</v>
      </c>
      <c r="M28" s="531">
        <f t="shared" si="163"/>
        <v>99.14659623256091</v>
      </c>
      <c r="N28" s="369">
        <f t="shared" si="164"/>
        <v>100.04281456848008</v>
      </c>
    </row>
    <row r="29" spans="1:14">
      <c r="A29" s="2587">
        <v>43862</v>
      </c>
      <c r="B29" s="2638">
        <f>結果表!D27</f>
        <v>98.475454733634805</v>
      </c>
      <c r="C29" s="243">
        <f t="shared" ref="C29" si="165">B29-B28</f>
        <v>-0.67114149892610442</v>
      </c>
      <c r="D29" s="243">
        <f t="shared" ref="D29" si="166">ROUND((B29-B17)/B17*100,2)</f>
        <v>-2.5299999999999998</v>
      </c>
      <c r="E29" s="542">
        <f t="shared" ref="E29" si="167">AVERAGE(B27:B29)</f>
        <v>99.088966080072908</v>
      </c>
      <c r="F29" s="359">
        <f t="shared" ref="F29" si="168">E29-E28</f>
        <v>-0.51809803723284631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結果表!L27</f>
        <v>99.544584340156149</v>
      </c>
      <c r="L29" s="527">
        <v>2</v>
      </c>
      <c r="M29" s="262">
        <f t="shared" ref="M29" si="172">B29</f>
        <v>98.475454733634805</v>
      </c>
      <c r="N29" s="220">
        <f t="shared" ref="N29" si="173">J29</f>
        <v>99.544584340156149</v>
      </c>
    </row>
    <row r="30" spans="1:14">
      <c r="A30" s="2587">
        <v>43891</v>
      </c>
      <c r="B30" s="2638">
        <f>結果表!D28</f>
        <v>97.584597240069357</v>
      </c>
      <c r="C30" s="243">
        <f t="shared" ref="C30" si="174">B30-B29</f>
        <v>-0.89085749356544852</v>
      </c>
      <c r="D30" s="243">
        <f t="shared" ref="D30" si="175">ROUND((B30-B18)/B18*100,2)</f>
        <v>-3.33</v>
      </c>
      <c r="E30" s="542">
        <f t="shared" ref="E30" si="176">AVERAGE(B28:B30)</f>
        <v>98.402216068755024</v>
      </c>
      <c r="F30" s="359">
        <f t="shared" ref="F30" si="177">E30-E29</f>
        <v>-0.68675001131788349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結果表!L28</f>
        <v>98.937665939834744</v>
      </c>
      <c r="L30" s="527">
        <v>3</v>
      </c>
      <c r="M30" s="262">
        <f t="shared" ref="M30" si="181">B30</f>
        <v>97.584597240069357</v>
      </c>
      <c r="N30" s="220">
        <f t="shared" ref="N30" si="182">J30</f>
        <v>98.937665939834744</v>
      </c>
    </row>
    <row r="31" spans="1:14">
      <c r="A31" s="2587">
        <v>43922</v>
      </c>
      <c r="B31" s="2638">
        <f>結果表!D29</f>
        <v>96.629929966028854</v>
      </c>
      <c r="C31" s="243">
        <f t="shared" ref="C31" si="183">B31-B30</f>
        <v>-0.95466727404050289</v>
      </c>
      <c r="D31" s="243">
        <f t="shared" ref="D31" si="184">ROUND((B31-B19)/B19*100,2)</f>
        <v>-4.3</v>
      </c>
      <c r="E31" s="542">
        <f t="shared" ref="E31" si="185">AVERAGE(B29:B31)</f>
        <v>97.563327313244329</v>
      </c>
      <c r="F31" s="359">
        <f t="shared" ref="F31" si="186">E31-E30</f>
        <v>-0.83888875551069475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47">
        <f>結果表!L29</f>
        <v>98.264704720833464</v>
      </c>
      <c r="L31" s="527">
        <v>4</v>
      </c>
      <c r="M31" s="262">
        <f t="shared" ref="M31" si="190">B31</f>
        <v>96.629929966028854</v>
      </c>
      <c r="N31" s="220">
        <f t="shared" ref="N31" si="191">J31</f>
        <v>98.264704720833464</v>
      </c>
    </row>
    <row r="32" spans="1:14">
      <c r="A32" s="2587">
        <v>43952</v>
      </c>
      <c r="B32" s="2638">
        <f>結果表!D30</f>
        <v>95.858169769330743</v>
      </c>
      <c r="C32" s="243">
        <f t="shared" ref="C32" si="192">B32-B31</f>
        <v>-0.77176019669811069</v>
      </c>
      <c r="D32" s="243">
        <f t="shared" ref="D32" si="193">ROUND((B32-B20)/B20*100,2)</f>
        <v>-5.08</v>
      </c>
      <c r="E32" s="542">
        <f t="shared" ref="E32" si="194">AVERAGE(B30:B32)</f>
        <v>96.690898991809647</v>
      </c>
      <c r="F32" s="359">
        <f t="shared" ref="F32" si="195">E32-E31</f>
        <v>-0.87242832143468263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47">
        <f>結果表!L30</f>
        <v>97.605158564589487</v>
      </c>
      <c r="L32" s="527">
        <v>5</v>
      </c>
      <c r="M32" s="262">
        <f t="shared" ref="M32" si="199">B32</f>
        <v>95.858169769330743</v>
      </c>
      <c r="N32" s="220">
        <f t="shared" ref="N32" si="200">J32</f>
        <v>97.605158564589487</v>
      </c>
    </row>
    <row r="33" spans="1:14">
      <c r="A33" s="2587">
        <v>43983</v>
      </c>
      <c r="B33" s="2638">
        <f>結果表!D31</f>
        <v>95.470030030560778</v>
      </c>
      <c r="C33" s="243">
        <f t="shared" ref="C33" si="201">B33-B32</f>
        <v>-0.38813973876996499</v>
      </c>
      <c r="D33" s="243">
        <f t="shared" ref="D33" si="202">ROUND((B33-B21)/B21*100,2)</f>
        <v>-5.47</v>
      </c>
      <c r="E33" s="542">
        <f t="shared" ref="E33" si="203">AVERAGE(B31:B33)</f>
        <v>95.986043255306797</v>
      </c>
      <c r="F33" s="359">
        <f t="shared" ref="F33" si="204">E33-E32</f>
        <v>-0.70485573650285005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47">
        <f>結果表!L31</f>
        <v>97.059934844526751</v>
      </c>
      <c r="L33" s="527">
        <v>6</v>
      </c>
      <c r="M33" s="262">
        <f t="shared" ref="M33" si="208">B33</f>
        <v>95.470030030560778</v>
      </c>
      <c r="N33" s="220">
        <f t="shared" ref="N33" si="209">J33</f>
        <v>97.059934844526751</v>
      </c>
    </row>
    <row r="34" spans="1:14">
      <c r="A34" s="2587">
        <v>44013</v>
      </c>
      <c r="B34" s="2638">
        <f>結果表!D32</f>
        <v>95.502083590571928</v>
      </c>
      <c r="C34" s="243">
        <f t="shared" ref="C34" si="210">B34-B33</f>
        <v>3.2053560011149784E-2</v>
      </c>
      <c r="D34" s="243">
        <f t="shared" ref="D34" si="211">ROUND((B34-B22)/B22*100,2)</f>
        <v>-5.4</v>
      </c>
      <c r="E34" s="542">
        <f t="shared" ref="E34" si="212">AVERAGE(B32:B34)</f>
        <v>95.610094463487826</v>
      </c>
      <c r="F34" s="359">
        <f t="shared" ref="F34" si="213">E34-E33</f>
        <v>-0.37594879181897056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47">
        <f>結果表!L32</f>
        <v>96.686622508757949</v>
      </c>
      <c r="L34" s="527">
        <v>7</v>
      </c>
      <c r="M34" s="262">
        <f t="shared" ref="M34" si="217">B34</f>
        <v>95.502083590571928</v>
      </c>
      <c r="N34" s="220">
        <f t="shared" ref="N34" si="218">J34</f>
        <v>96.686622508757949</v>
      </c>
    </row>
    <row r="35" spans="1:14">
      <c r="A35" s="2587">
        <v>44044</v>
      </c>
      <c r="B35" s="2638">
        <f>結果表!D33</f>
        <v>95.881000043473492</v>
      </c>
      <c r="C35" s="243">
        <f t="shared" ref="C35" si="219">B35-B34</f>
        <v>0.37891645290156362</v>
      </c>
      <c r="D35" s="243">
        <f t="shared" ref="D35" si="220">ROUND((B35-B23)/B23*100,2)</f>
        <v>-4.91</v>
      </c>
      <c r="E35" s="542">
        <f t="shared" ref="E35" si="221">AVERAGE(B33:B35)</f>
        <v>95.617704554868737</v>
      </c>
      <c r="F35" s="359">
        <f t="shared" ref="F35" si="222">E35-E34</f>
        <v>7.610091380911399E-3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47">
        <f>結果表!L33</f>
        <v>96.516973884958801</v>
      </c>
      <c r="L35" s="529">
        <v>8</v>
      </c>
      <c r="M35" s="262">
        <f t="shared" ref="M35" si="226">B35</f>
        <v>95.881000043473492</v>
      </c>
      <c r="N35" s="220">
        <f t="shared" ref="N35" si="227">J35</f>
        <v>96.516973884958801</v>
      </c>
    </row>
    <row r="36" spans="1:14">
      <c r="A36" s="2587">
        <v>44075</v>
      </c>
      <c r="B36" s="2638">
        <f>結果表!D34</f>
        <v>96.507741543243142</v>
      </c>
      <c r="C36" s="243">
        <f t="shared" ref="C36" si="228">B36-B35</f>
        <v>0.62674149976965055</v>
      </c>
      <c r="D36" s="243">
        <f t="shared" ref="D36" si="229">ROUND((B36-B24)/B24*100,2)</f>
        <v>-4.12</v>
      </c>
      <c r="E36" s="542">
        <f t="shared" ref="E36" si="230">AVERAGE(B34:B36)</f>
        <v>95.963608392429521</v>
      </c>
      <c r="F36" s="359">
        <f t="shared" ref="F36" si="231">E36-E35</f>
        <v>0.34590383756078324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47">
        <f>結果表!L34</f>
        <v>96.527194387190335</v>
      </c>
      <c r="L36" s="529">
        <v>9</v>
      </c>
      <c r="M36" s="262">
        <f t="shared" ref="M36" si="235">B36</f>
        <v>96.507741543243142</v>
      </c>
      <c r="N36" s="220">
        <f t="shared" ref="N36" si="236">J36</f>
        <v>96.527194387190335</v>
      </c>
    </row>
    <row r="37" spans="1:14">
      <c r="A37" s="2587">
        <v>44105</v>
      </c>
      <c r="B37" s="2638">
        <f>結果表!D35</f>
        <v>97.217865428858289</v>
      </c>
      <c r="C37" s="243">
        <f t="shared" ref="C37" si="237">B37-B36</f>
        <v>0.71012388561514683</v>
      </c>
      <c r="D37" s="243">
        <f t="shared" ref="D37" si="238">ROUND((B37-B25)/B25*100,2)</f>
        <v>-3.14</v>
      </c>
      <c r="E37" s="542">
        <f t="shared" ref="E37" si="239">AVERAGE(B35:B37)</f>
        <v>96.535535671858312</v>
      </c>
      <c r="F37" s="359">
        <f t="shared" ref="F37" si="240">E37-E36</f>
        <v>0.57192727942879173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47">
        <f>結果表!L35</f>
        <v>96.677753429595569</v>
      </c>
      <c r="L37" s="529">
        <v>10</v>
      </c>
      <c r="M37" s="262">
        <f t="shared" ref="M37" si="244">B37</f>
        <v>97.217865428858289</v>
      </c>
      <c r="N37" s="220">
        <f t="shared" ref="N37" si="245">J37</f>
        <v>96.677753429595569</v>
      </c>
    </row>
    <row r="38" spans="1:14">
      <c r="A38" s="2587">
        <v>44136</v>
      </c>
      <c r="B38" s="2638">
        <f>結果表!D36</f>
        <v>97.93701110496481</v>
      </c>
      <c r="C38" s="243">
        <f t="shared" ref="C38" si="246">B38-B37</f>
        <v>0.71914567610652114</v>
      </c>
      <c r="D38" s="243">
        <f t="shared" ref="D38" si="247">ROUND((B38-B26)/B26*100,2)</f>
        <v>-2.09</v>
      </c>
      <c r="E38" s="542">
        <f t="shared" ref="E38" si="248">AVERAGE(B36:B38)</f>
        <v>97.220872692355428</v>
      </c>
      <c r="F38" s="359">
        <f t="shared" ref="F38" si="249">E38-E37</f>
        <v>0.68533702049711565</v>
      </c>
      <c r="G38" s="361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47">
        <f>結果表!L36</f>
        <v>96.919539432173153</v>
      </c>
      <c r="L38" s="528">
        <v>11</v>
      </c>
      <c r="M38" s="262">
        <f t="shared" ref="M38" si="253">B38</f>
        <v>97.93701110496481</v>
      </c>
      <c r="N38" s="220">
        <f t="shared" ref="N38" si="254">J38</f>
        <v>96.919539432173153</v>
      </c>
    </row>
    <row r="39" spans="1:14">
      <c r="A39" s="2587">
        <v>44166</v>
      </c>
      <c r="B39" s="2639">
        <f>結果表!D37</f>
        <v>98.641431146331598</v>
      </c>
      <c r="C39" s="243">
        <f t="shared" ref="C39" si="255">B39-B38</f>
        <v>0.70442004136678804</v>
      </c>
      <c r="D39" s="243">
        <f t="shared" ref="D39" si="256">ROUND((B39-B27)/B27*100,2)</f>
        <v>-1.01</v>
      </c>
      <c r="E39" s="542">
        <f t="shared" ref="E39" si="257">AVERAGE(B37:B39)</f>
        <v>97.932102560051547</v>
      </c>
      <c r="F39" s="359">
        <f t="shared" ref="F39" si="258">E39-E38</f>
        <v>0.71122986769611884</v>
      </c>
      <c r="G39" s="361">
        <f t="shared" ref="G39" si="259">IF(F39&lt;0,-1,1)</f>
        <v>1</v>
      </c>
      <c r="H39" s="361">
        <f t="shared" ref="H39" si="260">SUM(G37:G39)</f>
        <v>3</v>
      </c>
      <c r="I39" s="2543" t="str">
        <f t="shared" ref="I39" si="261">IF(H39=-3,"悪化 ",IF(H39=3,"改善 "," ---"))</f>
        <v xml:space="preserve">改善 </v>
      </c>
      <c r="J39" s="2547">
        <f>結果表!L37</f>
        <v>97.219185405392636</v>
      </c>
      <c r="L39" s="532">
        <v>12</v>
      </c>
      <c r="M39" s="494">
        <f t="shared" ref="M39" si="262">B39</f>
        <v>98.641431146331598</v>
      </c>
      <c r="N39" s="225">
        <f t="shared" ref="N39" si="263">J39</f>
        <v>97.219185405392636</v>
      </c>
    </row>
    <row r="40" spans="1:14">
      <c r="A40" s="2640">
        <v>44197</v>
      </c>
      <c r="B40" s="342">
        <f>結果表!D38</f>
        <v>99.25146378843273</v>
      </c>
      <c r="C40" s="245">
        <f t="shared" ref="C40" si="264">B40-B39</f>
        <v>0.61003264210113173</v>
      </c>
      <c r="D40" s="245">
        <f t="shared" ref="D40" si="265">ROUND((B40-B28)/B28*100,2)</f>
        <v>0.11</v>
      </c>
      <c r="E40" s="740">
        <f t="shared" ref="E40" si="266">AVERAGE(B38:B40)</f>
        <v>98.609968679909699</v>
      </c>
      <c r="F40" s="2561">
        <f t="shared" ref="F40" si="267">E40-E39</f>
        <v>0.67786611985815171</v>
      </c>
      <c r="G40" s="554">
        <f t="shared" ref="G40" si="268">IF(F40&lt;0,-1,1)</f>
        <v>1</v>
      </c>
      <c r="H40" s="554">
        <f t="shared" ref="H40" si="269">SUM(G38:G40)</f>
        <v>3</v>
      </c>
      <c r="I40" s="2542" t="str">
        <f t="shared" ref="I40" si="270">IF(H40=-3,"悪化 ",IF(H40=3,"改善 "," ---"))</f>
        <v xml:space="preserve">改善 </v>
      </c>
      <c r="J40" s="2546">
        <f>結果表!L38</f>
        <v>97.548852694016176</v>
      </c>
      <c r="L40" s="530" t="s">
        <v>814</v>
      </c>
      <c r="M40" s="262">
        <f t="shared" ref="M40" si="271">B40</f>
        <v>99.25146378843273</v>
      </c>
      <c r="N40" s="220">
        <f t="shared" ref="N40" si="272">J40</f>
        <v>97.548852694016176</v>
      </c>
    </row>
    <row r="41" spans="1:14">
      <c r="A41" s="2589">
        <v>44228</v>
      </c>
      <c r="B41" s="342">
        <f>結果表!D39</f>
        <v>99.754004820683448</v>
      </c>
      <c r="C41" s="243">
        <f t="shared" ref="C41" si="273">B41-B40</f>
        <v>0.50254103225071844</v>
      </c>
      <c r="D41" s="243">
        <f t="shared" ref="D41" si="274">ROUND((B41-B29)/B29*100,2)</f>
        <v>1.3</v>
      </c>
      <c r="E41" s="359">
        <f t="shared" ref="E41" si="275">AVERAGE(B39:B41)</f>
        <v>99.21563325181593</v>
      </c>
      <c r="F41" s="359">
        <f t="shared" ref="F41" si="276">E41-E40</f>
        <v>0.60566457190623169</v>
      </c>
      <c r="G41" s="361">
        <f t="shared" ref="G41" si="277">IF(F41&lt;0,-1,1)</f>
        <v>1</v>
      </c>
      <c r="H41" s="361">
        <f t="shared" ref="H41" si="278">SUM(G39:G41)</f>
        <v>3</v>
      </c>
      <c r="I41" s="2543" t="str">
        <f t="shared" ref="I41" si="279">IF(H41=-3,"悪化 ",IF(H41=3,"改善 "," ---"))</f>
        <v xml:space="preserve">改善 </v>
      </c>
      <c r="J41" s="2547">
        <f>結果表!L39</f>
        <v>97.87986569950057</v>
      </c>
      <c r="L41" s="527">
        <v>2</v>
      </c>
      <c r="M41" s="262">
        <f t="shared" ref="M41" si="280">B41</f>
        <v>99.754004820683448</v>
      </c>
      <c r="N41" s="220">
        <f t="shared" ref="N41" si="281">J41</f>
        <v>97.87986569950057</v>
      </c>
    </row>
    <row r="42" spans="1:14">
      <c r="A42" s="2589">
        <v>44256</v>
      </c>
      <c r="B42" s="342">
        <f>結果表!D40</f>
        <v>100.17065937099822</v>
      </c>
      <c r="C42" s="243">
        <f t="shared" ref="C42" si="282">B42-B41</f>
        <v>0.4166545503147745</v>
      </c>
      <c r="D42" s="243">
        <f t="shared" ref="D42" si="283">ROUND((B42-B30)/B30*100,2)</f>
        <v>2.65</v>
      </c>
      <c r="E42" s="359">
        <f t="shared" ref="E42" si="284">AVERAGE(B40:B42)</f>
        <v>99.725375993371472</v>
      </c>
      <c r="F42" s="359">
        <f t="shared" ref="F42" si="285">E42-E41</f>
        <v>0.50974274155554156</v>
      </c>
      <c r="G42" s="361">
        <f t="shared" ref="G42" si="286">IF(F42&lt;0,-1,1)</f>
        <v>1</v>
      </c>
      <c r="H42" s="361">
        <f t="shared" ref="H42" si="287">SUM(G40:G42)</f>
        <v>3</v>
      </c>
      <c r="I42" s="2543" t="str">
        <f t="shared" ref="I42" si="288">IF(H42=-3,"悪化 ",IF(H42=3,"改善 "," ---"))</f>
        <v xml:space="preserve">改善 </v>
      </c>
      <c r="J42" s="2547">
        <f>結果表!L40</f>
        <v>98.194422477103785</v>
      </c>
      <c r="L42" s="527">
        <v>3</v>
      </c>
      <c r="M42" s="262">
        <f t="shared" ref="M42" si="289">B42</f>
        <v>100.17065937099822</v>
      </c>
      <c r="N42" s="220">
        <f t="shared" ref="N42" si="290">J42</f>
        <v>98.194422477103785</v>
      </c>
    </row>
    <row r="43" spans="1:14">
      <c r="A43" s="2589">
        <v>44287</v>
      </c>
      <c r="B43" s="342">
        <f>結果表!D41</f>
        <v>100.4911298502256</v>
      </c>
      <c r="C43" s="243">
        <f t="shared" ref="C43" si="291">B43-B42</f>
        <v>0.32047047922738159</v>
      </c>
      <c r="D43" s="243">
        <f t="shared" ref="D43" si="292">ROUND((B43-B31)/B31*100,2)</f>
        <v>4</v>
      </c>
      <c r="E43" s="359">
        <f t="shared" ref="E43" si="293">AVERAGE(B41:B43)</f>
        <v>100.13859801396909</v>
      </c>
      <c r="F43" s="359">
        <f t="shared" ref="F43" si="294">E43-E42</f>
        <v>0.41322202059761537</v>
      </c>
      <c r="G43" s="361">
        <f t="shared" ref="G43" si="295">IF(F43&lt;0,-1,1)</f>
        <v>1</v>
      </c>
      <c r="H43" s="361">
        <f t="shared" ref="H43" si="296">SUM(G41:G43)</f>
        <v>3</v>
      </c>
      <c r="I43" s="2543" t="str">
        <f t="shared" ref="I43" si="297">IF(H43=-3,"悪化 ",IF(H43=3,"改善 "," ---"))</f>
        <v xml:space="preserve">改善 </v>
      </c>
      <c r="J43" s="2547">
        <f>結果表!L41</f>
        <v>98.482229217166548</v>
      </c>
      <c r="L43" s="527">
        <v>4</v>
      </c>
      <c r="M43" s="262">
        <f t="shared" ref="M43" si="298">B43</f>
        <v>100.4911298502256</v>
      </c>
      <c r="N43" s="220">
        <f t="shared" ref="N43" si="299">J43</f>
        <v>98.482229217166548</v>
      </c>
    </row>
    <row r="44" spans="1:14">
      <c r="A44" s="2589">
        <v>44317</v>
      </c>
      <c r="B44" s="342">
        <f>結果表!D42</f>
        <v>100.68102122525303</v>
      </c>
      <c r="C44" s="243">
        <f t="shared" ref="C44" si="300">B44-B43</f>
        <v>0.18989137502742892</v>
      </c>
      <c r="D44" s="243">
        <f t="shared" ref="D44" si="301">ROUND((B44-B32)/B32*100,2)</f>
        <v>5.03</v>
      </c>
      <c r="E44" s="359">
        <f t="shared" ref="E44" si="302">AVERAGE(B42:B44)</f>
        <v>100.44760348215895</v>
      </c>
      <c r="F44" s="359">
        <f t="shared" ref="F44" si="303">E44-E43</f>
        <v>0.30900546818986641</v>
      </c>
      <c r="G44" s="361">
        <f t="shared" ref="G44" si="304">IF(F44&lt;0,-1,1)</f>
        <v>1</v>
      </c>
      <c r="H44" s="361">
        <f t="shared" ref="H44" si="305">SUM(G42:G44)</f>
        <v>3</v>
      </c>
      <c r="I44" s="2543" t="str">
        <f t="shared" ref="I44" si="306">IF(H44=-3,"悪化 ",IF(H44=3,"改善 "," ---"))</f>
        <v xml:space="preserve">改善 </v>
      </c>
      <c r="J44" s="2547">
        <f>結果表!L42</f>
        <v>98.706161487182584</v>
      </c>
      <c r="L44" s="527">
        <v>5</v>
      </c>
      <c r="M44" s="262">
        <f t="shared" ref="M44" si="307">B44</f>
        <v>100.68102122525303</v>
      </c>
      <c r="N44" s="220">
        <f t="shared" ref="N44" si="308">J44</f>
        <v>98.706161487182584</v>
      </c>
    </row>
    <row r="45" spans="1:14">
      <c r="A45" s="2589">
        <v>44348</v>
      </c>
      <c r="B45" s="342">
        <f>結果表!D43</f>
        <v>100.71125793515928</v>
      </c>
      <c r="C45" s="243">
        <f t="shared" ref="C45" si="309">B45-B44</f>
        <v>3.0236709906247938E-2</v>
      </c>
      <c r="D45" s="243">
        <f t="shared" ref="D45" si="310">ROUND((B45-B33)/B33*100,2)</f>
        <v>5.49</v>
      </c>
      <c r="E45" s="359">
        <f t="shared" ref="E45" si="311">AVERAGE(B43:B45)</f>
        <v>100.62780300354598</v>
      </c>
      <c r="F45" s="359">
        <f t="shared" ref="F45" si="312">E45-E44</f>
        <v>0.18019952138702422</v>
      </c>
      <c r="G45" s="361">
        <f t="shared" ref="G45" si="313">IF(F45&lt;0,-1,1)</f>
        <v>1</v>
      </c>
      <c r="H45" s="361">
        <f t="shared" ref="H45" si="314">SUM(G43:G45)</f>
        <v>3</v>
      </c>
      <c r="I45" s="2543" t="str">
        <f t="shared" ref="I45" si="315">IF(H45=-3,"悪化 ",IF(H45=3,"改善 "," ---"))</f>
        <v xml:space="preserve">改善 </v>
      </c>
      <c r="J45" s="2547">
        <f>結果表!L43</f>
        <v>98.849932107854954</v>
      </c>
      <c r="L45" s="527">
        <v>6</v>
      </c>
      <c r="M45" s="262">
        <f t="shared" ref="M45" si="316">B45</f>
        <v>100.71125793515928</v>
      </c>
      <c r="N45" s="220">
        <f t="shared" ref="N45" si="317">J45</f>
        <v>98.849932107854954</v>
      </c>
    </row>
    <row r="46" spans="1:14">
      <c r="A46" s="2589">
        <v>44378</v>
      </c>
      <c r="B46" s="342">
        <f>結果表!D44</f>
        <v>100.58979285725965</v>
      </c>
      <c r="C46" s="243">
        <f t="shared" ref="C46" si="318">B46-B45</f>
        <v>-0.12146507789962868</v>
      </c>
      <c r="D46" s="243">
        <f t="shared" ref="D46" si="319">ROUND((B46-B34)/B34*100,2)</f>
        <v>5.33</v>
      </c>
      <c r="E46" s="359">
        <f t="shared" ref="E46" si="320">AVERAGE(B44:B46)</f>
        <v>100.66069067255732</v>
      </c>
      <c r="F46" s="359">
        <f t="shared" ref="F46" si="321">E46-E45</f>
        <v>3.2887669011344656E-2</v>
      </c>
      <c r="G46" s="361">
        <f t="shared" ref="G46" si="322">IF(F46&lt;0,-1,1)</f>
        <v>1</v>
      </c>
      <c r="H46" s="361">
        <f t="shared" ref="H46" si="323">SUM(G44:G46)</f>
        <v>3</v>
      </c>
      <c r="I46" s="2543" t="str">
        <f t="shared" ref="I46" si="324">IF(H46=-3,"悪化 ",IF(H46=3,"改善 "," ---"))</f>
        <v xml:space="preserve">改善 </v>
      </c>
      <c r="J46" s="2547">
        <f>結果表!L44</f>
        <v>98.911054744745726</v>
      </c>
      <c r="L46" s="527">
        <v>7</v>
      </c>
      <c r="M46" s="262">
        <f t="shared" ref="M46" si="325">B46</f>
        <v>100.58979285725965</v>
      </c>
      <c r="N46" s="220">
        <f t="shared" ref="N46" si="326">J46</f>
        <v>98.911054744745726</v>
      </c>
    </row>
    <row r="47" spans="1:14">
      <c r="A47" s="2589">
        <v>44409</v>
      </c>
      <c r="B47" s="342">
        <f>結果表!D45</f>
        <v>100.39617113997362</v>
      </c>
      <c r="C47" s="243">
        <f t="shared" ref="C47" si="327">B47-B46</f>
        <v>-0.19362171728603528</v>
      </c>
      <c r="D47" s="243">
        <f t="shared" ref="D47" si="328">ROUND((B47-B35)/B35*100,2)</f>
        <v>4.71</v>
      </c>
      <c r="E47" s="359">
        <f t="shared" ref="E47" si="329">AVERAGE(B45:B47)</f>
        <v>100.56574064413086</v>
      </c>
      <c r="F47" s="359">
        <f t="shared" ref="F47" si="330">E47-E46</f>
        <v>-9.495002842646727E-2</v>
      </c>
      <c r="G47" s="361">
        <f t="shared" ref="G47" si="331">IF(F47&lt;0,-1,1)</f>
        <v>-1</v>
      </c>
      <c r="H47" s="361">
        <f t="shared" ref="H47" si="332">SUM(G45:G47)</f>
        <v>1</v>
      </c>
      <c r="I47" s="2543" t="str">
        <f t="shared" ref="I47" si="333">IF(H47=-3,"悪化 ",IF(H47=3,"改善 "," ---"))</f>
        <v xml:space="preserve"> ---</v>
      </c>
      <c r="J47" s="2547">
        <f>結果表!L45</f>
        <v>98.916298315909188</v>
      </c>
      <c r="L47" s="529">
        <v>8</v>
      </c>
      <c r="M47" s="262">
        <f t="shared" ref="M47" si="334">B47</f>
        <v>100.39617113997362</v>
      </c>
      <c r="N47" s="220">
        <f t="shared" ref="N47" si="335">J47</f>
        <v>98.916298315909188</v>
      </c>
    </row>
    <row r="48" spans="1:14">
      <c r="A48" s="2589">
        <v>44440</v>
      </c>
      <c r="B48" s="342">
        <f>結果表!D46</f>
        <v>100.22058057875297</v>
      </c>
      <c r="C48" s="243">
        <f t="shared" ref="C48" si="336">B48-B47</f>
        <v>-0.17559056122064476</v>
      </c>
      <c r="D48" s="243">
        <f t="shared" ref="D48" si="337">ROUND((B48-B36)/B36*100,2)</f>
        <v>3.85</v>
      </c>
      <c r="E48" s="359">
        <f t="shared" ref="E48" si="338">AVERAGE(B46:B48)</f>
        <v>100.40218152532874</v>
      </c>
      <c r="F48" s="359">
        <f t="shared" ref="F48" si="339">E48-E47</f>
        <v>-0.16355911880211238</v>
      </c>
      <c r="G48" s="361">
        <f t="shared" ref="G48" si="340">IF(F48&lt;0,-1,1)</f>
        <v>-1</v>
      </c>
      <c r="H48" s="361">
        <f t="shared" ref="H48" si="341">SUM(G46:G48)</f>
        <v>-1</v>
      </c>
      <c r="I48" s="2543" t="str">
        <f t="shared" ref="I48" si="342">IF(H48=-3,"悪化 ",IF(H48=3,"改善 "," ---"))</f>
        <v xml:space="preserve"> ---</v>
      </c>
      <c r="J48" s="2547">
        <f>結果表!L46</f>
        <v>98.91516067526139</v>
      </c>
      <c r="L48" s="529">
        <v>9</v>
      </c>
      <c r="M48" s="262">
        <f t="shared" ref="M48" si="343">B48</f>
        <v>100.22058057875297</v>
      </c>
      <c r="N48" s="220">
        <f t="shared" ref="N48" si="344">J48</f>
        <v>98.91516067526139</v>
      </c>
    </row>
    <row r="49" spans="1:14">
      <c r="A49" s="2589">
        <v>44470</v>
      </c>
      <c r="B49" s="342">
        <f>結果表!D47</f>
        <v>100.14724719414531</v>
      </c>
      <c r="C49" s="243">
        <f t="shared" ref="C49" si="345">B49-B48</f>
        <v>-7.3333384607664698E-2</v>
      </c>
      <c r="D49" s="243">
        <f t="shared" ref="D49" si="346">ROUND((B49-B37)/B37*100,2)</f>
        <v>3.01</v>
      </c>
      <c r="E49" s="359">
        <f t="shared" ref="E49" si="347">AVERAGE(B47:B49)</f>
        <v>100.25466630429064</v>
      </c>
      <c r="F49" s="359">
        <f t="shared" ref="F49" si="348">E49-E48</f>
        <v>-0.14751522103810544</v>
      </c>
      <c r="G49" s="361">
        <f t="shared" ref="G49" si="349">IF(F49&lt;0,-1,1)</f>
        <v>-1</v>
      </c>
      <c r="H49" s="361">
        <f t="shared" ref="H49" si="350">SUM(G47:G49)</f>
        <v>-3</v>
      </c>
      <c r="I49" s="2543" t="str">
        <f t="shared" ref="I49" si="351">IF(H49=-3,"悪化 ",IF(H49=3,"改善 "," ---"))</f>
        <v xml:space="preserve">悪化 </v>
      </c>
      <c r="J49" s="2547">
        <f>結果表!L47</f>
        <v>98.946411729264369</v>
      </c>
      <c r="L49" s="529">
        <v>10</v>
      </c>
      <c r="M49" s="262">
        <f t="shared" ref="M49" si="352">B49</f>
        <v>100.14724719414531</v>
      </c>
      <c r="N49" s="220">
        <f t="shared" ref="N49" si="353">J49</f>
        <v>98.946411729264369</v>
      </c>
    </row>
    <row r="50" spans="1:14">
      <c r="A50" s="2589">
        <v>44501</v>
      </c>
      <c r="B50" s="342">
        <f>結果表!D48</f>
        <v>100.19944512309773</v>
      </c>
      <c r="C50" s="243">
        <f t="shared" ref="C50" si="354">B50-B49</f>
        <v>5.2197928952423922E-2</v>
      </c>
      <c r="D50" s="243">
        <f t="shared" ref="D50" si="355">ROUND((B50-B38)/B38*100,2)</f>
        <v>2.31</v>
      </c>
      <c r="E50" s="359">
        <f t="shared" ref="E50" si="356">AVERAGE(B48:B50)</f>
        <v>100.18909096533201</v>
      </c>
      <c r="F50" s="359">
        <f t="shared" ref="F50" si="357">E50-E49</f>
        <v>-6.5575338958623774E-2</v>
      </c>
      <c r="G50" s="361">
        <f t="shared" ref="G50" si="358">IF(F50&lt;0,-1,1)</f>
        <v>-1</v>
      </c>
      <c r="H50" s="361">
        <f t="shared" ref="H50" si="359">SUM(G48:G50)</f>
        <v>-3</v>
      </c>
      <c r="I50" s="2543" t="str">
        <f t="shared" ref="I50" si="360">IF(H50=-3,"悪化 ",IF(H50=3,"改善 "," ---"))</f>
        <v xml:space="preserve">悪化 </v>
      </c>
      <c r="J50" s="2547">
        <f>結果表!L48</f>
        <v>99.032922020487732</v>
      </c>
      <c r="L50" s="528">
        <v>11</v>
      </c>
      <c r="M50" s="262">
        <f t="shared" ref="M50" si="361">B50</f>
        <v>100.19944512309773</v>
      </c>
      <c r="N50" s="220">
        <f t="shared" ref="N50" si="362">J50</f>
        <v>99.032922020487732</v>
      </c>
    </row>
    <row r="51" spans="1:14">
      <c r="A51" s="2641">
        <v>44531</v>
      </c>
      <c r="B51" s="342">
        <f>結果表!D49</f>
        <v>100.32238577641436</v>
      </c>
      <c r="C51" s="246">
        <f t="shared" ref="C51:C52" si="363">B51-B50</f>
        <v>0.12294065331663262</v>
      </c>
      <c r="D51" s="246">
        <f t="shared" ref="D51:D52" si="364">ROUND((B51-B39)/B39*100,2)</f>
        <v>1.7</v>
      </c>
      <c r="E51" s="544">
        <f t="shared" ref="E51:E52" si="365">AVERAGE(B49:B51)</f>
        <v>100.22302603121913</v>
      </c>
      <c r="F51" s="544">
        <f t="shared" ref="F51:F52" si="366">E51-E50</f>
        <v>3.3935065887121141E-2</v>
      </c>
      <c r="G51" s="545">
        <f t="shared" ref="G51:G52" si="367">IF(F51&lt;0,-1,1)</f>
        <v>1</v>
      </c>
      <c r="H51" s="545">
        <f t="shared" ref="H51:H52" si="368">SUM(G49:G51)</f>
        <v>-1</v>
      </c>
      <c r="I51" s="2545" t="str">
        <f t="shared" ref="I51:I52" si="369">IF(H51=-3,"悪化 ",IF(H51=3,"改善 "," ---"))</f>
        <v xml:space="preserve"> ---</v>
      </c>
      <c r="J51" s="2548">
        <f>結果表!L49</f>
        <v>99.175220928927018</v>
      </c>
      <c r="L51" s="532">
        <v>12</v>
      </c>
      <c r="M51" s="494">
        <f t="shared" ref="M51:M52" si="370">B51</f>
        <v>100.32238577641436</v>
      </c>
      <c r="N51" s="225">
        <f t="shared" ref="N51:N52" si="371">J51</f>
        <v>99.175220928927018</v>
      </c>
    </row>
    <row r="52" spans="1:14">
      <c r="A52" s="2587">
        <v>44562</v>
      </c>
      <c r="B52" s="2637">
        <f>結果表!D50</f>
        <v>100.51550709637166</v>
      </c>
      <c r="C52" s="243">
        <f t="shared" si="363"/>
        <v>0.19312131995729942</v>
      </c>
      <c r="D52" s="243">
        <f t="shared" si="364"/>
        <v>1.27</v>
      </c>
      <c r="E52" s="542">
        <f t="shared" si="365"/>
        <v>100.34577933196125</v>
      </c>
      <c r="F52" s="359">
        <f t="shared" si="366"/>
        <v>0.12275330074211865</v>
      </c>
      <c r="G52" s="360">
        <f t="shared" si="367"/>
        <v>1</v>
      </c>
      <c r="H52" s="361">
        <f t="shared" si="368"/>
        <v>1</v>
      </c>
      <c r="I52" s="362" t="str">
        <f t="shared" si="369"/>
        <v xml:space="preserve"> ---</v>
      </c>
      <c r="J52" s="2547">
        <f>結果表!L50</f>
        <v>99.376364073349407</v>
      </c>
      <c r="L52" s="530" t="s">
        <v>856</v>
      </c>
      <c r="M52" s="262">
        <f t="shared" si="370"/>
        <v>100.51550709637166</v>
      </c>
      <c r="N52" s="220">
        <f t="shared" si="371"/>
        <v>99.376364073349407</v>
      </c>
    </row>
    <row r="53" spans="1:14">
      <c r="A53" s="2587">
        <v>44593</v>
      </c>
      <c r="B53" s="2638">
        <f>結果表!D51</f>
        <v>100.72290945684864</v>
      </c>
      <c r="C53" s="243">
        <f t="shared" ref="C53" si="372">B53-B52</f>
        <v>0.20740236047697636</v>
      </c>
      <c r="D53" s="243">
        <f t="shared" ref="D53" si="373">ROUND((B53-B41)/B41*100,2)</f>
        <v>0.97</v>
      </c>
      <c r="E53" s="542">
        <f t="shared" ref="E53" si="374">AVERAGE(B51:B53)</f>
        <v>100.52026744321155</v>
      </c>
      <c r="F53" s="359">
        <f t="shared" ref="F53" si="375">E53-E52</f>
        <v>0.17448811125029806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47">
        <f>結果表!L51</f>
        <v>99.616559238808577</v>
      </c>
      <c r="L53" s="527">
        <v>2</v>
      </c>
      <c r="M53" s="262">
        <f t="shared" ref="M53" si="379">B53</f>
        <v>100.72290945684864</v>
      </c>
      <c r="N53" s="220">
        <f t="shared" ref="N53" si="380">J53</f>
        <v>99.616559238808577</v>
      </c>
    </row>
    <row r="54" spans="1:14">
      <c r="A54" s="2587">
        <v>44621</v>
      </c>
      <c r="B54" s="2638">
        <f>結果表!D52</f>
        <v>100.92905904185591</v>
      </c>
      <c r="C54" s="243">
        <f t="shared" ref="C54" si="381">B54-B53</f>
        <v>0.20614958500726743</v>
      </c>
      <c r="D54" s="243">
        <f t="shared" ref="D54" si="382">ROUND((B54-B42)/B42*100,2)</f>
        <v>0.76</v>
      </c>
      <c r="E54" s="542">
        <f t="shared" ref="E54" si="383">AVERAGE(B52:B54)</f>
        <v>100.7224918650254</v>
      </c>
      <c r="F54" s="359">
        <f t="shared" ref="F54" si="384">E54-E53</f>
        <v>0.20222442181385247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47">
        <f>結果表!L52</f>
        <v>99.872245896444483</v>
      </c>
      <c r="L54" s="527">
        <v>3</v>
      </c>
      <c r="M54" s="262">
        <f t="shared" ref="M54" si="388">B54</f>
        <v>100.92905904185591</v>
      </c>
      <c r="N54" s="220">
        <f t="shared" ref="N54" si="389">J54</f>
        <v>99.872245896444483</v>
      </c>
    </row>
    <row r="55" spans="1:14">
      <c r="A55" s="2587">
        <v>44652</v>
      </c>
      <c r="B55" s="2638">
        <f>結果表!D53</f>
        <v>101.05787775790169</v>
      </c>
      <c r="C55" s="243">
        <f t="shared" ref="C55" si="390">B55-B54</f>
        <v>0.12881871604578521</v>
      </c>
      <c r="D55" s="243">
        <f t="shared" ref="D55" si="391">ROUND((B55-B43)/B43*100,2)</f>
        <v>0.56000000000000005</v>
      </c>
      <c r="E55" s="542">
        <f t="shared" ref="E55" si="392">AVERAGE(B53:B55)</f>
        <v>100.90328208553541</v>
      </c>
      <c r="F55" s="359">
        <f t="shared" ref="F55" si="393">E55-E54</f>
        <v>0.18079022051000493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47">
        <f>結果表!L53</f>
        <v>100.13066817732643</v>
      </c>
      <c r="L55" s="527">
        <v>4</v>
      </c>
      <c r="M55" s="262">
        <f t="shared" ref="M55" si="397">B55</f>
        <v>101.05787775790169</v>
      </c>
      <c r="N55" s="220">
        <f t="shared" ref="N55" si="398">J55</f>
        <v>100.13066817732643</v>
      </c>
    </row>
    <row r="56" spans="1:14">
      <c r="A56" s="2587">
        <v>44682</v>
      </c>
      <c r="B56" s="2638">
        <f>結果表!D54</f>
        <v>101.10849221506147</v>
      </c>
      <c r="C56" s="243">
        <f t="shared" ref="C56" si="399">B56-B55</f>
        <v>5.0614457159781523E-2</v>
      </c>
      <c r="D56" s="243">
        <f t="shared" ref="D56" si="400">ROUND((B56-B44)/B44*100,2)</f>
        <v>0.42</v>
      </c>
      <c r="E56" s="542">
        <f t="shared" ref="E56" si="401">AVERAGE(B54:B56)</f>
        <v>101.03180967160635</v>
      </c>
      <c r="F56" s="359">
        <f t="shared" ref="F56" si="402">E56-E55</f>
        <v>0.12852758607094472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47">
        <f>結果表!L54</f>
        <v>100.35952565187574</v>
      </c>
      <c r="L56" s="527">
        <v>5</v>
      </c>
      <c r="M56" s="262">
        <f t="shared" ref="M56" si="406">B56</f>
        <v>101.10849221506147</v>
      </c>
      <c r="N56" s="220">
        <f t="shared" ref="N56" si="407">J56</f>
        <v>100.35952565187574</v>
      </c>
    </row>
    <row r="57" spans="1:14">
      <c r="A57" s="2587">
        <v>44713</v>
      </c>
      <c r="B57" s="2638">
        <f>結果表!D55</f>
        <v>101.12477993666607</v>
      </c>
      <c r="C57" s="243">
        <f t="shared" ref="C57:C58" si="408">B57-B56</f>
        <v>1.628772160459846E-2</v>
      </c>
      <c r="D57" s="243">
        <f t="shared" ref="D57:D58" si="409">ROUND((B57-B45)/B45*100,2)</f>
        <v>0.41</v>
      </c>
      <c r="E57" s="542">
        <f t="shared" ref="E57:E58" si="410">AVERAGE(B55:B57)</f>
        <v>101.09704996987641</v>
      </c>
      <c r="F57" s="359">
        <f t="shared" ref="F57:F58" si="411">E57-E56</f>
        <v>6.5240298270055064E-2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47">
        <f>結果表!L55</f>
        <v>100.60054696696091</v>
      </c>
      <c r="L57" s="527">
        <v>6</v>
      </c>
      <c r="M57" s="262">
        <f t="shared" ref="M57:M58" si="415">B57</f>
        <v>101.12477993666607</v>
      </c>
      <c r="N57" s="220">
        <f t="shared" ref="N57:N58" si="416">J57</f>
        <v>100.60054696696091</v>
      </c>
    </row>
    <row r="58" spans="1:14">
      <c r="A58" s="2587">
        <v>44743</v>
      </c>
      <c r="B58" s="2638">
        <f>結果表!D56</f>
        <v>101.10034400270105</v>
      </c>
      <c r="C58" s="243">
        <f t="shared" si="408"/>
        <v>-2.4435933965023082E-2</v>
      </c>
      <c r="D58" s="243">
        <f t="shared" si="409"/>
        <v>0.51</v>
      </c>
      <c r="E58" s="542">
        <f t="shared" si="410"/>
        <v>101.11120538480952</v>
      </c>
      <c r="F58" s="359">
        <f t="shared" si="411"/>
        <v>1.415541493311423E-2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47">
        <f>結果表!L56</f>
        <v>100.83619745708913</v>
      </c>
      <c r="L58" s="527">
        <v>7</v>
      </c>
      <c r="M58" s="262">
        <f t="shared" si="415"/>
        <v>101.10034400270105</v>
      </c>
      <c r="N58" s="220">
        <f t="shared" si="416"/>
        <v>100.83619745708913</v>
      </c>
    </row>
    <row r="59" spans="1:14">
      <c r="A59" s="2587">
        <v>44774</v>
      </c>
      <c r="B59" s="2638">
        <f>結果表!D57</f>
        <v>101.04643564830907</v>
      </c>
      <c r="C59" s="243">
        <f t="shared" ref="C59" si="417">B59-B58</f>
        <v>-5.3908354391978719E-2</v>
      </c>
      <c r="D59" s="243">
        <f t="shared" ref="D59" si="418">ROUND((B59-B47)/B47*100,2)</f>
        <v>0.65</v>
      </c>
      <c r="E59" s="542">
        <f t="shared" ref="E59" si="419">AVERAGE(B57:B59)</f>
        <v>101.09051986255872</v>
      </c>
      <c r="F59" s="359">
        <f t="shared" ref="F59" si="420">E59-E58</f>
        <v>-2.0685522250801114E-2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47">
        <f>結果表!L57</f>
        <v>101.04072774567928</v>
      </c>
      <c r="L59" s="529">
        <v>8</v>
      </c>
      <c r="M59" s="262">
        <f t="shared" ref="M59" si="424">B59</f>
        <v>101.04643564830907</v>
      </c>
      <c r="N59" s="220">
        <f t="shared" ref="N59" si="425">J59</f>
        <v>101.04072774567928</v>
      </c>
    </row>
    <row r="60" spans="1:14">
      <c r="A60" s="2587">
        <v>44805</v>
      </c>
      <c r="B60" s="2638">
        <f>結果表!D58</f>
        <v>100.91192192599109</v>
      </c>
      <c r="C60" s="243">
        <f t="shared" ref="C60" si="426">B60-B59</f>
        <v>-0.1345137223179762</v>
      </c>
      <c r="D60" s="243">
        <f t="shared" ref="D60" si="427">ROUND((B60-B48)/B48*100,2)</f>
        <v>0.69</v>
      </c>
      <c r="E60" s="542">
        <f t="shared" ref="E60" si="428">AVERAGE(B58:B60)</f>
        <v>101.01956719233374</v>
      </c>
      <c r="F60" s="359">
        <f t="shared" ref="F60" si="429">E60-E59</f>
        <v>-7.0952670224983194E-2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47">
        <f>結果表!L58</f>
        <v>101.19096945983343</v>
      </c>
      <c r="L60" s="529">
        <v>9</v>
      </c>
      <c r="M60" s="262">
        <f t="shared" ref="M60" si="433">B60</f>
        <v>100.91192192599109</v>
      </c>
      <c r="N60" s="220">
        <f t="shared" ref="N60" si="434">J60</f>
        <v>101.19096945983343</v>
      </c>
    </row>
    <row r="61" spans="1:14">
      <c r="A61" s="2587">
        <v>44835</v>
      </c>
      <c r="B61" s="2638">
        <f>結果表!D59</f>
        <v>100.74006517500456</v>
      </c>
      <c r="C61" s="243">
        <f t="shared" ref="C61" si="435">B61-B60</f>
        <v>-0.17185675098653519</v>
      </c>
      <c r="D61" s="243">
        <f t="shared" ref="D61" si="436">ROUND((B61-B49)/B49*100,2)</f>
        <v>0.59</v>
      </c>
      <c r="E61" s="542">
        <f t="shared" ref="E61" si="437">AVERAGE(B59:B61)</f>
        <v>100.89947424976826</v>
      </c>
      <c r="F61" s="359">
        <f t="shared" ref="F61" si="438">E61-E60</f>
        <v>-0.12009294256547776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47">
        <f>結果表!L59</f>
        <v>101.27962810516946</v>
      </c>
      <c r="L61" s="529">
        <v>10</v>
      </c>
      <c r="M61" s="262">
        <f t="shared" ref="M61" si="442">B61</f>
        <v>100.74006517500456</v>
      </c>
      <c r="N61" s="220">
        <f t="shared" ref="N61" si="443">J61</f>
        <v>101.27962810516946</v>
      </c>
    </row>
    <row r="62" spans="1:14">
      <c r="A62" s="2587">
        <v>44866</v>
      </c>
      <c r="B62" s="2638">
        <f>結果表!D60</f>
        <v>100.52542765699165</v>
      </c>
      <c r="C62" s="243">
        <f t="shared" ref="C62" si="444">B62-B61</f>
        <v>-0.21463751801290698</v>
      </c>
      <c r="D62" s="243">
        <f t="shared" ref="D62" si="445">ROUND((B62-B50)/B50*100,2)</f>
        <v>0.33</v>
      </c>
      <c r="E62" s="542">
        <f t="shared" ref="E62" si="446">AVERAGE(B60:B62)</f>
        <v>100.72580491932911</v>
      </c>
      <c r="F62" s="359">
        <f t="shared" ref="F62" si="447">E62-E61</f>
        <v>-0.17366933043915367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47">
        <f>結果表!L60</f>
        <v>101.30587881250307</v>
      </c>
      <c r="L62" s="528">
        <v>11</v>
      </c>
      <c r="M62" s="262">
        <f t="shared" ref="M62" si="451">B62</f>
        <v>100.52542765699165</v>
      </c>
      <c r="N62" s="220">
        <f t="shared" ref="N62" si="452">J62</f>
        <v>101.30587881250307</v>
      </c>
    </row>
    <row r="63" spans="1:14">
      <c r="A63" s="2587">
        <v>44896</v>
      </c>
      <c r="B63" s="2639">
        <f>結果表!D61</f>
        <v>100.30536714696659</v>
      </c>
      <c r="C63" s="243">
        <f t="shared" ref="C63:C64" si="453">B63-B62</f>
        <v>-0.2200605100250641</v>
      </c>
      <c r="D63" s="243">
        <f t="shared" ref="D63:D64" si="454">ROUND((B63-B51)/B51*100,2)</f>
        <v>-0.02</v>
      </c>
      <c r="E63" s="542">
        <f t="shared" ref="E63:E64" si="455">AVERAGE(B61:B63)</f>
        <v>100.52361999298761</v>
      </c>
      <c r="F63" s="359">
        <f t="shared" ref="F63:F64" si="456">E63-E62</f>
        <v>-0.20218492634150209</v>
      </c>
      <c r="G63" s="360">
        <f t="shared" ref="G63:G64" si="457">IF(F63&lt;0,-1,1)</f>
        <v>-1</v>
      </c>
      <c r="H63" s="361">
        <f t="shared" ref="H63:H64" si="458">SUM(G61:G63)</f>
        <v>-3</v>
      </c>
      <c r="I63" s="362" t="str">
        <f t="shared" ref="I63:I64" si="459">IF(H63=-3,"悪化 ",IF(H63=3,"改善 "," ---"))</f>
        <v xml:space="preserve">悪化 </v>
      </c>
      <c r="J63" s="2547">
        <f>結果表!L61</f>
        <v>101.28794946181876</v>
      </c>
      <c r="L63" s="532">
        <v>12</v>
      </c>
      <c r="M63" s="494">
        <f t="shared" ref="M63:M64" si="460">B63</f>
        <v>100.30536714696659</v>
      </c>
      <c r="N63" s="225">
        <f t="shared" ref="N63:N64" si="461">J63</f>
        <v>101.28794946181876</v>
      </c>
    </row>
    <row r="64" spans="1:14">
      <c r="A64" s="2640">
        <v>44927</v>
      </c>
      <c r="B64" s="342">
        <f>結果表!D62</f>
        <v>100.1335255842459</v>
      </c>
      <c r="C64" s="245">
        <f t="shared" si="453"/>
        <v>-0.17184156272068662</v>
      </c>
      <c r="D64" s="547">
        <f t="shared" si="454"/>
        <v>-0.38</v>
      </c>
      <c r="E64" s="553">
        <f t="shared" si="455"/>
        <v>100.32144012940138</v>
      </c>
      <c r="F64" s="548">
        <f t="shared" si="456"/>
        <v>-0.20217986358622397</v>
      </c>
      <c r="G64" s="554">
        <f t="shared" si="457"/>
        <v>-1</v>
      </c>
      <c r="H64" s="549">
        <f t="shared" si="458"/>
        <v>-3</v>
      </c>
      <c r="I64" s="2542" t="str">
        <f t="shared" si="459"/>
        <v xml:space="preserve">悪化 </v>
      </c>
      <c r="J64" s="2546">
        <f>結果表!L62</f>
        <v>101.24764747566093</v>
      </c>
      <c r="L64" s="530" t="s">
        <v>1210</v>
      </c>
      <c r="M64" s="531">
        <f t="shared" si="460"/>
        <v>100.1335255842459</v>
      </c>
      <c r="N64" s="369">
        <f t="shared" si="461"/>
        <v>101.24764747566093</v>
      </c>
    </row>
    <row r="65" spans="1:14">
      <c r="A65" s="2589">
        <v>44958</v>
      </c>
      <c r="B65" s="342">
        <f>結果表!D63</f>
        <v>100.02595047620821</v>
      </c>
      <c r="C65" s="243">
        <f t="shared" ref="C65" si="462">B65-B64</f>
        <v>-0.10757510803769321</v>
      </c>
      <c r="D65" s="52">
        <f t="shared" ref="D65" si="463">ROUND((B65-B53)/B53*100,2)</f>
        <v>-0.69</v>
      </c>
      <c r="E65" s="359">
        <f t="shared" ref="E65" si="464">AVERAGE(B63:B65)</f>
        <v>100.1549477358069</v>
      </c>
      <c r="F65" s="542">
        <f t="shared" ref="F65" si="465">E65-E64</f>
        <v>-0.16649239359448131</v>
      </c>
      <c r="G65" s="361">
        <f t="shared" ref="G65" si="466">IF(F65&lt;0,-1,1)</f>
        <v>-1</v>
      </c>
      <c r="H65" s="360">
        <f t="shared" ref="H65" si="467">SUM(G63:G65)</f>
        <v>-3</v>
      </c>
      <c r="I65" s="2543" t="str">
        <f t="shared" ref="I65" si="468">IF(H65=-3,"悪化 ",IF(H65=3,"改善 "," ---"))</f>
        <v xml:space="preserve">悪化 </v>
      </c>
      <c r="J65" s="2547">
        <f>結果表!L63</f>
        <v>101.21270913591395</v>
      </c>
      <c r="L65" s="527">
        <v>2</v>
      </c>
      <c r="M65" s="262">
        <f t="shared" ref="M65" si="469">B65</f>
        <v>100.02595047620821</v>
      </c>
      <c r="N65" s="220">
        <f t="shared" ref="N65" si="470">J65</f>
        <v>101.21270913591395</v>
      </c>
    </row>
    <row r="66" spans="1:14">
      <c r="A66" s="2589">
        <v>44986</v>
      </c>
      <c r="B66" s="342">
        <f>結果表!D64</f>
        <v>99.961699431238301</v>
      </c>
      <c r="C66" s="243">
        <f t="shared" ref="C66" si="471">B66-B65</f>
        <v>-6.4251044969907412E-2</v>
      </c>
      <c r="D66" s="52">
        <f t="shared" ref="D66" si="472">ROUND((B66-B54)/B54*100,2)</f>
        <v>-0.96</v>
      </c>
      <c r="E66" s="359">
        <f t="shared" ref="E66" si="473">AVERAGE(B64:B66)</f>
        <v>100.04039183056413</v>
      </c>
      <c r="F66" s="542">
        <f t="shared" ref="F66" si="474">E66-E65</f>
        <v>-0.11455590524276715</v>
      </c>
      <c r="G66" s="361">
        <f t="shared" ref="G66" si="475">IF(F66&lt;0,-1,1)</f>
        <v>-1</v>
      </c>
      <c r="H66" s="360">
        <f t="shared" ref="H66" si="476">SUM(G64:G66)</f>
        <v>-3</v>
      </c>
      <c r="I66" s="2543" t="str">
        <f t="shared" ref="I66" si="477">IF(H66=-3,"悪化 ",IF(H66=3,"改善 "," ---"))</f>
        <v xml:space="preserve">悪化 </v>
      </c>
      <c r="J66" s="2547">
        <f>結果表!L64</f>
        <v>101.17328382483984</v>
      </c>
      <c r="L66" s="527">
        <v>3</v>
      </c>
      <c r="M66" s="262">
        <f t="shared" ref="M66" si="478">B66</f>
        <v>99.961699431238301</v>
      </c>
      <c r="N66" s="220">
        <f t="shared" ref="N66" si="479">J66</f>
        <v>101.17328382483984</v>
      </c>
    </row>
    <row r="67" spans="1:14">
      <c r="A67" s="2589">
        <v>45017</v>
      </c>
      <c r="B67" s="342">
        <f>結果表!D65</f>
        <v>99.921807198381103</v>
      </c>
      <c r="C67" s="243">
        <f t="shared" ref="C67" si="480">B67-B66</f>
        <v>-3.9892232857198451E-2</v>
      </c>
      <c r="D67" s="52">
        <f t="shared" ref="D67" si="481">ROUND((B67-B55)/B55*100,2)</f>
        <v>-1.1200000000000001</v>
      </c>
      <c r="E67" s="359">
        <f t="shared" ref="E67" si="482">AVERAGE(B65:B67)</f>
        <v>99.969819035275862</v>
      </c>
      <c r="F67" s="542">
        <f t="shared" ref="F67" si="483">E67-E66</f>
        <v>-7.0572795288271095E-2</v>
      </c>
      <c r="G67" s="361">
        <f t="shared" ref="G67" si="484">IF(F67&lt;0,-1,1)</f>
        <v>-1</v>
      </c>
      <c r="H67" s="360">
        <f t="shared" ref="H67" si="485">SUM(G65:G67)</f>
        <v>-3</v>
      </c>
      <c r="I67" s="2543" t="str">
        <f t="shared" ref="I67" si="486">IF(H67=-3,"悪化 ",IF(H67=3,"改善 "," ---"))</f>
        <v xml:space="preserve">悪化 </v>
      </c>
      <c r="J67" s="2547">
        <f>結果表!L65</f>
        <v>101.12980893397581</v>
      </c>
      <c r="L67" s="527">
        <v>4</v>
      </c>
      <c r="M67" s="262">
        <f t="shared" ref="M67" si="487">B67</f>
        <v>99.921807198381103</v>
      </c>
      <c r="N67" s="220">
        <f t="shared" ref="N67" si="488">J67</f>
        <v>101.12980893397581</v>
      </c>
    </row>
    <row r="68" spans="1:14">
      <c r="A68" s="2589">
        <v>45047</v>
      </c>
      <c r="B68" s="342">
        <f>結果表!D66</f>
        <v>99.849758203983967</v>
      </c>
      <c r="C68" s="243">
        <f t="shared" ref="C68" si="489">B68-B67</f>
        <v>-7.2048994397135857E-2</v>
      </c>
      <c r="D68" s="52">
        <f t="shared" ref="D68" si="490">ROUND((B68-B56)/B56*100,2)</f>
        <v>-1.24</v>
      </c>
      <c r="E68" s="359">
        <f t="shared" ref="E68" si="491">AVERAGE(B66:B68)</f>
        <v>99.91108827786779</v>
      </c>
      <c r="F68" s="542">
        <f t="shared" ref="F68" si="492">E68-E67</f>
        <v>-5.8730757408071099E-2</v>
      </c>
      <c r="G68" s="361">
        <f t="shared" ref="G68" si="493">IF(F68&lt;0,-1,1)</f>
        <v>-1</v>
      </c>
      <c r="H68" s="360">
        <f t="shared" ref="H68" si="494">SUM(G66:G68)</f>
        <v>-3</v>
      </c>
      <c r="I68" s="2543" t="str">
        <f t="shared" ref="I68" si="495">IF(H68=-3,"悪化 ",IF(H68=3,"改善 "," ---"))</f>
        <v xml:space="preserve">悪化 </v>
      </c>
      <c r="J68" s="2547">
        <f>結果表!L66</f>
        <v>101.06390444433595</v>
      </c>
      <c r="L68" s="527">
        <v>5</v>
      </c>
      <c r="M68" s="262">
        <f t="shared" ref="M68" si="496">B68</f>
        <v>99.849758203983967</v>
      </c>
      <c r="N68" s="220">
        <f t="shared" ref="N68" si="497">J68</f>
        <v>101.06390444433595</v>
      </c>
    </row>
    <row r="69" spans="1:14">
      <c r="A69" s="2589">
        <v>45078</v>
      </c>
      <c r="B69" s="342">
        <f>結果表!D67</f>
        <v>99.798248879821173</v>
      </c>
      <c r="C69" s="243">
        <f t="shared" ref="C69" si="498">B69-B68</f>
        <v>-5.1509324162793746E-2</v>
      </c>
      <c r="D69" s="52">
        <f t="shared" ref="D69" si="499">ROUND((B69-B57)/B57*100,2)</f>
        <v>-1.31</v>
      </c>
      <c r="E69" s="359">
        <f t="shared" ref="E69" si="500">AVERAGE(B67:B69)</f>
        <v>99.856604760728757</v>
      </c>
      <c r="F69" s="542">
        <f t="shared" ref="F69" si="501">E69-E68</f>
        <v>-5.4483517139033211E-2</v>
      </c>
      <c r="G69" s="361">
        <f t="shared" ref="G69" si="502">IF(F69&lt;0,-1,1)</f>
        <v>-1</v>
      </c>
      <c r="H69" s="360">
        <f t="shared" ref="H69" si="503">SUM(G67:G69)</f>
        <v>-3</v>
      </c>
      <c r="I69" s="2543" t="str">
        <f t="shared" ref="I69" si="504">IF(H69=-3,"悪化 ",IF(H69=3,"改善 "," ---"))</f>
        <v xml:space="preserve">悪化 </v>
      </c>
      <c r="J69" s="2547">
        <f>結果表!L67</f>
        <v>100.97414091213942</v>
      </c>
      <c r="L69" s="527">
        <v>6</v>
      </c>
      <c r="M69" s="262">
        <f t="shared" ref="M69" si="505">B69</f>
        <v>99.798248879821173</v>
      </c>
      <c r="N69" s="220">
        <f t="shared" ref="N69" si="506">J69</f>
        <v>100.97414091213942</v>
      </c>
    </row>
    <row r="70" spans="1:14">
      <c r="A70" s="2589">
        <v>45108</v>
      </c>
      <c r="B70" s="342">
        <f>結果表!D68</f>
        <v>99.795448664064182</v>
      </c>
      <c r="C70" s="243">
        <f t="shared" ref="C70" si="507">B70-B69</f>
        <v>-2.8002157569915198E-3</v>
      </c>
      <c r="D70" s="52">
        <f t="shared" ref="D70" si="508">ROUND((B70-B58)/B58*100,2)</f>
        <v>-1.29</v>
      </c>
      <c r="E70" s="359">
        <f t="shared" ref="E70" si="509">AVERAGE(B68:B70)</f>
        <v>99.814485249289774</v>
      </c>
      <c r="F70" s="542">
        <f t="shared" ref="F70" si="510">E70-E69</f>
        <v>-4.2119511438983182E-2</v>
      </c>
      <c r="G70" s="361">
        <f t="shared" ref="G70" si="511">IF(F70&lt;0,-1,1)</f>
        <v>-1</v>
      </c>
      <c r="H70" s="360">
        <f t="shared" ref="H70" si="512">SUM(G68:G70)</f>
        <v>-3</v>
      </c>
      <c r="I70" s="2543" t="str">
        <f t="shared" ref="I70" si="513">IF(H70=-3,"悪化 ",IF(H70=3,"改善 "," ---"))</f>
        <v xml:space="preserve">悪化 </v>
      </c>
      <c r="J70" s="2547">
        <f>結果表!L68</f>
        <v>100.85955616260007</v>
      </c>
      <c r="L70" s="527">
        <v>7</v>
      </c>
      <c r="M70" s="262">
        <f t="shared" ref="M70" si="514">B70</f>
        <v>99.795448664064182</v>
      </c>
      <c r="N70" s="220">
        <f t="shared" ref="N70" si="515">J70</f>
        <v>100.85955616260007</v>
      </c>
    </row>
    <row r="71" spans="1:14">
      <c r="A71" s="2589">
        <v>45139</v>
      </c>
      <c r="B71" s="342">
        <f>結果表!D69</f>
        <v>99.772711101826673</v>
      </c>
      <c r="C71" s="243">
        <f t="shared" ref="C71" si="516">B71-B70</f>
        <v>-2.2737562237509223E-2</v>
      </c>
      <c r="D71" s="52">
        <f t="shared" ref="D71" si="517">ROUND((B71-B59)/B59*100,2)</f>
        <v>-1.26</v>
      </c>
      <c r="E71" s="359">
        <f t="shared" ref="E71" si="518">AVERAGE(B69:B71)</f>
        <v>99.788802881904004</v>
      </c>
      <c r="F71" s="542">
        <f t="shared" ref="F71" si="519">E71-E70</f>
        <v>-2.5682367385769567E-2</v>
      </c>
      <c r="G71" s="361">
        <f t="shared" ref="G71" si="520">IF(F71&lt;0,-1,1)</f>
        <v>-1</v>
      </c>
      <c r="H71" s="360">
        <f t="shared" ref="H71" si="521">SUM(G69:G71)</f>
        <v>-3</v>
      </c>
      <c r="I71" s="2543" t="str">
        <f t="shared" ref="I71" si="522">IF(H71=-3,"悪化 ",IF(H71=3,"改善 "," ---"))</f>
        <v xml:space="preserve">悪化 </v>
      </c>
      <c r="J71" s="2547">
        <f>結果表!L69</f>
        <v>100.73046107968634</v>
      </c>
      <c r="L71" s="529">
        <v>8</v>
      </c>
      <c r="M71" s="262">
        <f t="shared" ref="M71" si="523">B71</f>
        <v>99.772711101826673</v>
      </c>
      <c r="N71" s="220">
        <f t="shared" ref="N71" si="524">J71</f>
        <v>100.73046107968634</v>
      </c>
    </row>
    <row r="72" spans="1:14">
      <c r="A72" s="2589">
        <v>45170</v>
      </c>
      <c r="B72" s="342">
        <f>結果表!D70</f>
        <v>99.667411284911481</v>
      </c>
      <c r="C72" s="243">
        <f t="shared" ref="C72" si="525">B72-B71</f>
        <v>-0.10529981691519197</v>
      </c>
      <c r="D72" s="52">
        <f t="shared" ref="D72" si="526">ROUND((B72-B60)/B60*100,2)</f>
        <v>-1.23</v>
      </c>
      <c r="E72" s="359">
        <f t="shared" ref="E72" si="527">AVERAGE(B70:B72)</f>
        <v>99.745190350267464</v>
      </c>
      <c r="F72" s="542">
        <f t="shared" ref="F72" si="528">E72-E71</f>
        <v>-4.3612531636540552E-2</v>
      </c>
      <c r="G72" s="361">
        <f t="shared" ref="G72" si="529">IF(F72&lt;0,-1,1)</f>
        <v>-1</v>
      </c>
      <c r="H72" s="360">
        <f t="shared" ref="H72" si="530">SUM(G70:G72)</f>
        <v>-3</v>
      </c>
      <c r="I72" s="2543" t="str">
        <f t="shared" ref="I72" si="531">IF(H72=-3,"悪化 ",IF(H72=3,"改善 "," ---"))</f>
        <v xml:space="preserve">悪化 </v>
      </c>
      <c r="J72" s="2547">
        <f>結果表!L70</f>
        <v>100.58460274608461</v>
      </c>
      <c r="L72" s="529">
        <v>9</v>
      </c>
      <c r="M72" s="262">
        <f t="shared" ref="M72" si="532">B72</f>
        <v>99.667411284911481</v>
      </c>
      <c r="N72" s="220">
        <f t="shared" ref="N72" si="533">J72</f>
        <v>100.58460274608461</v>
      </c>
    </row>
    <row r="73" spans="1:14">
      <c r="A73" s="2589">
        <v>45200</v>
      </c>
      <c r="B73" s="342">
        <f>結果表!D71</f>
        <v>99.462600795528161</v>
      </c>
      <c r="C73" s="243">
        <f t="shared" ref="C73" si="534">B73-B72</f>
        <v>-0.2048104893833198</v>
      </c>
      <c r="D73" s="52">
        <f t="shared" ref="D73" si="535">ROUND((B73-B61)/B61*100,2)</f>
        <v>-1.27</v>
      </c>
      <c r="E73" s="359">
        <f t="shared" ref="E73" si="536">AVERAGE(B71:B73)</f>
        <v>99.634241060755429</v>
      </c>
      <c r="F73" s="542">
        <f t="shared" ref="F73" si="537">E73-E72</f>
        <v>-0.11094928951203542</v>
      </c>
      <c r="G73" s="361">
        <f t="shared" ref="G73" si="538">IF(F73&lt;0,-1,1)</f>
        <v>-1</v>
      </c>
      <c r="H73" s="360">
        <f t="shared" ref="H73" si="539">SUM(G71:G73)</f>
        <v>-3</v>
      </c>
      <c r="I73" s="2543" t="str">
        <f t="shared" ref="I73" si="540">IF(H73=-3,"悪化 ",IF(H73=3,"改善 "," ---"))</f>
        <v xml:space="preserve">悪化 </v>
      </c>
      <c r="J73" s="2547">
        <f>結果表!L71</f>
        <v>100.42768856100912</v>
      </c>
      <c r="L73" s="529">
        <v>10</v>
      </c>
      <c r="M73" s="262">
        <f t="shared" ref="M73" si="541">B73</f>
        <v>99.462600795528161</v>
      </c>
      <c r="N73" s="220">
        <f t="shared" ref="N73" si="542">J73</f>
        <v>100.42768856100912</v>
      </c>
    </row>
    <row r="74" spans="1:14">
      <c r="A74" s="2589">
        <v>45231</v>
      </c>
      <c r="B74" s="342">
        <f>結果表!D72</f>
        <v>99.149088828373408</v>
      </c>
      <c r="C74" s="243">
        <f t="shared" ref="C74" si="543">B74-B73</f>
        <v>-0.31351196715475282</v>
      </c>
      <c r="D74" s="52">
        <f t="shared" ref="D74" si="544">ROUND((B74-B62)/B62*100,2)</f>
        <v>-1.37</v>
      </c>
      <c r="E74" s="359">
        <f t="shared" ref="E74" si="545">AVERAGE(B72:B74)</f>
        <v>99.426366969604359</v>
      </c>
      <c r="F74" s="542">
        <f t="shared" ref="F74" si="546">E74-E73</f>
        <v>-0.20787409115106925</v>
      </c>
      <c r="G74" s="361">
        <f t="shared" ref="G74" si="547">IF(F74&lt;0,-1,1)</f>
        <v>-1</v>
      </c>
      <c r="H74" s="360">
        <f t="shared" ref="H74" si="548">SUM(G72:G74)</f>
        <v>-3</v>
      </c>
      <c r="I74" s="2543" t="str">
        <f t="shared" ref="I74" si="549">IF(H74=-3,"悪化 ",IF(H74=3,"改善 "," ---"))</f>
        <v xml:space="preserve">悪化 </v>
      </c>
      <c r="J74" s="2547">
        <f>結果表!L72</f>
        <v>100.25737581104347</v>
      </c>
      <c r="L74" s="528">
        <v>11</v>
      </c>
      <c r="M74" s="262">
        <f t="shared" ref="M74" si="550">B74</f>
        <v>99.149088828373408</v>
      </c>
      <c r="N74" s="220">
        <f t="shared" ref="N74" si="551">J74</f>
        <v>100.25737581104347</v>
      </c>
    </row>
    <row r="75" spans="1:14">
      <c r="A75" s="2641">
        <v>45261</v>
      </c>
      <c r="B75" s="342">
        <f>結果表!D73</f>
        <v>98.802030709313996</v>
      </c>
      <c r="C75" s="246">
        <f t="shared" ref="C75:C76" si="552">B75-B74</f>
        <v>-0.34705811905941175</v>
      </c>
      <c r="D75" s="550">
        <f t="shared" ref="D75:D76" si="553">ROUND((B75-B63)/B63*100,2)</f>
        <v>-1.5</v>
      </c>
      <c r="E75" s="544">
        <f t="shared" ref="E75:E76" si="554">AVERAGE(B73:B75)</f>
        <v>99.137906777738522</v>
      </c>
      <c r="F75" s="551">
        <f t="shared" ref="F75:F76" si="555">E75-E74</f>
        <v>-0.2884601918658376</v>
      </c>
      <c r="G75" s="545">
        <f t="shared" ref="G75:G76" si="556">IF(F75&lt;0,-1,1)</f>
        <v>-1</v>
      </c>
      <c r="H75" s="552">
        <f t="shared" ref="H75:H76" si="557">SUM(G73:G75)</f>
        <v>-3</v>
      </c>
      <c r="I75" s="2545" t="str">
        <f t="shared" ref="I75:I76" si="558">IF(H75=-3,"悪化 ",IF(H75=3,"改善 "," ---"))</f>
        <v xml:space="preserve">悪化 </v>
      </c>
      <c r="J75" s="2548">
        <f>結果表!L73</f>
        <v>100.08591951280393</v>
      </c>
      <c r="L75" s="532">
        <v>12</v>
      </c>
      <c r="M75" s="494">
        <f t="shared" ref="M75:M76" si="559">B75</f>
        <v>98.802030709313996</v>
      </c>
      <c r="N75" s="225">
        <f t="shared" ref="N75:N76" si="560">J75</f>
        <v>100.08591951280393</v>
      </c>
    </row>
    <row r="76" spans="1:14">
      <c r="A76" s="2640">
        <v>45292</v>
      </c>
      <c r="B76" s="2637">
        <f>結果表!D74</f>
        <v>98.519345876807762</v>
      </c>
      <c r="C76" s="245">
        <f t="shared" si="552"/>
        <v>-0.28268483250623433</v>
      </c>
      <c r="D76" s="547">
        <f t="shared" si="553"/>
        <v>-1.61</v>
      </c>
      <c r="E76" s="553">
        <f t="shared" si="554"/>
        <v>98.823488471498379</v>
      </c>
      <c r="F76" s="548">
        <f t="shared" si="555"/>
        <v>-0.31441830624014244</v>
      </c>
      <c r="G76" s="554">
        <f t="shared" si="556"/>
        <v>-1</v>
      </c>
      <c r="H76" s="549">
        <f t="shared" si="557"/>
        <v>-3</v>
      </c>
      <c r="I76" s="2542" t="str">
        <f t="shared" si="558"/>
        <v xml:space="preserve">悪化 </v>
      </c>
      <c r="J76" s="2547">
        <f>結果表!L74</f>
        <v>99.946949823373828</v>
      </c>
      <c r="L76" s="530" t="s">
        <v>1254</v>
      </c>
      <c r="M76" s="262">
        <f t="shared" si="559"/>
        <v>98.519345876807762</v>
      </c>
      <c r="N76" s="220">
        <f t="shared" si="560"/>
        <v>99.946949823373828</v>
      </c>
    </row>
    <row r="77" spans="1:14">
      <c r="A77" s="2589">
        <v>45323</v>
      </c>
      <c r="B77" s="2638">
        <f>結果表!D75</f>
        <v>98.472055888267192</v>
      </c>
      <c r="C77" s="243">
        <f t="shared" ref="C77" si="561">B77-B76</f>
        <v>-4.7289988540569539E-2</v>
      </c>
      <c r="D77" s="52">
        <f t="shared" ref="D77" si="562">ROUND((B77-B65)/B65*100,2)</f>
        <v>-1.55</v>
      </c>
      <c r="E77" s="359">
        <f t="shared" ref="E77" si="563">AVERAGE(B75:B77)</f>
        <v>98.597810824796326</v>
      </c>
      <c r="F77" s="542">
        <f t="shared" ref="F77" si="564">E77-E76</f>
        <v>-0.22567764670205293</v>
      </c>
      <c r="G77" s="361">
        <f t="shared" ref="G77" si="565">IF(F77&lt;0,-1,1)</f>
        <v>-1</v>
      </c>
      <c r="H77" s="360">
        <f t="shared" ref="H77" si="566">SUM(G75:G77)</f>
        <v>-3</v>
      </c>
      <c r="I77" s="2543" t="str">
        <f t="shared" ref="I77" si="567">IF(H77=-3,"悪化 ",IF(H77=3,"改善 "," ---"))</f>
        <v xml:space="preserve">悪化 </v>
      </c>
      <c r="J77" s="2547">
        <f>結果表!L75</f>
        <v>99.88674336858378</v>
      </c>
      <c r="L77" s="527">
        <v>2</v>
      </c>
      <c r="M77" s="262">
        <f t="shared" ref="M77" si="568">B77</f>
        <v>98.472055888267192</v>
      </c>
      <c r="N77" s="220">
        <f t="shared" ref="N77" si="569">J77</f>
        <v>99.88674336858378</v>
      </c>
    </row>
    <row r="78" spans="1:14">
      <c r="A78" s="2589">
        <v>45352</v>
      </c>
      <c r="B78" s="2638">
        <f>結果表!D76</f>
        <v>98.680651635197222</v>
      </c>
      <c r="C78" s="243">
        <f t="shared" ref="C78" si="570">B78-B77</f>
        <v>0.20859574693002969</v>
      </c>
      <c r="D78" s="52">
        <f t="shared" ref="D78" si="571">ROUND((B78-B66)/B66*100,2)</f>
        <v>-1.28</v>
      </c>
      <c r="E78" s="359">
        <f t="shared" ref="E78" si="572">AVERAGE(B76:B78)</f>
        <v>98.557351133424049</v>
      </c>
      <c r="F78" s="542">
        <f t="shared" ref="F78" si="573">E78-E77</f>
        <v>-4.0459691372277007E-2</v>
      </c>
      <c r="G78" s="361">
        <f t="shared" ref="G78" si="574">IF(F78&lt;0,-1,1)</f>
        <v>-1</v>
      </c>
      <c r="H78" s="360">
        <f t="shared" ref="H78" si="575">SUM(G76:G78)</f>
        <v>-3</v>
      </c>
      <c r="I78" s="2543" t="str">
        <f t="shared" ref="I78" si="576">IF(H78=-3,"悪化 ",IF(H78=3,"改善 "," ---"))</f>
        <v xml:space="preserve">悪化 </v>
      </c>
      <c r="J78" s="2547">
        <f>結果表!L76</f>
        <v>99.890810020686018</v>
      </c>
      <c r="L78" s="527">
        <v>3</v>
      </c>
      <c r="M78" s="262">
        <f t="shared" ref="M78" si="577">B78</f>
        <v>98.680651635197222</v>
      </c>
      <c r="N78" s="220">
        <f t="shared" ref="N78" si="578">J78</f>
        <v>99.890810020686018</v>
      </c>
    </row>
    <row r="79" spans="1:14">
      <c r="A79" s="2589">
        <v>45383</v>
      </c>
      <c r="B79" s="2638">
        <f>結果表!D77</f>
        <v>99.105212112362153</v>
      </c>
      <c r="C79" s="243">
        <f t="shared" ref="C79" si="579">B79-B78</f>
        <v>0.42456047716493117</v>
      </c>
      <c r="D79" s="52">
        <f t="shared" ref="D79" si="580">ROUND((B79-B67)/B67*100,2)</f>
        <v>-0.82</v>
      </c>
      <c r="E79" s="359">
        <f t="shared" ref="E79" si="581">AVERAGE(B77:B79)</f>
        <v>98.752639878608861</v>
      </c>
      <c r="F79" s="542">
        <f t="shared" ref="F79" si="582">E79-E78</f>
        <v>0.19528874518481132</v>
      </c>
      <c r="G79" s="361">
        <f t="shared" ref="G79" si="583">IF(F79&lt;0,-1,1)</f>
        <v>1</v>
      </c>
      <c r="H79" s="360">
        <f t="shared" ref="H79" si="584">SUM(G77:G79)</f>
        <v>-1</v>
      </c>
      <c r="I79" s="2543" t="str">
        <f t="shared" ref="I79" si="585">IF(H79=-3,"悪化 ",IF(H79=3,"改善 "," ---"))</f>
        <v xml:space="preserve"> ---</v>
      </c>
      <c r="J79" s="2547">
        <f>結果表!L77</f>
        <v>99.926080398465274</v>
      </c>
      <c r="L79" s="527">
        <v>4</v>
      </c>
      <c r="M79" s="262">
        <f t="shared" ref="M79" si="586">B79</f>
        <v>99.105212112362153</v>
      </c>
      <c r="N79" s="220">
        <f t="shared" ref="N79" si="587">J79</f>
        <v>99.926080398465274</v>
      </c>
    </row>
    <row r="80" spans="1:14">
      <c r="A80" s="2589">
        <v>45413</v>
      </c>
      <c r="B80" s="2638">
        <f>結果表!D78</f>
        <v>99.589927560485833</v>
      </c>
      <c r="C80" s="243">
        <f t="shared" ref="C80" si="588">B80-B79</f>
        <v>0.48471544812367995</v>
      </c>
      <c r="D80" s="52">
        <f t="shared" ref="D80" si="589">ROUND((B80-B68)/B68*100,2)</f>
        <v>-0.26</v>
      </c>
      <c r="E80" s="359">
        <f t="shared" ref="E80" si="590">AVERAGE(B78:B80)</f>
        <v>99.125263769348408</v>
      </c>
      <c r="F80" s="542">
        <f t="shared" ref="F80" si="591">E80-E79</f>
        <v>0.37262389073954694</v>
      </c>
      <c r="G80" s="361">
        <f t="shared" ref="G80" si="592">IF(F80&lt;0,-1,1)</f>
        <v>1</v>
      </c>
      <c r="H80" s="360">
        <f t="shared" ref="H80" si="593">SUM(G78:G80)</f>
        <v>1</v>
      </c>
      <c r="I80" s="2543" t="str">
        <f t="shared" ref="I80" si="594">IF(H80=-3,"悪化 ",IF(H80=3,"改善 "," ---"))</f>
        <v xml:space="preserve"> ---</v>
      </c>
      <c r="J80" s="2547">
        <f>結果表!L78</f>
        <v>99.966397624859127</v>
      </c>
      <c r="L80" s="527">
        <v>5</v>
      </c>
      <c r="M80" s="262">
        <f t="shared" ref="M80" si="595">B80</f>
        <v>99.589927560485833</v>
      </c>
      <c r="N80" s="220">
        <f t="shared" ref="N80" si="596">J80</f>
        <v>99.966397624859127</v>
      </c>
    </row>
    <row r="81" spans="1:14">
      <c r="A81" s="2589">
        <v>45444</v>
      </c>
      <c r="B81" s="2638">
        <f>結果表!D79</f>
        <v>99.993204211463222</v>
      </c>
      <c r="C81" s="243">
        <f t="shared" ref="C81" si="597">B81-B80</f>
        <v>0.40327665097738929</v>
      </c>
      <c r="D81" s="52">
        <f t="shared" ref="D81" si="598">ROUND((B81-B69)/B69*100,2)</f>
        <v>0.2</v>
      </c>
      <c r="E81" s="359">
        <f t="shared" ref="E81" si="599">AVERAGE(B79:B81)</f>
        <v>99.562781294770389</v>
      </c>
      <c r="F81" s="542">
        <f t="shared" ref="F81" si="600">E81-E80</f>
        <v>0.43751752542198119</v>
      </c>
      <c r="G81" s="361">
        <f t="shared" ref="G81" si="601">IF(F81&lt;0,-1,1)</f>
        <v>1</v>
      </c>
      <c r="H81" s="360">
        <f t="shared" ref="H81" si="602">SUM(G79:G81)</f>
        <v>3</v>
      </c>
      <c r="I81" s="2543" t="str">
        <f t="shared" ref="I81" si="603">IF(H81=-3,"悪化 ",IF(H81=3,"改善 "," ---"))</f>
        <v xml:space="preserve">改善 </v>
      </c>
      <c r="J81" s="2547">
        <f>結果表!L79</f>
        <v>100.00303737605064</v>
      </c>
      <c r="L81" s="527">
        <v>6</v>
      </c>
      <c r="M81" s="262">
        <f t="shared" ref="M81" si="604">B81</f>
        <v>99.993204211463222</v>
      </c>
      <c r="N81" s="220">
        <f t="shared" ref="N81" si="605">J81</f>
        <v>100.00303737605064</v>
      </c>
    </row>
    <row r="82" spans="1:14">
      <c r="A82" s="2589">
        <v>45474</v>
      </c>
      <c r="B82" s="2638">
        <f>結果表!D80</f>
        <v>100.33802582856963</v>
      </c>
      <c r="C82" s="243">
        <f t="shared" ref="C82" si="606">B82-B81</f>
        <v>0.34482161710640469</v>
      </c>
      <c r="D82" s="52">
        <f t="shared" ref="D82" si="607">ROUND((B82-B70)/B70*100,2)</f>
        <v>0.54</v>
      </c>
      <c r="E82" s="359">
        <f t="shared" ref="E82" si="608">AVERAGE(B80:B82)</f>
        <v>99.973719200172908</v>
      </c>
      <c r="F82" s="542">
        <f t="shared" ref="F82" si="609">E82-E81</f>
        <v>0.41093790540251973</v>
      </c>
      <c r="G82" s="361">
        <f t="shared" ref="G82" si="610">IF(F82&lt;0,-1,1)</f>
        <v>1</v>
      </c>
      <c r="H82" s="360">
        <f t="shared" ref="H82" si="611">SUM(G80:G82)</f>
        <v>3</v>
      </c>
      <c r="I82" s="2543" t="str">
        <f t="shared" ref="I82" si="612">IF(H82=-3,"悪化 ",IF(H82=3,"改善 "," ---"))</f>
        <v xml:space="preserve">改善 </v>
      </c>
      <c r="J82" s="2547">
        <f>結果表!L80</f>
        <v>100.04036250463626</v>
      </c>
      <c r="L82" s="527">
        <v>7</v>
      </c>
      <c r="M82" s="262">
        <f t="shared" ref="M82" si="613">B82</f>
        <v>100.33802582856963</v>
      </c>
      <c r="N82" s="220">
        <f t="shared" ref="N82" si="614">J82</f>
        <v>100.04036250463626</v>
      </c>
    </row>
    <row r="83" spans="1:14">
      <c r="A83" s="2589">
        <v>45505</v>
      </c>
      <c r="B83" s="2638">
        <f>結果表!D81</f>
        <v>100.52685608231337</v>
      </c>
      <c r="C83" s="243">
        <f t="shared" ref="C83" si="615">B83-B82</f>
        <v>0.1888302537437454</v>
      </c>
      <c r="D83" s="52">
        <f t="shared" ref="D83" si="616">ROUND((B83-B71)/B71*100,2)</f>
        <v>0.76</v>
      </c>
      <c r="E83" s="359">
        <f t="shared" ref="E83" si="617">AVERAGE(B81:B83)</f>
        <v>100.28602870744874</v>
      </c>
      <c r="F83" s="542">
        <f t="shared" ref="F83" si="618">E83-E82</f>
        <v>0.31230950727582751</v>
      </c>
      <c r="G83" s="361">
        <f t="shared" ref="G83" si="619">IF(F83&lt;0,-1,1)</f>
        <v>1</v>
      </c>
      <c r="H83" s="360">
        <f t="shared" ref="H83" si="620">SUM(G81:G83)</f>
        <v>3</v>
      </c>
      <c r="I83" s="2543" t="str">
        <f t="shared" ref="I83" si="621">IF(H83=-3,"悪化 ",IF(H83=3,"改善 "," ---"))</f>
        <v xml:space="preserve">改善 </v>
      </c>
      <c r="J83" s="2547">
        <f>結果表!L81</f>
        <v>100.08152380471726</v>
      </c>
      <c r="L83" s="529">
        <v>8</v>
      </c>
      <c r="M83" s="262">
        <f t="shared" ref="M83" si="622">B83</f>
        <v>100.52685608231337</v>
      </c>
      <c r="N83" s="220">
        <f t="shared" ref="N83" si="623">J83</f>
        <v>100.08152380471726</v>
      </c>
    </row>
    <row r="84" spans="1:14">
      <c r="A84" s="2589">
        <v>45536</v>
      </c>
      <c r="B84" s="2638">
        <f>結果表!D82</f>
        <v>100.62798339025981</v>
      </c>
      <c r="C84" s="243">
        <f t="shared" ref="C84" si="624">B84-B83</f>
        <v>0.10112730794644165</v>
      </c>
      <c r="D84" s="52">
        <f t="shared" ref="D84" si="625">ROUND((B84-B72)/B72*100,2)</f>
        <v>0.96</v>
      </c>
      <c r="E84" s="359">
        <f t="shared" ref="E84" si="626">AVERAGE(B82:B84)</f>
        <v>100.49762176704762</v>
      </c>
      <c r="F84" s="542">
        <f t="shared" ref="F84" si="627">E84-E83</f>
        <v>0.21159305959888286</v>
      </c>
      <c r="G84" s="361">
        <f t="shared" ref="G84" si="628">IF(F84&lt;0,-1,1)</f>
        <v>1</v>
      </c>
      <c r="H84" s="360">
        <f t="shared" ref="H84" si="629">SUM(G82:G84)</f>
        <v>3</v>
      </c>
      <c r="I84" s="2543" t="str">
        <f t="shared" ref="I84" si="630">IF(H84=-3,"悪化 ",IF(H84=3,"改善 "," ---"))</f>
        <v xml:space="preserve">改善 </v>
      </c>
      <c r="J84" s="2547">
        <f>結果表!L82</f>
        <v>100.14609512499804</v>
      </c>
      <c r="L84" s="529">
        <v>9</v>
      </c>
      <c r="M84" s="262">
        <f t="shared" ref="M84" si="631">B84</f>
        <v>100.62798339025981</v>
      </c>
      <c r="N84" s="220">
        <f t="shared" ref="N84" si="632">J84</f>
        <v>100.14609512499804</v>
      </c>
    </row>
    <row r="85" spans="1:14">
      <c r="A85" s="2589">
        <v>45566</v>
      </c>
      <c r="B85" s="2638">
        <f>結果表!D83</f>
        <v>100.65919965576764</v>
      </c>
      <c r="C85" s="243">
        <f t="shared" ref="C85" si="633">B85-B84</f>
        <v>3.1216265507822527E-2</v>
      </c>
      <c r="D85" s="52">
        <f t="shared" ref="D85" si="634">ROUND((B85-B73)/B73*100,2)</f>
        <v>1.2</v>
      </c>
      <c r="E85" s="359">
        <f t="shared" ref="E85" si="635">AVERAGE(B83:B85)</f>
        <v>100.60467970944694</v>
      </c>
      <c r="F85" s="542">
        <f t="shared" ref="F85" si="636">E85-E84</f>
        <v>0.10705794239932231</v>
      </c>
      <c r="G85" s="361">
        <f t="shared" ref="G85" si="637">IF(F85&lt;0,-1,1)</f>
        <v>1</v>
      </c>
      <c r="H85" s="360">
        <f t="shared" ref="H85" si="638">SUM(G83:G85)</f>
        <v>3</v>
      </c>
      <c r="I85" s="2543" t="str">
        <f t="shared" ref="I85" si="639">IF(H85=-3,"悪化 ",IF(H85=3,"改善 "," ---"))</f>
        <v xml:space="preserve">改善 </v>
      </c>
      <c r="J85" s="2547">
        <f>結果表!L83</f>
        <v>100.20833862822411</v>
      </c>
      <c r="L85" s="529">
        <v>10</v>
      </c>
      <c r="M85" s="262">
        <f t="shared" ref="M85" si="640">B85</f>
        <v>100.65919965576764</v>
      </c>
      <c r="N85" s="220">
        <f t="shared" ref="N85" si="641">J85</f>
        <v>100.20833862822411</v>
      </c>
    </row>
    <row r="86" spans="1:14">
      <c r="A86" s="2589">
        <v>45597</v>
      </c>
      <c r="B86" s="2638">
        <f>結果表!D84</f>
        <v>100.61155670915507</v>
      </c>
      <c r="C86" s="243">
        <f t="shared" ref="C86" si="642">B86-B85</f>
        <v>-4.7642946612569403E-2</v>
      </c>
      <c r="D86" s="52">
        <f t="shared" ref="D86" si="643">ROUND((B86-B74)/B74*100,2)</f>
        <v>1.48</v>
      </c>
      <c r="E86" s="359">
        <f t="shared" ref="E86" si="644">AVERAGE(B84:B86)</f>
        <v>100.63291325172752</v>
      </c>
      <c r="F86" s="542">
        <f t="shared" ref="F86" si="645">E86-E85</f>
        <v>2.8233542280574397E-2</v>
      </c>
      <c r="G86" s="361">
        <f t="shared" ref="G86" si="646">IF(F86&lt;0,-1,1)</f>
        <v>1</v>
      </c>
      <c r="H86" s="360">
        <f t="shared" ref="H86" si="647">SUM(G84:G86)</f>
        <v>3</v>
      </c>
      <c r="I86" s="2543" t="str">
        <f t="shared" ref="I86" si="648">IF(H86=-3,"悪化 ",IF(H86=3,"改善 "," ---"))</f>
        <v xml:space="preserve">改善 </v>
      </c>
      <c r="J86" s="2547">
        <f>結果表!L84</f>
        <v>100.24778556377385</v>
      </c>
      <c r="L86" s="528">
        <v>11</v>
      </c>
      <c r="M86" s="262">
        <f t="shared" ref="M86" si="649">B86</f>
        <v>100.61155670915507</v>
      </c>
      <c r="N86" s="220">
        <f t="shared" ref="N86" si="650">J86</f>
        <v>100.24778556377385</v>
      </c>
    </row>
    <row r="87" spans="1:14">
      <c r="A87" s="2641">
        <v>45627</v>
      </c>
      <c r="B87" s="2638">
        <f>結果表!D85</f>
        <v>100.53954241050499</v>
      </c>
      <c r="C87" s="243">
        <f t="shared" ref="C87" si="651">B87-B86</f>
        <v>-7.2014298650074693E-2</v>
      </c>
      <c r="D87" s="52">
        <f t="shared" ref="D87" si="652">ROUND((B87-B75)/B75*100,2)</f>
        <v>1.76</v>
      </c>
      <c r="E87" s="359">
        <f t="shared" ref="E87" si="653">AVERAGE(B85:B87)</f>
        <v>100.60343292514256</v>
      </c>
      <c r="F87" s="542">
        <f t="shared" ref="F87" si="654">E87-E86</f>
        <v>-2.9480326584959471E-2</v>
      </c>
      <c r="G87" s="361">
        <f t="shared" ref="G87" si="655">IF(F87&lt;0,-1,1)</f>
        <v>-1</v>
      </c>
      <c r="H87" s="360">
        <f t="shared" ref="H87" si="656">SUM(G85:G87)</f>
        <v>1</v>
      </c>
      <c r="I87" s="2543" t="str">
        <f t="shared" ref="I87" si="657">IF(H87=-3,"悪化 ",IF(H87=3,"改善 "," ---"))</f>
        <v xml:space="preserve"> ---</v>
      </c>
      <c r="J87" s="2547">
        <f>結果表!L85</f>
        <v>100.26581772222853</v>
      </c>
      <c r="L87" s="532">
        <v>12</v>
      </c>
      <c r="M87" s="494">
        <f t="shared" ref="M87" si="658">B87</f>
        <v>100.53954241050499</v>
      </c>
      <c r="N87" s="225">
        <f t="shared" ref="N87" si="659">J87</f>
        <v>100.26581772222853</v>
      </c>
    </row>
    <row r="88" spans="1:14">
      <c r="A88" s="2231">
        <v>45658</v>
      </c>
      <c r="B88" s="2546">
        <f>結果表!D86</f>
        <v>100.46266536081468</v>
      </c>
      <c r="C88" s="547">
        <f t="shared" ref="C88" si="660">B88-B87</f>
        <v>-7.6877049690310173E-2</v>
      </c>
      <c r="D88" s="245">
        <f t="shared" ref="D88" si="661">ROUND((B88-B76)/B76*100,2)</f>
        <v>1.97</v>
      </c>
      <c r="E88" s="548">
        <f t="shared" ref="E88" si="662">AVERAGE(B86:B88)</f>
        <v>100.53792149349158</v>
      </c>
      <c r="F88" s="553">
        <f t="shared" ref="F88" si="663">E88-E87</f>
        <v>-6.5511431650975283E-2</v>
      </c>
      <c r="G88" s="549">
        <f t="shared" ref="G88" si="664">IF(F88&lt;0,-1,1)</f>
        <v>-1</v>
      </c>
      <c r="H88" s="554">
        <f t="shared" ref="H88" si="665">SUM(G86:G88)</f>
        <v>-1</v>
      </c>
      <c r="I88" s="2544" t="str">
        <f t="shared" ref="I88" si="666">IF(H88=-3,"悪化 ",IF(H88=3,"改善 "," ---"))</f>
        <v xml:space="preserve"> ---</v>
      </c>
      <c r="J88" s="2546">
        <f>結果表!L86</f>
        <v>100.27196003133768</v>
      </c>
      <c r="L88" s="530" t="s">
        <v>1463</v>
      </c>
      <c r="M88" s="262">
        <f t="shared" ref="M88" si="667">B88</f>
        <v>100.46266536081468</v>
      </c>
      <c r="N88" s="220">
        <f t="shared" ref="N88" si="668">J88</f>
        <v>100.27196003133768</v>
      </c>
    </row>
    <row r="89" spans="1:14">
      <c r="A89" s="2232">
        <v>45689</v>
      </c>
      <c r="B89" s="2547">
        <f>結果表!D87</f>
        <v>100.39207227378469</v>
      </c>
      <c r="C89" s="52">
        <f t="shared" ref="C89" si="669">B89-B88</f>
        <v>-7.0593087029990897E-2</v>
      </c>
      <c r="D89" s="243">
        <f t="shared" ref="D89" si="670">ROUND((B89-B77)/B77*100,2)</f>
        <v>1.95</v>
      </c>
      <c r="E89" s="542">
        <f t="shared" ref="E89" si="671">AVERAGE(B87:B89)</f>
        <v>100.46476001503477</v>
      </c>
      <c r="F89" s="359">
        <f t="shared" ref="F89" si="672">E89-E88</f>
        <v>-7.3161478456810869E-2</v>
      </c>
      <c r="G89" s="360">
        <f t="shared" ref="G89" si="673">IF(F89&lt;0,-1,1)</f>
        <v>-1</v>
      </c>
      <c r="H89" s="361">
        <f t="shared" ref="H89" si="674">SUM(G87:G89)</f>
        <v>-3</v>
      </c>
      <c r="I89" s="362" t="str">
        <f t="shared" ref="I89" si="675">IF(H89=-3,"悪化 ",IF(H89=3,"改善 "," ---"))</f>
        <v xml:space="preserve">悪化 </v>
      </c>
      <c r="J89" s="2547">
        <f>結果表!L87</f>
        <v>100.28733946688024</v>
      </c>
      <c r="L89" s="527">
        <v>2</v>
      </c>
      <c r="M89" s="262">
        <f t="shared" ref="M89" si="676">B89</f>
        <v>100.39207227378469</v>
      </c>
      <c r="N89" s="220">
        <f t="shared" ref="N89" si="677">J89</f>
        <v>100.28733946688024</v>
      </c>
    </row>
    <row r="90" spans="1:14">
      <c r="A90" s="2232">
        <v>45717</v>
      </c>
      <c r="B90" s="2547">
        <f>結果表!D88</f>
        <v>100.38866939235055</v>
      </c>
      <c r="C90" s="52">
        <f t="shared" ref="C90" si="678">B90-B89</f>
        <v>-3.4028814341411362E-3</v>
      </c>
      <c r="D90" s="243">
        <f t="shared" ref="D90" si="679">ROUND((B90-B78)/B78*100,2)</f>
        <v>1.73</v>
      </c>
      <c r="E90" s="542">
        <f t="shared" ref="E90" si="680">AVERAGE(B88:B90)</f>
        <v>100.4144690089833</v>
      </c>
      <c r="F90" s="359">
        <f t="shared" ref="F90" si="681">E90-E89</f>
        <v>-5.0291006051466525E-2</v>
      </c>
      <c r="G90" s="360">
        <f t="shared" ref="G90" si="682">IF(F90&lt;0,-1,1)</f>
        <v>-1</v>
      </c>
      <c r="H90" s="361">
        <f t="shared" ref="H90" si="683">SUM(G88:G90)</f>
        <v>-3</v>
      </c>
      <c r="I90" s="362" t="str">
        <f t="shared" ref="I90" si="684">IF(H90=-3,"悪化 ",IF(H90=3,"改善 "," ---"))</f>
        <v xml:space="preserve">悪化 </v>
      </c>
      <c r="J90" s="2547">
        <f>結果表!L88</f>
        <v>100.30859438869264</v>
      </c>
      <c r="L90" s="527">
        <v>3</v>
      </c>
      <c r="M90" s="262">
        <f t="shared" ref="M90" si="685">B90</f>
        <v>100.38866939235055</v>
      </c>
      <c r="N90" s="220">
        <f t="shared" ref="N90" si="686">J90</f>
        <v>100.30859438869264</v>
      </c>
    </row>
    <row r="91" spans="1:14">
      <c r="A91" s="2232">
        <v>45748</v>
      </c>
      <c r="B91" s="2547">
        <f>結果表!D89</f>
        <v>100.53368338353187</v>
      </c>
      <c r="C91" s="52">
        <f t="shared" ref="C91" si="687">B91-B90</f>
        <v>0.1450139911813153</v>
      </c>
      <c r="D91" s="243">
        <f t="shared" ref="D91" si="688">ROUND((B91-B79)/B79*100,2)</f>
        <v>1.44</v>
      </c>
      <c r="E91" s="542">
        <f t="shared" ref="E91" si="689">AVERAGE(B89:B91)</f>
        <v>100.43814168322236</v>
      </c>
      <c r="F91" s="359">
        <f t="shared" ref="F91" si="690">E91-E90</f>
        <v>2.3672674239051616E-2</v>
      </c>
      <c r="G91" s="360">
        <f t="shared" ref="G91" si="691">IF(F91&lt;0,-1,1)</f>
        <v>1</v>
      </c>
      <c r="H91" s="361">
        <f t="shared" ref="H91" si="692">SUM(G89:G91)</f>
        <v>-1</v>
      </c>
      <c r="I91" s="362" t="str">
        <f t="shared" ref="I91" si="693">IF(H91=-3,"悪化 ",IF(H91=3,"改善 "," ---"))</f>
        <v xml:space="preserve"> ---</v>
      </c>
      <c r="J91" s="2547">
        <f>結果表!L89</f>
        <v>100.33712653987092</v>
      </c>
      <c r="L91" s="527">
        <v>4</v>
      </c>
      <c r="M91" s="262">
        <f t="shared" ref="M91" si="694">B91</f>
        <v>100.53368338353187</v>
      </c>
      <c r="N91" s="220">
        <f t="shared" ref="N91" si="695">J91</f>
        <v>100.33712653987092</v>
      </c>
    </row>
    <row r="92" spans="1:14">
      <c r="A92" s="2232">
        <v>45778</v>
      </c>
      <c r="B92" s="2547">
        <f>結果表!D90</f>
        <v>100.76676033441311</v>
      </c>
      <c r="C92" s="52">
        <f t="shared" ref="C92" si="696">B92-B91</f>
        <v>0.23307695088124092</v>
      </c>
      <c r="D92" s="243">
        <f t="shared" ref="D92" si="697">ROUND((B92-B80)/B80*100,2)</f>
        <v>1.18</v>
      </c>
      <c r="E92" s="542">
        <f t="shared" ref="E92" si="698">AVERAGE(B90:B92)</f>
        <v>100.56303770343185</v>
      </c>
      <c r="F92" s="359">
        <f t="shared" ref="F92" si="699">E92-E91</f>
        <v>0.12489602020949064</v>
      </c>
      <c r="G92" s="360">
        <f t="shared" ref="G92" si="700">IF(F92&lt;0,-1,1)</f>
        <v>1</v>
      </c>
      <c r="H92" s="361">
        <f t="shared" ref="H92" si="701">SUM(G90:G92)</f>
        <v>1</v>
      </c>
      <c r="I92" s="362" t="str">
        <f t="shared" ref="I92" si="702">IF(H92=-3,"悪化 ",IF(H92=3,"改善 "," ---"))</f>
        <v xml:space="preserve"> ---</v>
      </c>
      <c r="J92" s="2547">
        <f>結果表!L90</f>
        <v>100.35044709121844</v>
      </c>
      <c r="L92" s="527">
        <v>5</v>
      </c>
      <c r="M92" s="262">
        <f t="shared" ref="M92" si="703">B92</f>
        <v>100.76676033441311</v>
      </c>
      <c r="N92" s="220">
        <f t="shared" ref="N92" si="704">J92</f>
        <v>100.35044709121844</v>
      </c>
    </row>
    <row r="93" spans="1:14">
      <c r="A93" s="2232">
        <v>45809</v>
      </c>
      <c r="B93" s="2547">
        <f>結果表!D91</f>
        <v>100.95943386876253</v>
      </c>
      <c r="C93" s="52">
        <f t="shared" ref="C93" si="705">B93-B92</f>
        <v>0.19267353434942436</v>
      </c>
      <c r="D93" s="243">
        <f t="shared" ref="D93" si="706">ROUND((B93-B81)/B81*100,2)</f>
        <v>0.97</v>
      </c>
      <c r="E93" s="542">
        <f t="shared" ref="E93" si="707">AVERAGE(B91:B93)</f>
        <v>100.75329252890249</v>
      </c>
      <c r="F93" s="359">
        <f t="shared" ref="F93" si="708">E93-E92</f>
        <v>0.19025482547064598</v>
      </c>
      <c r="G93" s="360">
        <f t="shared" ref="G93" si="709">IF(F93&lt;0,-1,1)</f>
        <v>1</v>
      </c>
      <c r="H93" s="361">
        <f t="shared" ref="H93" si="710">SUM(G91:G93)</f>
        <v>3</v>
      </c>
      <c r="I93" s="362" t="str">
        <f t="shared" ref="I93" si="711">IF(H93=-3,"悪化 ",IF(H93=3,"改善 "," ---"))</f>
        <v xml:space="preserve">改善 </v>
      </c>
      <c r="J93" s="2547">
        <f>結果表!L91</f>
        <v>100.31735270854499</v>
      </c>
      <c r="L93" s="527">
        <v>6</v>
      </c>
      <c r="M93" s="262">
        <f t="shared" ref="M93" si="712">B93</f>
        <v>100.95943386876253</v>
      </c>
      <c r="N93" s="220">
        <f t="shared" ref="N93" si="713">J93</f>
        <v>100.31735270854499</v>
      </c>
    </row>
    <row r="94" spans="1:14">
      <c r="A94" s="2232">
        <v>45839</v>
      </c>
      <c r="B94" s="2547">
        <f>結果表!D92</f>
        <v>101.09266556826161</v>
      </c>
      <c r="C94" s="52">
        <f t="shared" ref="C94" si="714">B94-B93</f>
        <v>0.13323169949907765</v>
      </c>
      <c r="D94" s="243">
        <f t="shared" ref="D94" si="715">ROUND((B94-B82)/B82*100,2)</f>
        <v>0.75</v>
      </c>
      <c r="E94" s="542">
        <f t="shared" ref="E94" si="716">AVERAGE(B92:B94)</f>
        <v>100.93961992381242</v>
      </c>
      <c r="F94" s="359">
        <f t="shared" ref="F94" si="717">E94-E93</f>
        <v>0.18632739490992378</v>
      </c>
      <c r="G94" s="360">
        <f t="shared" ref="G94" si="718">IF(F94&lt;0,-1,1)</f>
        <v>1</v>
      </c>
      <c r="H94" s="361">
        <f t="shared" ref="H94" si="719">SUM(G92:G94)</f>
        <v>3</v>
      </c>
      <c r="I94" s="362" t="str">
        <f t="shared" ref="I94" si="720">IF(H94=-3,"悪化 ",IF(H94=3,"改善 "," ---"))</f>
        <v xml:space="preserve">改善 </v>
      </c>
      <c r="J94" s="2547">
        <f>結果表!L92</f>
        <v>100.2099862874957</v>
      </c>
      <c r="L94" s="527">
        <v>7</v>
      </c>
      <c r="M94" s="262">
        <f t="shared" ref="M94" si="721">B94</f>
        <v>101.09266556826161</v>
      </c>
      <c r="N94" s="220">
        <f t="shared" ref="N94" si="722">J94</f>
        <v>100.2099862874957</v>
      </c>
    </row>
    <row r="95" spans="1:14">
      <c r="A95" s="2232">
        <v>45870</v>
      </c>
      <c r="B95" s="2547">
        <f>結果表!D93</f>
        <v>101.10033942435896</v>
      </c>
      <c r="C95" s="52">
        <f t="shared" ref="C95" si="723">B95-B94</f>
        <v>7.6738560973552694E-3</v>
      </c>
      <c r="D95" s="243">
        <f t="shared" ref="D95" si="724">ROUND((B95-B83)/B83*100,2)</f>
        <v>0.56999999999999995</v>
      </c>
      <c r="E95" s="542">
        <f t="shared" ref="E95" si="725">AVERAGE(B93:B95)</f>
        <v>101.05081295379436</v>
      </c>
      <c r="F95" s="359">
        <f t="shared" ref="F95" si="726">E95-E94</f>
        <v>0.11119302998194769</v>
      </c>
      <c r="G95" s="360">
        <f t="shared" ref="G95" si="727">IF(F95&lt;0,-1,1)</f>
        <v>1</v>
      </c>
      <c r="H95" s="361">
        <f t="shared" ref="H95" si="728">SUM(G93:G95)</f>
        <v>3</v>
      </c>
      <c r="I95" s="362" t="str">
        <f t="shared" ref="I95" si="729">IF(H95=-3,"悪化 ",IF(H95=3,"改善 "," ---"))</f>
        <v xml:space="preserve">改善 </v>
      </c>
      <c r="J95" s="2547">
        <f>結果表!L93</f>
        <v>100.02465706619228</v>
      </c>
      <c r="L95" s="529">
        <v>8</v>
      </c>
      <c r="M95" s="262">
        <f t="shared" ref="M95" si="730">B95</f>
        <v>101.10033942435896</v>
      </c>
      <c r="N95" s="220">
        <f t="shared" ref="N95" si="731">J95</f>
        <v>100.02465706619228</v>
      </c>
    </row>
    <row r="96" spans="1:14">
      <c r="A96" s="2232">
        <v>45901</v>
      </c>
      <c r="B96" s="2547"/>
      <c r="C96" s="52"/>
      <c r="D96" s="243"/>
      <c r="E96" s="542"/>
      <c r="F96" s="359"/>
      <c r="G96" s="360"/>
      <c r="H96" s="361"/>
      <c r="I96" s="362"/>
      <c r="J96" s="2547"/>
      <c r="L96" s="529">
        <v>9</v>
      </c>
      <c r="M96" s="262"/>
      <c r="N96" s="220"/>
    </row>
    <row r="97" spans="1:14">
      <c r="A97" s="2232">
        <v>45931</v>
      </c>
      <c r="B97" s="2547"/>
      <c r="C97" s="52"/>
      <c r="D97" s="243"/>
      <c r="E97" s="542"/>
      <c r="F97" s="359"/>
      <c r="G97" s="360"/>
      <c r="H97" s="361"/>
      <c r="I97" s="362"/>
      <c r="J97" s="2547"/>
      <c r="L97" s="529">
        <v>10</v>
      </c>
      <c r="M97" s="262"/>
      <c r="N97" s="220"/>
    </row>
    <row r="98" spans="1:14">
      <c r="A98" s="2232">
        <v>45962</v>
      </c>
      <c r="B98" s="2547"/>
      <c r="C98" s="52"/>
      <c r="D98" s="243"/>
      <c r="E98" s="542"/>
      <c r="F98" s="359"/>
      <c r="G98" s="360"/>
      <c r="H98" s="361"/>
      <c r="I98" s="362"/>
      <c r="J98" s="2547"/>
      <c r="L98" s="528">
        <v>11</v>
      </c>
      <c r="M98" s="262"/>
      <c r="N98" s="220"/>
    </row>
    <row r="99" spans="1:14">
      <c r="A99" s="2549">
        <v>45992</v>
      </c>
      <c r="B99" s="2548"/>
      <c r="C99" s="550"/>
      <c r="D99" s="246"/>
      <c r="E99" s="551"/>
      <c r="F99" s="544"/>
      <c r="G99" s="552"/>
      <c r="H99" s="545"/>
      <c r="I99" s="439"/>
      <c r="J99" s="2548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J94" sqref="J94:J95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6">
      <c r="A1" s="303" t="s">
        <v>1446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6">
      <c r="A2" s="2554" t="s">
        <v>472</v>
      </c>
      <c r="B2" s="2552" t="s">
        <v>495</v>
      </c>
      <c r="C2" s="2551"/>
      <c r="D2" s="2551"/>
      <c r="E2" s="2552"/>
      <c r="F2" s="2552"/>
      <c r="G2" s="2552"/>
      <c r="H2" s="2552"/>
      <c r="I2" s="2552"/>
      <c r="J2" s="2554" t="s">
        <v>496</v>
      </c>
    </row>
    <row r="3" spans="1:16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75" t="s">
        <v>65</v>
      </c>
      <c r="H3" s="2886"/>
      <c r="I3" s="2886"/>
      <c r="J3" s="2559"/>
      <c r="L3" s="526" t="s">
        <v>352</v>
      </c>
      <c r="M3" s="526" t="s">
        <v>701</v>
      </c>
      <c r="N3" s="526" t="s">
        <v>702</v>
      </c>
      <c r="P3" s="1039" t="s">
        <v>833</v>
      </c>
    </row>
    <row r="4" spans="1:16">
      <c r="A4" s="2231">
        <v>43101</v>
      </c>
      <c r="B4" s="2546">
        <f>結果表!E2</f>
        <v>99.579921741900165</v>
      </c>
      <c r="C4" s="735"/>
      <c r="D4" s="547"/>
      <c r="E4" s="553">
        <f>AVERAGE(B4:B4)</f>
        <v>99.579921741900165</v>
      </c>
      <c r="F4" s="548"/>
      <c r="G4" s="554"/>
      <c r="H4" s="549"/>
      <c r="I4" s="2542"/>
      <c r="J4" s="2546">
        <f>結果表!M2</f>
        <v>99.45933043092127</v>
      </c>
      <c r="L4" s="527" t="s">
        <v>713</v>
      </c>
      <c r="M4" s="262">
        <f t="shared" ref="M4:M7" si="0">B4</f>
        <v>99.579921741900165</v>
      </c>
      <c r="N4" s="220">
        <f t="shared" ref="N4:N7" si="1">J4</f>
        <v>99.45933043092127</v>
      </c>
    </row>
    <row r="5" spans="1:16">
      <c r="A5" s="2232">
        <v>43132</v>
      </c>
      <c r="B5" s="2547">
        <f>結果表!E3</f>
        <v>99.959411896918709</v>
      </c>
      <c r="C5" s="699">
        <f t="shared" ref="C5" si="2">B5-B4</f>
        <v>0.37949015501854433</v>
      </c>
      <c r="D5" s="52"/>
      <c r="E5" s="359">
        <f>AVERAGE(B4:B5)</f>
        <v>99.769666819409437</v>
      </c>
      <c r="F5" s="542">
        <f t="shared" ref="F5" si="3">E5-E4</f>
        <v>0.18974507750927216</v>
      </c>
      <c r="G5" s="361">
        <f t="shared" ref="G5" si="4">IF(F5&lt;0,-1,1)</f>
        <v>1</v>
      </c>
      <c r="H5" s="360"/>
      <c r="I5" s="2543"/>
      <c r="J5" s="2547">
        <f>結果表!M3</f>
        <v>99.72565533022464</v>
      </c>
      <c r="L5" s="527">
        <v>2</v>
      </c>
      <c r="M5" s="262">
        <f t="shared" si="0"/>
        <v>99.959411896918709</v>
      </c>
      <c r="N5" s="220">
        <f t="shared" si="1"/>
        <v>99.72565533022464</v>
      </c>
    </row>
    <row r="6" spans="1:16">
      <c r="A6" s="2232">
        <v>43160</v>
      </c>
      <c r="B6" s="2547">
        <f>結果表!E4</f>
        <v>100.30184978995371</v>
      </c>
      <c r="C6" s="699">
        <f t="shared" ref="C6" si="5">B6-B5</f>
        <v>0.34243789303499739</v>
      </c>
      <c r="D6" s="52"/>
      <c r="E6" s="359">
        <f t="shared" ref="E6" si="6">AVERAGE(B4:B6)</f>
        <v>99.947061142924198</v>
      </c>
      <c r="F6" s="542">
        <f t="shared" ref="F6" si="7">E6-E5</f>
        <v>0.17739432351476125</v>
      </c>
      <c r="G6" s="361">
        <f t="shared" ref="G6" si="8">IF(F6&lt;0,-1,1)</f>
        <v>1</v>
      </c>
      <c r="H6" s="360"/>
      <c r="I6" s="2543"/>
      <c r="J6" s="2547">
        <f>結果表!M4</f>
        <v>99.954684499605065</v>
      </c>
      <c r="L6" s="527">
        <v>3</v>
      </c>
      <c r="M6" s="262">
        <f t="shared" si="0"/>
        <v>100.30184978995371</v>
      </c>
      <c r="N6" s="220">
        <f t="shared" si="1"/>
        <v>99.954684499605065</v>
      </c>
    </row>
    <row r="7" spans="1:16">
      <c r="A7" s="2232">
        <v>43191</v>
      </c>
      <c r="B7" s="2547">
        <f>結果表!E5</f>
        <v>100.58322492662082</v>
      </c>
      <c r="C7" s="699">
        <f t="shared" ref="C7" si="9">B7-B6</f>
        <v>0.28137513666710845</v>
      </c>
      <c r="D7" s="52"/>
      <c r="E7" s="359">
        <f t="shared" ref="E7" si="10">AVERAGE(B5:B7)</f>
        <v>100.28149553783108</v>
      </c>
      <c r="F7" s="542">
        <f t="shared" ref="F7" si="11">E7-E6</f>
        <v>0.33443439490687865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結果表!M5</f>
        <v>100.08156001131347</v>
      </c>
      <c r="L7" s="527">
        <v>4</v>
      </c>
      <c r="M7" s="262">
        <f t="shared" si="0"/>
        <v>100.58322492662082</v>
      </c>
      <c r="N7" s="220">
        <f t="shared" si="1"/>
        <v>100.08156001131347</v>
      </c>
    </row>
    <row r="8" spans="1:16">
      <c r="A8" s="2232">
        <v>43221</v>
      </c>
      <c r="B8" s="2547">
        <f>結果表!E6</f>
        <v>100.83204225956472</v>
      </c>
      <c r="C8" s="699">
        <f t="shared" ref="C8" si="15">B8-B7</f>
        <v>0.24881733294390074</v>
      </c>
      <c r="D8" s="52"/>
      <c r="E8" s="359">
        <f t="shared" ref="E8" si="16">AVERAGE(B6:B8)</f>
        <v>100.57237232537976</v>
      </c>
      <c r="F8" s="542">
        <f t="shared" ref="F8" si="17">E8-E7</f>
        <v>0.29087678754868307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結果表!M6</f>
        <v>100.17044538698119</v>
      </c>
      <c r="L8" s="527">
        <v>5</v>
      </c>
      <c r="M8" s="262">
        <f t="shared" ref="M8:M16" si="21">B8</f>
        <v>100.83204225956472</v>
      </c>
      <c r="N8" s="220">
        <f t="shared" ref="N8:N16" si="22">J8</f>
        <v>100.17044538698119</v>
      </c>
    </row>
    <row r="9" spans="1:16">
      <c r="A9" s="2232">
        <v>43252</v>
      </c>
      <c r="B9" s="2547">
        <f>結果表!E7</f>
        <v>101.01314410858164</v>
      </c>
      <c r="C9" s="699">
        <f t="shared" ref="C9" si="23">B9-B8</f>
        <v>0.18110184901692605</v>
      </c>
      <c r="D9" s="52"/>
      <c r="E9" s="359">
        <f t="shared" ref="E9" si="24">AVERAGE(B7:B9)</f>
        <v>100.80947043158905</v>
      </c>
      <c r="F9" s="542">
        <f t="shared" ref="F9" si="25">E9-E8</f>
        <v>0.23709810620928806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結果表!M7</f>
        <v>100.26929862495163</v>
      </c>
      <c r="L9" s="527">
        <v>6</v>
      </c>
      <c r="M9" s="262">
        <f t="shared" si="21"/>
        <v>101.01314410858164</v>
      </c>
      <c r="N9" s="220">
        <f t="shared" si="22"/>
        <v>100.26929862495163</v>
      </c>
    </row>
    <row r="10" spans="1:16">
      <c r="A10" s="2232">
        <v>43282</v>
      </c>
      <c r="B10" s="2547">
        <f>結果表!E8</f>
        <v>101.19444294977285</v>
      </c>
      <c r="C10" s="699">
        <f t="shared" ref="C10" si="29">B10-B9</f>
        <v>0.18129884119120732</v>
      </c>
      <c r="D10" s="52"/>
      <c r="E10" s="359">
        <f t="shared" ref="E10" si="30">AVERAGE(B8:B10)</f>
        <v>101.01320977263974</v>
      </c>
      <c r="F10" s="542">
        <f t="shared" ref="F10" si="31">E10-E9</f>
        <v>0.20373934105069225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結果表!M8</f>
        <v>100.39689445898435</v>
      </c>
      <c r="L10" s="527">
        <v>7</v>
      </c>
      <c r="M10" s="262">
        <f t="shared" si="21"/>
        <v>101.19444294977285</v>
      </c>
      <c r="N10" s="220">
        <f t="shared" si="22"/>
        <v>100.39689445898435</v>
      </c>
    </row>
    <row r="11" spans="1:16">
      <c r="A11" s="2232">
        <v>43313</v>
      </c>
      <c r="B11" s="2547">
        <f>結果表!E9</f>
        <v>101.37603785735483</v>
      </c>
      <c r="C11" s="699">
        <f t="shared" ref="C11" si="35">B11-B10</f>
        <v>0.1815949075819816</v>
      </c>
      <c r="D11" s="52"/>
      <c r="E11" s="359">
        <f t="shared" ref="E11" si="36">AVERAGE(B9:B11)</f>
        <v>101.19454163856977</v>
      </c>
      <c r="F11" s="542">
        <f t="shared" ref="F11" si="37">E11-E10</f>
        <v>0.18133186593003359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結果表!M9</f>
        <v>100.54254945847526</v>
      </c>
      <c r="L11" s="529">
        <v>8</v>
      </c>
      <c r="M11" s="262">
        <f t="shared" si="21"/>
        <v>101.37603785735483</v>
      </c>
      <c r="N11" s="220">
        <f t="shared" si="22"/>
        <v>100.54254945847526</v>
      </c>
    </row>
    <row r="12" spans="1:16">
      <c r="A12" s="2232">
        <v>43344</v>
      </c>
      <c r="B12" s="2547">
        <f>結果表!E10</f>
        <v>101.52561607572844</v>
      </c>
      <c r="C12" s="699">
        <f t="shared" ref="C12" si="41">B12-B11</f>
        <v>0.14957821837360541</v>
      </c>
      <c r="D12" s="52"/>
      <c r="E12" s="359">
        <f t="shared" ref="E12" si="42">AVERAGE(B10:B12)</f>
        <v>101.36536562761871</v>
      </c>
      <c r="F12" s="542">
        <f t="shared" ref="F12" si="43">E12-E11</f>
        <v>0.17082398904894092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結果表!M10</f>
        <v>100.69669178363725</v>
      </c>
      <c r="L12" s="529">
        <v>9</v>
      </c>
      <c r="M12" s="262">
        <f t="shared" si="21"/>
        <v>101.52561607572844</v>
      </c>
      <c r="N12" s="220">
        <f t="shared" si="22"/>
        <v>100.69669178363725</v>
      </c>
    </row>
    <row r="13" spans="1:16">
      <c r="A13" s="2232">
        <v>43374</v>
      </c>
      <c r="B13" s="2547">
        <f>結果表!E11</f>
        <v>101.64209802087666</v>
      </c>
      <c r="C13" s="699">
        <f t="shared" ref="C13" si="47">B13-B12</f>
        <v>0.11648194514822308</v>
      </c>
      <c r="D13" s="52"/>
      <c r="E13" s="359">
        <f t="shared" ref="E13" si="48">AVERAGE(B11:B13)</f>
        <v>101.51458398465331</v>
      </c>
      <c r="F13" s="542">
        <f t="shared" ref="F13" si="49">E13-E12</f>
        <v>0.14921835703459863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結果表!M11</f>
        <v>100.84518786996753</v>
      </c>
      <c r="L13" s="529">
        <v>10</v>
      </c>
      <c r="M13" s="262">
        <f t="shared" si="21"/>
        <v>101.64209802087666</v>
      </c>
      <c r="N13" s="220">
        <f t="shared" si="22"/>
        <v>100.84518786996753</v>
      </c>
    </row>
    <row r="14" spans="1:16">
      <c r="A14" s="2232">
        <v>43405</v>
      </c>
      <c r="B14" s="2547">
        <f>結果表!E12</f>
        <v>101.61737790129149</v>
      </c>
      <c r="C14" s="699">
        <f t="shared" ref="C14" si="53">B14-B13</f>
        <v>-2.4720119585168732E-2</v>
      </c>
      <c r="D14" s="52"/>
      <c r="E14" s="359">
        <f t="shared" ref="E14" si="54">AVERAGE(B12:B14)</f>
        <v>101.59503066596552</v>
      </c>
      <c r="F14" s="542">
        <f t="shared" ref="F14" si="55">E14-E13</f>
        <v>8.0446681312210444E-2</v>
      </c>
      <c r="G14" s="361">
        <f t="shared" ref="G14" si="56">IF(F14&lt;0,-1,1)</f>
        <v>1</v>
      </c>
      <c r="H14" s="360">
        <f t="shared" ref="H14" si="57">SUM(G12:G14)</f>
        <v>3</v>
      </c>
      <c r="I14" s="2543" t="str">
        <f t="shared" ref="I14" si="58">IF(H14=-3,"悪化 ",IF(H14=3,"改善 "," ---"))</f>
        <v xml:space="preserve">改善 </v>
      </c>
      <c r="J14" s="2547">
        <f>結果表!M12</f>
        <v>100.97691952730571</v>
      </c>
      <c r="L14" s="528">
        <v>11</v>
      </c>
      <c r="M14" s="262">
        <f t="shared" si="21"/>
        <v>101.61737790129149</v>
      </c>
      <c r="N14" s="220">
        <f t="shared" si="22"/>
        <v>100.97691952730571</v>
      </c>
    </row>
    <row r="15" spans="1:16">
      <c r="A15" s="2549">
        <v>43435</v>
      </c>
      <c r="B15" s="2547">
        <f>結果表!E13</f>
        <v>101.45403486191201</v>
      </c>
      <c r="C15" s="930">
        <f t="shared" ref="C15:C16" si="59">B15-B14</f>
        <v>-0.16334303937948391</v>
      </c>
      <c r="D15" s="550"/>
      <c r="E15" s="544">
        <f t="shared" ref="E15:E16" si="60">AVERAGE(B13:B15)</f>
        <v>101.57117026136005</v>
      </c>
      <c r="F15" s="551">
        <f t="shared" ref="F15:F16" si="61">E15-E14</f>
        <v>-2.3860404605471786E-2</v>
      </c>
      <c r="G15" s="545">
        <f t="shared" ref="G15:G16" si="62">IF(F15&lt;0,-1,1)</f>
        <v>-1</v>
      </c>
      <c r="H15" s="552">
        <f t="shared" ref="H15:H16" si="63">SUM(G13:G15)</f>
        <v>1</v>
      </c>
      <c r="I15" s="2545" t="str">
        <f t="shared" ref="I15:I16" si="64">IF(H15=-3,"悪化 ",IF(H15=3,"改善 "," ---"))</f>
        <v xml:space="preserve"> ---</v>
      </c>
      <c r="J15" s="2547">
        <f>結果表!M13</f>
        <v>101.10962564257392</v>
      </c>
      <c r="L15" s="527">
        <v>12</v>
      </c>
      <c r="M15" s="262">
        <f t="shared" si="21"/>
        <v>101.45403486191201</v>
      </c>
      <c r="N15" s="220">
        <f t="shared" si="22"/>
        <v>101.10962564257392</v>
      </c>
    </row>
    <row r="16" spans="1:16">
      <c r="A16" s="2232">
        <v>43466</v>
      </c>
      <c r="B16" s="2546">
        <f>結果表!E14</f>
        <v>101.21285512791461</v>
      </c>
      <c r="C16" s="699">
        <f t="shared" si="59"/>
        <v>-0.24117973399739867</v>
      </c>
      <c r="D16" s="243">
        <f t="shared" ref="D16" si="65">ROUND((B16-B4)/B4*100,2)</f>
        <v>1.64</v>
      </c>
      <c r="E16" s="542">
        <f t="shared" si="60"/>
        <v>101.42808929703938</v>
      </c>
      <c r="F16" s="359">
        <f t="shared" si="61"/>
        <v>-0.1430809643206743</v>
      </c>
      <c r="G16" s="360">
        <f t="shared" si="62"/>
        <v>-1</v>
      </c>
      <c r="H16" s="361">
        <f t="shared" si="63"/>
        <v>-1</v>
      </c>
      <c r="I16" s="362" t="str">
        <f t="shared" si="64"/>
        <v xml:space="preserve"> ---</v>
      </c>
      <c r="J16" s="2546">
        <f>結果表!M14</f>
        <v>101.23755825205477</v>
      </c>
      <c r="L16" s="530" t="s">
        <v>758</v>
      </c>
      <c r="M16" s="531">
        <f t="shared" si="21"/>
        <v>101.21285512791461</v>
      </c>
      <c r="N16" s="369">
        <f t="shared" si="22"/>
        <v>101.23755825205477</v>
      </c>
    </row>
    <row r="17" spans="1:14">
      <c r="A17" s="2232">
        <v>43497</v>
      </c>
      <c r="B17" s="2547">
        <f>結果表!E15</f>
        <v>100.93183346540243</v>
      </c>
      <c r="C17" s="699">
        <f t="shared" ref="C17" si="66">B17-B16</f>
        <v>-0.28102166251217398</v>
      </c>
      <c r="D17" s="243">
        <f t="shared" ref="D17" si="67">ROUND((B17-B5)/B5*100,2)</f>
        <v>0.97</v>
      </c>
      <c r="E17" s="542">
        <f t="shared" ref="E17" si="68">AVERAGE(B15:B17)</f>
        <v>101.19957448507635</v>
      </c>
      <c r="F17" s="359">
        <f t="shared" ref="F17" si="69">E17-E16</f>
        <v>-0.22851481196302359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47">
        <f>結果表!M15</f>
        <v>101.32801294935099</v>
      </c>
      <c r="L17" s="527">
        <v>2</v>
      </c>
      <c r="M17" s="262">
        <f t="shared" ref="M17" si="73">B17</f>
        <v>100.93183346540243</v>
      </c>
      <c r="N17" s="220">
        <f t="shared" ref="N17" si="74">J17</f>
        <v>101.32801294935099</v>
      </c>
    </row>
    <row r="18" spans="1:14">
      <c r="A18" s="2232">
        <v>43525</v>
      </c>
      <c r="B18" s="2547">
        <f>結果表!E16</f>
        <v>100.66366291044855</v>
      </c>
      <c r="C18" s="699">
        <f t="shared" ref="C18" si="75">B18-B17</f>
        <v>-0.26817055495388331</v>
      </c>
      <c r="D18" s="243">
        <f t="shared" ref="D18" si="76">ROUND((B18-B6)/B6*100,2)</f>
        <v>0.36</v>
      </c>
      <c r="E18" s="542">
        <f t="shared" ref="E18" si="77">AVERAGE(B16:B18)</f>
        <v>100.93611716792186</v>
      </c>
      <c r="F18" s="359">
        <f t="shared" ref="F18" si="78">E18-E17</f>
        <v>-0.26345731715449006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47">
        <f>結果表!M16</f>
        <v>101.38997118317542</v>
      </c>
      <c r="L18" s="527">
        <v>3</v>
      </c>
      <c r="M18" s="262">
        <f t="shared" ref="M18" si="82">B18</f>
        <v>100.66366291044855</v>
      </c>
      <c r="N18" s="220">
        <f t="shared" ref="N18" si="83">J18</f>
        <v>101.38997118317542</v>
      </c>
    </row>
    <row r="19" spans="1:14">
      <c r="A19" s="2232">
        <v>43556</v>
      </c>
      <c r="B19" s="2547">
        <f>結果表!E17</f>
        <v>100.49114483190058</v>
      </c>
      <c r="C19" s="699">
        <f t="shared" ref="C19" si="84">B19-B18</f>
        <v>-0.17251807854796652</v>
      </c>
      <c r="D19" s="243">
        <f t="shared" ref="D19" si="85">ROUND((B19-B7)/B7*100,2)</f>
        <v>-0.09</v>
      </c>
      <c r="E19" s="542">
        <f t="shared" ref="E19" si="86">AVERAGE(B17:B19)</f>
        <v>100.69554706925051</v>
      </c>
      <c r="F19" s="359">
        <f t="shared" ref="F19" si="87">E19-E18</f>
        <v>-0.24057009867135548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47">
        <f>結果表!M17</f>
        <v>101.42570718330492</v>
      </c>
      <c r="L19" s="527">
        <v>4</v>
      </c>
      <c r="M19" s="262">
        <f t="shared" ref="M19" si="91">B19</f>
        <v>100.49114483190058</v>
      </c>
      <c r="N19" s="220">
        <f t="shared" ref="N19" si="92">J19</f>
        <v>101.42570718330492</v>
      </c>
    </row>
    <row r="20" spans="1:14">
      <c r="A20" s="2232">
        <v>43586</v>
      </c>
      <c r="B20" s="2547">
        <f>結果表!E18</f>
        <v>100.37172578095979</v>
      </c>
      <c r="C20" s="699">
        <f t="shared" ref="C20" si="93">B20-B19</f>
        <v>-0.11941905094079175</v>
      </c>
      <c r="D20" s="243">
        <f t="shared" ref="D20" si="94">ROUND((B20-B8)/B8*100,2)</f>
        <v>-0.46</v>
      </c>
      <c r="E20" s="542">
        <f t="shared" ref="E20" si="95">AVERAGE(B18:B20)</f>
        <v>100.50884450776964</v>
      </c>
      <c r="F20" s="359">
        <f t="shared" ref="F20" si="96">E20-E19</f>
        <v>-0.18670256148087105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47">
        <f>結果表!M18</f>
        <v>101.47932026187729</v>
      </c>
      <c r="L20" s="527">
        <v>5</v>
      </c>
      <c r="M20" s="262">
        <f t="shared" ref="M20" si="100">B20</f>
        <v>100.37172578095979</v>
      </c>
      <c r="N20" s="220">
        <f t="shared" ref="N20" si="101">J20</f>
        <v>101.47932026187729</v>
      </c>
    </row>
    <row r="21" spans="1:14">
      <c r="A21" s="2232">
        <v>43617</v>
      </c>
      <c r="B21" s="2547">
        <f>結果表!E19</f>
        <v>100.30145640407068</v>
      </c>
      <c r="C21" s="699">
        <f t="shared" ref="C21" si="102">B21-B20</f>
        <v>-7.0269376889115165E-2</v>
      </c>
      <c r="D21" s="243">
        <f t="shared" ref="D21" si="103">ROUND((B21-B9)/B9*100,2)</f>
        <v>-0.7</v>
      </c>
      <c r="E21" s="542">
        <f t="shared" ref="E21" si="104">AVERAGE(B19:B21)</f>
        <v>100.38810900564368</v>
      </c>
      <c r="F21" s="359">
        <f t="shared" ref="F21" si="105">E21-E20</f>
        <v>-0.12073550212595308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547">
        <f>結果表!M19</f>
        <v>101.57545337464278</v>
      </c>
      <c r="L21" s="527">
        <v>6</v>
      </c>
      <c r="M21" s="262">
        <f t="shared" ref="M21" si="109">B21</f>
        <v>100.30145640407068</v>
      </c>
      <c r="N21" s="220">
        <f t="shared" ref="N21" si="110">J21</f>
        <v>101.57545337464278</v>
      </c>
    </row>
    <row r="22" spans="1:14">
      <c r="A22" s="2232">
        <v>43647</v>
      </c>
      <c r="B22" s="2547">
        <f>結果表!E20</f>
        <v>100.23639548464128</v>
      </c>
      <c r="C22" s="699">
        <f t="shared" ref="C22" si="111">B22-B21</f>
        <v>-6.5060919429399178E-2</v>
      </c>
      <c r="D22" s="243">
        <f t="shared" ref="D22" si="112">ROUND((B22-B10)/B10*100,2)</f>
        <v>-0.95</v>
      </c>
      <c r="E22" s="542">
        <f t="shared" ref="E22" si="113">AVERAGE(B20:B22)</f>
        <v>100.30319255655725</v>
      </c>
      <c r="F22" s="359">
        <f t="shared" ref="F22" si="114">E22-E21</f>
        <v>-8.4916449086435364E-2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547">
        <f>結果表!M20</f>
        <v>101.66254258219189</v>
      </c>
      <c r="L22" s="527">
        <v>7</v>
      </c>
      <c r="M22" s="262">
        <f t="shared" ref="M22" si="118">B22</f>
        <v>100.23639548464128</v>
      </c>
      <c r="N22" s="220">
        <f t="shared" ref="N22" si="119">J22</f>
        <v>101.66254258219189</v>
      </c>
    </row>
    <row r="23" spans="1:14">
      <c r="A23" s="2232">
        <v>43678</v>
      </c>
      <c r="B23" s="2547">
        <f>結果表!E21</f>
        <v>100.13587980713146</v>
      </c>
      <c r="C23" s="699">
        <f t="shared" ref="C23" si="120">B23-B22</f>
        <v>-0.1005156775098186</v>
      </c>
      <c r="D23" s="243">
        <f t="shared" ref="D23" si="121">ROUND((B23-B11)/B11*100,2)</f>
        <v>-1.22</v>
      </c>
      <c r="E23" s="542">
        <f t="shared" ref="E23" si="122">AVERAGE(B21:B23)</f>
        <v>100.2245772319478</v>
      </c>
      <c r="F23" s="359">
        <f t="shared" ref="F23" si="123">E23-E22</f>
        <v>-7.8615324609444315E-2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547">
        <f>結果表!M21</f>
        <v>101.65484472674461</v>
      </c>
      <c r="L23" s="529">
        <v>8</v>
      </c>
      <c r="M23" s="262">
        <f t="shared" ref="M23" si="127">B23</f>
        <v>100.13587980713146</v>
      </c>
      <c r="N23" s="220">
        <f t="shared" ref="N23" si="128">J23</f>
        <v>101.65484472674461</v>
      </c>
    </row>
    <row r="24" spans="1:14">
      <c r="A24" s="2232">
        <v>43709</v>
      </c>
      <c r="B24" s="2547">
        <f>結果表!E22</f>
        <v>100.01581313240823</v>
      </c>
      <c r="C24" s="699">
        <f t="shared" ref="C24" si="129">B24-B23</f>
        <v>-0.12006667472323329</v>
      </c>
      <c r="D24" s="243">
        <f t="shared" ref="D24" si="130">ROUND((B24-B12)/B12*100,2)</f>
        <v>-1.49</v>
      </c>
      <c r="E24" s="542">
        <f t="shared" ref="E24" si="131">AVERAGE(B22:B24)</f>
        <v>100.12936280806032</v>
      </c>
      <c r="F24" s="359">
        <f t="shared" ref="F24" si="132">E24-E23</f>
        <v>-9.521442388748369E-2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47">
        <f>結果表!M22</f>
        <v>101.49430988559715</v>
      </c>
      <c r="L24" s="529">
        <v>9</v>
      </c>
      <c r="M24" s="262">
        <f t="shared" ref="M24" si="136">B24</f>
        <v>100.01581313240823</v>
      </c>
      <c r="N24" s="220">
        <f t="shared" ref="N24" si="137">J24</f>
        <v>101.49430988559715</v>
      </c>
    </row>
    <row r="25" spans="1:14">
      <c r="A25" s="2232">
        <v>43739</v>
      </c>
      <c r="B25" s="2547">
        <f>結果表!E23</f>
        <v>99.771741909012533</v>
      </c>
      <c r="C25" s="699">
        <f t="shared" ref="C25" si="138">B25-B24</f>
        <v>-0.24407122339569298</v>
      </c>
      <c r="D25" s="243">
        <f t="shared" ref="D25" si="139">ROUND((B25-B13)/B13*100,2)</f>
        <v>-1.84</v>
      </c>
      <c r="E25" s="542">
        <f t="shared" ref="E25" si="140">AVERAGE(B23:B25)</f>
        <v>99.97447828285074</v>
      </c>
      <c r="F25" s="359">
        <f t="shared" ref="F25" si="141">E25-E24</f>
        <v>-0.15488452520958162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結果表!M23</f>
        <v>101.13052575946625</v>
      </c>
      <c r="L25" s="529">
        <v>10</v>
      </c>
      <c r="M25" s="262">
        <f t="shared" ref="M25" si="145">B25</f>
        <v>99.771741909012533</v>
      </c>
      <c r="N25" s="220">
        <f t="shared" ref="N25" si="146">J25</f>
        <v>101.13052575946625</v>
      </c>
    </row>
    <row r="26" spans="1:14">
      <c r="A26" s="2232">
        <v>43770</v>
      </c>
      <c r="B26" s="2547">
        <f>結果表!E24</f>
        <v>99.444426752051157</v>
      </c>
      <c r="C26" s="699">
        <f t="shared" ref="C26" si="147">B26-B25</f>
        <v>-0.32731515696137592</v>
      </c>
      <c r="D26" s="243">
        <f t="shared" ref="D26" si="148">ROUND((B26-B14)/B14*100,2)</f>
        <v>-2.14</v>
      </c>
      <c r="E26" s="542">
        <f t="shared" ref="E26" si="149">AVERAGE(B24:B26)</f>
        <v>99.74399393115732</v>
      </c>
      <c r="F26" s="359">
        <f t="shared" ref="F26" si="150">E26-E25</f>
        <v>-0.23048435169341985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結果表!M24</f>
        <v>100.65616484551838</v>
      </c>
      <c r="L26" s="528">
        <v>11</v>
      </c>
      <c r="M26" s="262">
        <f t="shared" ref="M26" si="154">B26</f>
        <v>99.444426752051157</v>
      </c>
      <c r="N26" s="220">
        <f t="shared" ref="N26" si="155">J26</f>
        <v>100.65616484551838</v>
      </c>
    </row>
    <row r="27" spans="1:14">
      <c r="A27" s="2232">
        <v>43800</v>
      </c>
      <c r="B27" s="2548">
        <f>結果表!E25</f>
        <v>99.067636321874659</v>
      </c>
      <c r="C27" s="699">
        <f t="shared" ref="C27:C28" si="156">B27-B26</f>
        <v>-0.3767904301764986</v>
      </c>
      <c r="D27" s="243">
        <f t="shared" ref="D27:D28" si="157">ROUND((B27-B15)/B15*100,2)</f>
        <v>-2.35</v>
      </c>
      <c r="E27" s="542">
        <f t="shared" ref="E27:E28" si="158">AVERAGE(B25:B27)</f>
        <v>99.427934994312793</v>
      </c>
      <c r="F27" s="359">
        <f t="shared" ref="F27:F28" si="159">E27-E26</f>
        <v>-0.31605893684452724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48">
        <f>結果表!M25</f>
        <v>100.12173446590222</v>
      </c>
      <c r="L27" s="527">
        <v>12</v>
      </c>
      <c r="M27" s="262">
        <f t="shared" ref="M27:M28" si="163">B27</f>
        <v>99.067636321874659</v>
      </c>
      <c r="N27" s="220">
        <f t="shared" ref="N27:N28" si="164">J27</f>
        <v>100.12173446590222</v>
      </c>
    </row>
    <row r="28" spans="1:14">
      <c r="A28" s="2231">
        <v>43831</v>
      </c>
      <c r="B28" s="2547">
        <f>結果表!E26</f>
        <v>98.614940404541272</v>
      </c>
      <c r="C28" s="735">
        <f t="shared" si="156"/>
        <v>-0.45269591733338643</v>
      </c>
      <c r="D28" s="245">
        <f t="shared" si="157"/>
        <v>-2.57</v>
      </c>
      <c r="E28" s="548">
        <f t="shared" si="158"/>
        <v>99.042334492822363</v>
      </c>
      <c r="F28" s="553">
        <f t="shared" si="159"/>
        <v>-0.38560050149042979</v>
      </c>
      <c r="G28" s="549">
        <f t="shared" si="160"/>
        <v>-1</v>
      </c>
      <c r="H28" s="554">
        <f t="shared" si="161"/>
        <v>-3</v>
      </c>
      <c r="I28" s="2544" t="str">
        <f t="shared" si="162"/>
        <v xml:space="preserve">悪化 </v>
      </c>
      <c r="J28" s="2547">
        <f>結果表!M26</f>
        <v>99.509763957925131</v>
      </c>
      <c r="L28" s="530" t="s">
        <v>802</v>
      </c>
      <c r="M28" s="531">
        <f t="shared" si="163"/>
        <v>98.614940404541272</v>
      </c>
      <c r="N28" s="369">
        <f t="shared" si="164"/>
        <v>99.509763957925131</v>
      </c>
    </row>
    <row r="29" spans="1:14">
      <c r="A29" s="2232">
        <v>43862</v>
      </c>
      <c r="B29" s="2547">
        <f>結果表!E27</f>
        <v>98.073066139254792</v>
      </c>
      <c r="C29" s="699">
        <f t="shared" ref="C29" si="165">B29-B28</f>
        <v>-0.54187426528648075</v>
      </c>
      <c r="D29" s="243">
        <f t="shared" ref="D29" si="166">ROUND((B29-B17)/B17*100,2)</f>
        <v>-2.83</v>
      </c>
      <c r="E29" s="542">
        <f t="shared" ref="E29" si="167">AVERAGE(B27:B29)</f>
        <v>98.585214288556912</v>
      </c>
      <c r="F29" s="359">
        <f t="shared" ref="F29" si="168">E29-E28</f>
        <v>-0.45712020426545052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結果表!M27</f>
        <v>98.821565946541554</v>
      </c>
      <c r="L29" s="527">
        <v>2</v>
      </c>
      <c r="M29" s="262">
        <f t="shared" ref="M29" si="172">B29</f>
        <v>98.073066139254792</v>
      </c>
      <c r="N29" s="220">
        <f t="shared" ref="N29" si="173">J29</f>
        <v>98.821565946541554</v>
      </c>
    </row>
    <row r="30" spans="1:14">
      <c r="A30" s="2232">
        <v>43891</v>
      </c>
      <c r="B30" s="2547">
        <f>結果表!E28</f>
        <v>97.443014750064705</v>
      </c>
      <c r="C30" s="699">
        <f t="shared" ref="C30" si="174">B30-B29</f>
        <v>-0.6300513891900863</v>
      </c>
      <c r="D30" s="243">
        <f t="shared" ref="D30" si="175">ROUND((B30-B18)/B18*100,2)</f>
        <v>-3.2</v>
      </c>
      <c r="E30" s="542">
        <f t="shared" ref="E30" si="176">AVERAGE(B28:B30)</f>
        <v>98.043673764620266</v>
      </c>
      <c r="F30" s="359">
        <f t="shared" ref="F30" si="177">E30-E29</f>
        <v>-0.54154052393664642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結果表!M28</f>
        <v>98.047501727630703</v>
      </c>
      <c r="L30" s="527">
        <v>3</v>
      </c>
      <c r="M30" s="262">
        <f t="shared" ref="M30" si="181">B30</f>
        <v>97.443014750064705</v>
      </c>
      <c r="N30" s="220">
        <f t="shared" ref="N30" si="182">J30</f>
        <v>98.047501727630703</v>
      </c>
    </row>
    <row r="31" spans="1:14">
      <c r="A31" s="2232">
        <v>43922</v>
      </c>
      <c r="B31" s="2547">
        <f>結果表!E29</f>
        <v>96.825589346379317</v>
      </c>
      <c r="C31" s="699">
        <f t="shared" ref="C31" si="183">B31-B30</f>
        <v>-0.61742540368538812</v>
      </c>
      <c r="D31" s="243">
        <f t="shared" ref="D31" si="184">ROUND((B31-B19)/B19*100,2)</f>
        <v>-3.65</v>
      </c>
      <c r="E31" s="542">
        <f t="shared" ref="E31" si="185">AVERAGE(B29:B31)</f>
        <v>97.4472234118996</v>
      </c>
      <c r="F31" s="359">
        <f t="shared" ref="F31" si="186">E31-E30</f>
        <v>-0.59645035272066593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47">
        <f>結果表!M29</f>
        <v>97.287801763145993</v>
      </c>
      <c r="L31" s="527">
        <v>4</v>
      </c>
      <c r="M31" s="262">
        <f t="shared" ref="M31" si="190">B31</f>
        <v>96.825589346379317</v>
      </c>
      <c r="N31" s="220">
        <f t="shared" ref="N31" si="191">J31</f>
        <v>97.287801763145993</v>
      </c>
    </row>
    <row r="32" spans="1:14">
      <c r="A32" s="2232">
        <v>43952</v>
      </c>
      <c r="B32" s="2547">
        <f>結果表!E30</f>
        <v>96.414327620969686</v>
      </c>
      <c r="C32" s="699">
        <f t="shared" ref="C32" si="192">B32-B31</f>
        <v>-0.41126172540963069</v>
      </c>
      <c r="D32" s="243">
        <f t="shared" ref="D32" si="193">ROUND((B32-B20)/B20*100,2)</f>
        <v>-3.94</v>
      </c>
      <c r="E32" s="542">
        <f t="shared" ref="E32" si="194">AVERAGE(B30:B32)</f>
        <v>96.894310572471227</v>
      </c>
      <c r="F32" s="359">
        <f t="shared" ref="F32" si="195">E32-E31</f>
        <v>-0.5529128394283731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47">
        <f>結果表!M30</f>
        <v>96.640305786320823</v>
      </c>
      <c r="L32" s="527">
        <v>5</v>
      </c>
      <c r="M32" s="262">
        <f t="shared" ref="M32" si="199">B32</f>
        <v>96.414327620969686</v>
      </c>
      <c r="N32" s="220">
        <f t="shared" ref="N32" si="200">J32</f>
        <v>96.640305786320823</v>
      </c>
    </row>
    <row r="33" spans="1:14">
      <c r="A33" s="2232">
        <v>43983</v>
      </c>
      <c r="B33" s="2547">
        <f>結果表!E31</f>
        <v>96.316284479208335</v>
      </c>
      <c r="C33" s="699">
        <f t="shared" ref="C33" si="201">B33-B32</f>
        <v>-9.8043141761351649E-2</v>
      </c>
      <c r="D33" s="243">
        <f t="shared" ref="D33" si="202">ROUND((B33-B21)/B21*100,2)</f>
        <v>-3.97</v>
      </c>
      <c r="E33" s="542">
        <f t="shared" ref="E33" si="203">AVERAGE(B31:B33)</f>
        <v>96.518733815519113</v>
      </c>
      <c r="F33" s="359">
        <f t="shared" ref="F33" si="204">E33-E32</f>
        <v>-0.37557675695211401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47">
        <f>結果表!M31</f>
        <v>96.206477930579737</v>
      </c>
      <c r="L33" s="527">
        <v>6</v>
      </c>
      <c r="M33" s="262">
        <f t="shared" ref="M33" si="208">B33</f>
        <v>96.316284479208335</v>
      </c>
      <c r="N33" s="220">
        <f t="shared" ref="N33" si="209">J33</f>
        <v>96.206477930579737</v>
      </c>
    </row>
    <row r="34" spans="1:14">
      <c r="A34" s="2232">
        <v>44013</v>
      </c>
      <c r="B34" s="2547">
        <f>結果表!E32</f>
        <v>96.49896890063448</v>
      </c>
      <c r="C34" s="699">
        <f t="shared" ref="C34" si="210">B34-B33</f>
        <v>0.1826844214261456</v>
      </c>
      <c r="D34" s="243">
        <f t="shared" ref="D34" si="211">ROUND((B34-B22)/B22*100,2)</f>
        <v>-3.73</v>
      </c>
      <c r="E34" s="542">
        <f t="shared" ref="E34" si="212">AVERAGE(B32:B34)</f>
        <v>96.409860333604158</v>
      </c>
      <c r="F34" s="359">
        <f t="shared" ref="F34" si="213">E34-E33</f>
        <v>-0.10887348191495505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47">
        <f>結果表!M32</f>
        <v>96.081456382832627</v>
      </c>
      <c r="L34" s="527">
        <v>7</v>
      </c>
      <c r="M34" s="262">
        <f t="shared" ref="M34" si="217">B34</f>
        <v>96.49896890063448</v>
      </c>
      <c r="N34" s="220">
        <f t="shared" ref="N34" si="218">J34</f>
        <v>96.081456382832627</v>
      </c>
    </row>
    <row r="35" spans="1:14">
      <c r="A35" s="2232">
        <v>44044</v>
      </c>
      <c r="B35" s="2547">
        <f>結果表!E33</f>
        <v>96.881558071480143</v>
      </c>
      <c r="C35" s="699">
        <f t="shared" ref="C35" si="219">B35-B34</f>
        <v>0.38258917084566235</v>
      </c>
      <c r="D35" s="243">
        <f t="shared" ref="D35" si="220">ROUND((B35-B23)/B23*100,2)</f>
        <v>-3.25</v>
      </c>
      <c r="E35" s="542">
        <f t="shared" ref="E35" si="221">AVERAGE(B33:B35)</f>
        <v>96.565603817107657</v>
      </c>
      <c r="F35" s="359">
        <f t="shared" ref="F35" si="222">E35-E34</f>
        <v>0.15574348350349965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47">
        <f>結果表!M33</f>
        <v>96.24850875717901</v>
      </c>
      <c r="L35" s="529">
        <v>8</v>
      </c>
      <c r="M35" s="262">
        <f t="shared" ref="M35" si="226">B35</f>
        <v>96.881558071480143</v>
      </c>
      <c r="N35" s="220">
        <f t="shared" ref="N35" si="227">J35</f>
        <v>96.24850875717901</v>
      </c>
    </row>
    <row r="36" spans="1:14">
      <c r="A36" s="2232">
        <v>44075</v>
      </c>
      <c r="B36" s="2547">
        <f>結果表!E34</f>
        <v>97.439354785935208</v>
      </c>
      <c r="C36" s="699">
        <f t="shared" ref="C36" si="228">B36-B35</f>
        <v>0.55779671445506551</v>
      </c>
      <c r="D36" s="243">
        <f t="shared" ref="D36" si="229">ROUND((B36-B24)/B24*100,2)</f>
        <v>-2.58</v>
      </c>
      <c r="E36" s="542">
        <f t="shared" ref="E36" si="230">AVERAGE(B34:B36)</f>
        <v>96.939960586016625</v>
      </c>
      <c r="F36" s="359">
        <f t="shared" ref="F36" si="231">E36-E35</f>
        <v>0.3743567689089673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47">
        <f>結果表!M34</f>
        <v>96.668596656817357</v>
      </c>
      <c r="L36" s="529">
        <v>9</v>
      </c>
      <c r="M36" s="262">
        <f t="shared" ref="M36" si="235">B36</f>
        <v>97.439354785935208</v>
      </c>
      <c r="N36" s="220">
        <f t="shared" ref="N36" si="236">J36</f>
        <v>96.668596656817357</v>
      </c>
    </row>
    <row r="37" spans="1:14">
      <c r="A37" s="2232">
        <v>44105</v>
      </c>
      <c r="B37" s="2547">
        <f>結果表!E35</f>
        <v>98.070376706593819</v>
      </c>
      <c r="C37" s="699">
        <f t="shared" ref="C37" si="237">B37-B36</f>
        <v>0.63102192065861118</v>
      </c>
      <c r="D37" s="243">
        <f t="shared" ref="D37" si="238">ROUND((B37-B25)/B25*100,2)</f>
        <v>-1.71</v>
      </c>
      <c r="E37" s="542">
        <f t="shared" ref="E37" si="239">AVERAGE(B35:B37)</f>
        <v>97.463763188003057</v>
      </c>
      <c r="F37" s="359">
        <f t="shared" ref="F37" si="240">E37-E36</f>
        <v>0.52380260198643214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47">
        <f>結果表!M35</f>
        <v>97.172531690718728</v>
      </c>
      <c r="L37" s="529">
        <v>10</v>
      </c>
      <c r="M37" s="262">
        <f t="shared" ref="M37" si="244">B37</f>
        <v>98.070376706593819</v>
      </c>
      <c r="N37" s="220">
        <f t="shared" ref="N37" si="245">J37</f>
        <v>97.172531690718728</v>
      </c>
    </row>
    <row r="38" spans="1:14">
      <c r="A38" s="2232">
        <v>44136</v>
      </c>
      <c r="B38" s="2547">
        <f>結果表!E36</f>
        <v>98.677196181996081</v>
      </c>
      <c r="C38" s="699">
        <f t="shared" ref="C38" si="246">B38-B37</f>
        <v>0.60681947540226133</v>
      </c>
      <c r="D38" s="243">
        <f t="shared" ref="D38" si="247">ROUND((B38-B26)/B26*100,2)</f>
        <v>-0.77</v>
      </c>
      <c r="E38" s="542">
        <f t="shared" ref="E38" si="248">AVERAGE(B36:B38)</f>
        <v>98.062309224841712</v>
      </c>
      <c r="F38" s="359">
        <f t="shared" ref="F38" si="249">E38-E37</f>
        <v>0.59854603683865548</v>
      </c>
      <c r="G38" s="360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47">
        <f>結果表!M36</f>
        <v>97.573896299869418</v>
      </c>
      <c r="L38" s="528">
        <v>11</v>
      </c>
      <c r="M38" s="262">
        <f t="shared" ref="M38" si="253">B38</f>
        <v>98.677196181996081</v>
      </c>
      <c r="N38" s="220">
        <f t="shared" ref="N38" si="254">J38</f>
        <v>97.573896299869418</v>
      </c>
    </row>
    <row r="39" spans="1:14">
      <c r="A39" s="2549">
        <v>44166</v>
      </c>
      <c r="B39" s="2547">
        <f>結果表!E37</f>
        <v>99.239049299074551</v>
      </c>
      <c r="C39" s="930">
        <f t="shared" ref="C39" si="255">B39-B38</f>
        <v>0.56185311707847063</v>
      </c>
      <c r="D39" s="246">
        <f t="shared" ref="D39" si="256">ROUND((B39-B27)/B27*100,2)</f>
        <v>0.17</v>
      </c>
      <c r="E39" s="551">
        <f t="shared" ref="E39" si="257">AVERAGE(B37:B39)</f>
        <v>98.66220739588816</v>
      </c>
      <c r="F39" s="544">
        <f t="shared" ref="F39" si="258">E39-E38</f>
        <v>0.59989817104644771</v>
      </c>
      <c r="G39" s="552">
        <f t="shared" ref="G39" si="259">IF(F39&lt;0,-1,1)</f>
        <v>1</v>
      </c>
      <c r="H39" s="545">
        <f t="shared" ref="H39" si="260">SUM(G37:G39)</f>
        <v>3</v>
      </c>
      <c r="I39" s="439" t="str">
        <f t="shared" ref="I39" si="261">IF(H39=-3,"悪化 ",IF(H39=3,"改善 "," ---"))</f>
        <v xml:space="preserve">改善 </v>
      </c>
      <c r="J39" s="2547">
        <f>結果表!M37</f>
        <v>97.907162228960701</v>
      </c>
      <c r="L39" s="532">
        <v>12</v>
      </c>
      <c r="M39" s="494">
        <f t="shared" ref="M39" si="262">B39</f>
        <v>99.239049299074551</v>
      </c>
      <c r="N39" s="225">
        <f t="shared" ref="N39" si="263">J39</f>
        <v>97.907162228960701</v>
      </c>
    </row>
    <row r="40" spans="1:14">
      <c r="A40" s="2232">
        <v>44197</v>
      </c>
      <c r="B40" s="2546">
        <f>結果表!E38</f>
        <v>99.740337121494647</v>
      </c>
      <c r="C40" s="699">
        <f t="shared" ref="C40" si="264">B40-B39</f>
        <v>0.50128782242009606</v>
      </c>
      <c r="D40" s="243">
        <f t="shared" ref="D40" si="265">ROUND((B40-B28)/B28*100,2)</f>
        <v>1.1399999999999999</v>
      </c>
      <c r="E40" s="359">
        <f t="shared" ref="E40" si="266">AVERAGE(B38:B40)</f>
        <v>99.218860867521755</v>
      </c>
      <c r="F40" s="359">
        <f t="shared" ref="F40" si="267">E40-E39</f>
        <v>0.55665347163359513</v>
      </c>
      <c r="G40" s="361">
        <f t="shared" ref="G40" si="268">IF(F40&lt;0,-1,1)</f>
        <v>1</v>
      </c>
      <c r="H40" s="361">
        <f t="shared" ref="H40" si="269">SUM(G38:G40)</f>
        <v>3</v>
      </c>
      <c r="I40" s="2543" t="str">
        <f t="shared" ref="I40" si="270">IF(H40=-3,"悪化 ",IF(H40=3,"改善 "," ---"))</f>
        <v xml:space="preserve">改善 </v>
      </c>
      <c r="J40" s="2546">
        <f>結果表!M38</f>
        <v>98.226866294892289</v>
      </c>
      <c r="L40" s="530" t="s">
        <v>814</v>
      </c>
      <c r="M40" s="262">
        <f t="shared" ref="M40" si="271">B40</f>
        <v>99.740337121494647</v>
      </c>
      <c r="N40" s="220">
        <f t="shared" ref="N40" si="272">J40</f>
        <v>98.226866294892289</v>
      </c>
    </row>
    <row r="41" spans="1:14">
      <c r="A41" s="2232">
        <v>44228</v>
      </c>
      <c r="B41" s="2547">
        <f>結果表!E39</f>
        <v>100.13292560838939</v>
      </c>
      <c r="C41" s="699">
        <f t="shared" ref="C41" si="273">B41-B40</f>
        <v>0.3925884868947378</v>
      </c>
      <c r="D41" s="243">
        <f t="shared" ref="D41" si="274">ROUND((B41-B29)/B29*100,2)</f>
        <v>2.1</v>
      </c>
      <c r="E41" s="359">
        <f t="shared" ref="E41" si="275">AVERAGE(B39:B41)</f>
        <v>99.704104009652852</v>
      </c>
      <c r="F41" s="359">
        <f t="shared" ref="F41" si="276">E41-E40</f>
        <v>0.48524314213109676</v>
      </c>
      <c r="G41" s="361">
        <f t="shared" ref="G41" si="277">IF(F41&lt;0,-1,1)</f>
        <v>1</v>
      </c>
      <c r="H41" s="361">
        <f t="shared" ref="H41" si="278">SUM(G39:G41)</f>
        <v>3</v>
      </c>
      <c r="I41" s="2543" t="str">
        <f t="shared" ref="I41" si="279">IF(H41=-3,"悪化 ",IF(H41=3,"改善 "," ---"))</f>
        <v xml:space="preserve">改善 </v>
      </c>
      <c r="J41" s="2547">
        <f>結果表!M39</f>
        <v>98.534451371158966</v>
      </c>
      <c r="L41" s="527">
        <v>2</v>
      </c>
      <c r="M41" s="262">
        <f t="shared" ref="M41" si="280">B41</f>
        <v>100.13292560838939</v>
      </c>
      <c r="N41" s="220">
        <f t="shared" ref="N41" si="281">J41</f>
        <v>98.534451371158966</v>
      </c>
    </row>
    <row r="42" spans="1:14">
      <c r="A42" s="2232">
        <v>44256</v>
      </c>
      <c r="B42" s="2547">
        <f>結果表!E40</f>
        <v>100.42339561999903</v>
      </c>
      <c r="C42" s="699">
        <f t="shared" ref="C42" si="282">B42-B41</f>
        <v>0.29047001160964214</v>
      </c>
      <c r="D42" s="243">
        <f t="shared" ref="D42" si="283">ROUND((B42-B30)/B30*100,2)</f>
        <v>3.06</v>
      </c>
      <c r="E42" s="359">
        <f t="shared" ref="E42" si="284">AVERAGE(B40:B42)</f>
        <v>100.09888611662768</v>
      </c>
      <c r="F42" s="359">
        <f t="shared" ref="F42" si="285">E42-E41</f>
        <v>0.39478210697483007</v>
      </c>
      <c r="G42" s="361">
        <f t="shared" ref="G42" si="286">IF(F42&lt;0,-1,1)</f>
        <v>1</v>
      </c>
      <c r="H42" s="361">
        <f t="shared" ref="H42" si="287">SUM(G40:G42)</f>
        <v>3</v>
      </c>
      <c r="I42" s="2543" t="str">
        <f t="shared" ref="I42" si="288">IF(H42=-3,"悪化 ",IF(H42=3,"改善 "," ---"))</f>
        <v xml:space="preserve">改善 </v>
      </c>
      <c r="J42" s="2547">
        <f>結果表!M40</f>
        <v>98.834235634344807</v>
      </c>
      <c r="L42" s="527">
        <v>3</v>
      </c>
      <c r="M42" s="262">
        <f t="shared" ref="M42" si="289">B42</f>
        <v>100.42339561999903</v>
      </c>
      <c r="N42" s="220">
        <f t="shared" ref="N42" si="290">J42</f>
        <v>98.834235634344807</v>
      </c>
    </row>
    <row r="43" spans="1:14">
      <c r="A43" s="2232">
        <v>44287</v>
      </c>
      <c r="B43" s="2547">
        <f>結果表!E41</f>
        <v>100.61538675226582</v>
      </c>
      <c r="C43" s="699">
        <f t="shared" ref="C43" si="291">B43-B42</f>
        <v>0.19199113226679287</v>
      </c>
      <c r="D43" s="243">
        <f t="shared" ref="D43" si="292">ROUND((B43-B31)/B31*100,2)</f>
        <v>3.91</v>
      </c>
      <c r="E43" s="359">
        <f t="shared" ref="E43" si="293">AVERAGE(B41:B43)</f>
        <v>100.39056932688474</v>
      </c>
      <c r="F43" s="359">
        <f t="shared" ref="F43" si="294">E43-E42</f>
        <v>0.29168321025706234</v>
      </c>
      <c r="G43" s="361">
        <f t="shared" ref="G43" si="295">IF(F43&lt;0,-1,1)</f>
        <v>1</v>
      </c>
      <c r="H43" s="361">
        <f t="shared" ref="H43" si="296">SUM(G41:G43)</f>
        <v>3</v>
      </c>
      <c r="I43" s="2543" t="str">
        <f t="shared" ref="I43" si="297">IF(H43=-3,"悪化 ",IF(H43=3,"改善 "," ---"))</f>
        <v xml:space="preserve">改善 </v>
      </c>
      <c r="J43" s="2547">
        <f>結果表!M41</f>
        <v>99.144862071962478</v>
      </c>
      <c r="L43" s="527">
        <v>4</v>
      </c>
      <c r="M43" s="262">
        <f t="shared" ref="M43" si="298">B43</f>
        <v>100.61538675226582</v>
      </c>
      <c r="N43" s="220">
        <f t="shared" ref="N43" si="299">J43</f>
        <v>99.144862071962478</v>
      </c>
    </row>
    <row r="44" spans="1:14">
      <c r="A44" s="2232">
        <v>44317</v>
      </c>
      <c r="B44" s="2547">
        <f>結果表!E42</f>
        <v>100.67237591598442</v>
      </c>
      <c r="C44" s="699">
        <f t="shared" ref="C44" si="300">B44-B43</f>
        <v>5.6989163718597524E-2</v>
      </c>
      <c r="D44" s="243">
        <f t="shared" ref="D44" si="301">ROUND((B44-B32)/B32*100,2)</f>
        <v>4.42</v>
      </c>
      <c r="E44" s="359">
        <f t="shared" ref="E44" si="302">AVERAGE(B42:B44)</f>
        <v>100.5703860960831</v>
      </c>
      <c r="F44" s="359">
        <f t="shared" ref="F44" si="303">E44-E43</f>
        <v>0.17981676919835365</v>
      </c>
      <c r="G44" s="361">
        <f t="shared" ref="G44" si="304">IF(F44&lt;0,-1,1)</f>
        <v>1</v>
      </c>
      <c r="H44" s="361">
        <f t="shared" ref="H44" si="305">SUM(G42:G44)</f>
        <v>3</v>
      </c>
      <c r="I44" s="2543" t="str">
        <f t="shared" ref="I44" si="306">IF(H44=-3,"悪化 ",IF(H44=3,"改善 "," ---"))</f>
        <v xml:space="preserve">改善 </v>
      </c>
      <c r="J44" s="2547">
        <f>結果表!M42</f>
        <v>99.443862644386869</v>
      </c>
      <c r="L44" s="527">
        <v>5</v>
      </c>
      <c r="M44" s="262">
        <f t="shared" ref="M44" si="307">B44</f>
        <v>100.67237591598442</v>
      </c>
      <c r="N44" s="220">
        <f t="shared" ref="N44" si="308">J44</f>
        <v>99.443862644386869</v>
      </c>
    </row>
    <row r="45" spans="1:14">
      <c r="A45" s="2232">
        <v>44348</v>
      </c>
      <c r="B45" s="2547">
        <f>結果表!E43</f>
        <v>100.59183155009053</v>
      </c>
      <c r="C45" s="699">
        <f t="shared" ref="C45" si="309">B45-B44</f>
        <v>-8.0544365893885583E-2</v>
      </c>
      <c r="D45" s="243">
        <f t="shared" ref="D45" si="310">ROUND((B45-B33)/B33*100,2)</f>
        <v>4.4400000000000004</v>
      </c>
      <c r="E45" s="359">
        <f t="shared" ref="E45" si="311">AVERAGE(B43:B45)</f>
        <v>100.6265314061136</v>
      </c>
      <c r="F45" s="359">
        <f t="shared" ref="F45" si="312">E45-E44</f>
        <v>5.6145310030501605E-2</v>
      </c>
      <c r="G45" s="361">
        <f t="shared" ref="G45" si="313">IF(F45&lt;0,-1,1)</f>
        <v>1</v>
      </c>
      <c r="H45" s="361">
        <f t="shared" ref="H45" si="314">SUM(G43:G45)</f>
        <v>3</v>
      </c>
      <c r="I45" s="2543" t="str">
        <f t="shared" ref="I45" si="315">IF(H45=-3,"悪化 ",IF(H45=3,"改善 "," ---"))</f>
        <v xml:space="preserve">改善 </v>
      </c>
      <c r="J45" s="2547">
        <f>結果表!M43</f>
        <v>99.716383191523875</v>
      </c>
      <c r="L45" s="527">
        <v>6</v>
      </c>
      <c r="M45" s="262">
        <f t="shared" ref="M45" si="316">B45</f>
        <v>100.59183155009053</v>
      </c>
      <c r="N45" s="220">
        <f t="shared" ref="N45" si="317">J45</f>
        <v>99.716383191523875</v>
      </c>
    </row>
    <row r="46" spans="1:14">
      <c r="A46" s="2232">
        <v>44378</v>
      </c>
      <c r="B46" s="2547">
        <f>結果表!E44</f>
        <v>100.40158496254715</v>
      </c>
      <c r="C46" s="699">
        <f t="shared" ref="C46" si="318">B46-B45</f>
        <v>-0.19024658754338475</v>
      </c>
      <c r="D46" s="243">
        <f t="shared" ref="D46" si="319">ROUND((B46-B34)/B34*100,2)</f>
        <v>4.04</v>
      </c>
      <c r="E46" s="359">
        <f t="shared" ref="E46" si="320">AVERAGE(B44:B46)</f>
        <v>100.55526414287402</v>
      </c>
      <c r="F46" s="359">
        <f t="shared" ref="F46" si="321">E46-E45</f>
        <v>-7.126726323957655E-2</v>
      </c>
      <c r="G46" s="361">
        <f t="shared" ref="G46" si="322">IF(F46&lt;0,-1,1)</f>
        <v>-1</v>
      </c>
      <c r="H46" s="361">
        <f t="shared" ref="H46" si="323">SUM(G44:G46)</f>
        <v>1</v>
      </c>
      <c r="I46" s="2543" t="str">
        <f t="shared" ref="I46" si="324">IF(H46=-3,"悪化 ",IF(H46=3,"改善 "," ---"))</f>
        <v xml:space="preserve"> ---</v>
      </c>
      <c r="J46" s="2547">
        <f>結果表!M44</f>
        <v>99.90549013749559</v>
      </c>
      <c r="L46" s="527">
        <v>7</v>
      </c>
      <c r="M46" s="262">
        <f t="shared" ref="M46" si="325">B46</f>
        <v>100.40158496254715</v>
      </c>
      <c r="N46" s="220">
        <f t="shared" ref="N46" si="326">J46</f>
        <v>99.90549013749559</v>
      </c>
    </row>
    <row r="47" spans="1:14">
      <c r="A47" s="2232">
        <v>44409</v>
      </c>
      <c r="B47" s="2547">
        <f>結果表!E45</f>
        <v>100.1820259458093</v>
      </c>
      <c r="C47" s="699">
        <f t="shared" ref="C47" si="327">B47-B46</f>
        <v>-0.21955901673784695</v>
      </c>
      <c r="D47" s="243">
        <f t="shared" ref="D47" si="328">ROUND((B47-B35)/B35*100,2)</f>
        <v>3.41</v>
      </c>
      <c r="E47" s="359">
        <f t="shared" ref="E47" si="329">AVERAGE(B45:B47)</f>
        <v>100.39181415281566</v>
      </c>
      <c r="F47" s="359">
        <f t="shared" ref="F47" si="330">E47-E46</f>
        <v>-0.16344999005836769</v>
      </c>
      <c r="G47" s="361">
        <f t="shared" ref="G47" si="331">IF(F47&lt;0,-1,1)</f>
        <v>-1</v>
      </c>
      <c r="H47" s="361">
        <f t="shared" ref="H47" si="332">SUM(G45:G47)</f>
        <v>-1</v>
      </c>
      <c r="I47" s="2543" t="str">
        <f t="shared" ref="I47" si="333">IF(H47=-3,"悪化 ",IF(H47=3,"改善 "," ---"))</f>
        <v xml:space="preserve"> ---</v>
      </c>
      <c r="J47" s="2547">
        <f>結果表!M45</f>
        <v>99.976595630878563</v>
      </c>
      <c r="L47" s="529">
        <v>8</v>
      </c>
      <c r="M47" s="262">
        <f t="shared" ref="M47" si="334">B47</f>
        <v>100.1820259458093</v>
      </c>
      <c r="N47" s="220">
        <f t="shared" ref="N47" si="335">J47</f>
        <v>99.976595630878563</v>
      </c>
    </row>
    <row r="48" spans="1:14">
      <c r="A48" s="2232">
        <v>44440</v>
      </c>
      <c r="B48" s="2547">
        <f>結果表!E46</f>
        <v>100.05573791493089</v>
      </c>
      <c r="C48" s="699">
        <f t="shared" ref="C48" si="336">B48-B47</f>
        <v>-0.12628803087841334</v>
      </c>
      <c r="D48" s="243">
        <f t="shared" ref="D48" si="337">ROUND((B48-B36)/B36*100,2)</f>
        <v>2.69</v>
      </c>
      <c r="E48" s="359">
        <f t="shared" ref="E48" si="338">AVERAGE(B46:B48)</f>
        <v>100.21311627442911</v>
      </c>
      <c r="F48" s="359">
        <f t="shared" ref="F48" si="339">E48-E47</f>
        <v>-0.17869787838654361</v>
      </c>
      <c r="G48" s="361">
        <f t="shared" ref="G48" si="340">IF(F48&lt;0,-1,1)</f>
        <v>-1</v>
      </c>
      <c r="H48" s="361">
        <f t="shared" ref="H48" si="341">SUM(G46:G48)</f>
        <v>-3</v>
      </c>
      <c r="I48" s="2543" t="str">
        <f t="shared" ref="I48" si="342">IF(H48=-3,"悪化 ",IF(H48=3,"改善 "," ---"))</f>
        <v xml:space="preserve">悪化 </v>
      </c>
      <c r="J48" s="2547">
        <f>結果表!M46</f>
        <v>100.06125480362296</v>
      </c>
      <c r="L48" s="529">
        <v>9</v>
      </c>
      <c r="M48" s="262">
        <f t="shared" ref="M48" si="343">B48</f>
        <v>100.05573791493089</v>
      </c>
      <c r="N48" s="220">
        <f t="shared" ref="N48" si="344">J48</f>
        <v>100.06125480362296</v>
      </c>
    </row>
    <row r="49" spans="1:14">
      <c r="A49" s="2232">
        <v>44470</v>
      </c>
      <c r="B49" s="2547">
        <f>結果表!E47</f>
        <v>100.1242354151328</v>
      </c>
      <c r="C49" s="699">
        <f t="shared" ref="C49" si="345">B49-B48</f>
        <v>6.8497500201914363E-2</v>
      </c>
      <c r="D49" s="243">
        <f t="shared" ref="D49" si="346">ROUND((B49-B37)/B37*100,2)</f>
        <v>2.09</v>
      </c>
      <c r="E49" s="359">
        <f t="shared" ref="E49" si="347">AVERAGE(B47:B49)</f>
        <v>100.12066642529101</v>
      </c>
      <c r="F49" s="359">
        <f t="shared" ref="F49" si="348">E49-E48</f>
        <v>-9.2449849138105833E-2</v>
      </c>
      <c r="G49" s="361">
        <f t="shared" ref="G49" si="349">IF(F49&lt;0,-1,1)</f>
        <v>-1</v>
      </c>
      <c r="H49" s="361">
        <f t="shared" ref="H49" si="350">SUM(G47:G49)</f>
        <v>-3</v>
      </c>
      <c r="I49" s="2543" t="str">
        <f t="shared" ref="I49" si="351">IF(H49=-3,"悪化 ",IF(H49=3,"改善 "," ---"))</f>
        <v xml:space="preserve">悪化 </v>
      </c>
      <c r="J49" s="2547">
        <f>結果表!M47</f>
        <v>100.2361100392452</v>
      </c>
      <c r="L49" s="529">
        <v>10</v>
      </c>
      <c r="M49" s="262">
        <f t="shared" ref="M49" si="352">B49</f>
        <v>100.1242354151328</v>
      </c>
      <c r="N49" s="220">
        <f t="shared" ref="N49" si="353">J49</f>
        <v>100.2361100392452</v>
      </c>
    </row>
    <row r="50" spans="1:14">
      <c r="A50" s="2232">
        <v>44501</v>
      </c>
      <c r="B50" s="2547">
        <f>結果表!E48</f>
        <v>100.3460871135631</v>
      </c>
      <c r="C50" s="699">
        <f t="shared" ref="C50" si="354">B50-B49</f>
        <v>0.22185169843029939</v>
      </c>
      <c r="D50" s="243">
        <f t="shared" ref="D50" si="355">ROUND((B50-B38)/B38*100,2)</f>
        <v>1.69</v>
      </c>
      <c r="E50" s="359">
        <f t="shared" ref="E50" si="356">AVERAGE(B48:B50)</f>
        <v>100.17535348120892</v>
      </c>
      <c r="F50" s="359">
        <f t="shared" ref="F50" si="357">E50-E49</f>
        <v>5.4687055917909788E-2</v>
      </c>
      <c r="G50" s="361">
        <f t="shared" ref="G50" si="358">IF(F50&lt;0,-1,1)</f>
        <v>1</v>
      </c>
      <c r="H50" s="361">
        <f t="shared" ref="H50" si="359">SUM(G48:G50)</f>
        <v>-1</v>
      </c>
      <c r="I50" s="2543" t="str">
        <f t="shared" ref="I50" si="360">IF(H50=-3,"悪化 ",IF(H50=3,"改善 "," ---"))</f>
        <v xml:space="preserve"> ---</v>
      </c>
      <c r="J50" s="2547">
        <f>結果表!M48</f>
        <v>100.48737482413917</v>
      </c>
      <c r="L50" s="528">
        <v>11</v>
      </c>
      <c r="M50" s="262">
        <f t="shared" ref="M50" si="361">B50</f>
        <v>100.3460871135631</v>
      </c>
      <c r="N50" s="220">
        <f t="shared" ref="N50" si="362">J50</f>
        <v>100.48737482413917</v>
      </c>
    </row>
    <row r="51" spans="1:14">
      <c r="A51" s="2232">
        <v>44531</v>
      </c>
      <c r="B51" s="2548">
        <f>結果表!E49</f>
        <v>100.67251389828473</v>
      </c>
      <c r="C51" s="699">
        <f t="shared" ref="C51:C52" si="363">B51-B50</f>
        <v>0.32642678472163311</v>
      </c>
      <c r="D51" s="243">
        <f t="shared" ref="D51:D52" si="364">ROUND((B51-B39)/B39*100,2)</f>
        <v>1.44</v>
      </c>
      <c r="E51" s="359">
        <f t="shared" ref="E51:E52" si="365">AVERAGE(B49:B51)</f>
        <v>100.38094547566021</v>
      </c>
      <c r="F51" s="359">
        <f t="shared" ref="F51:F52" si="366">E51-E50</f>
        <v>0.2055919944512965</v>
      </c>
      <c r="G51" s="361">
        <f t="shared" ref="G51:G52" si="367">IF(F51&lt;0,-1,1)</f>
        <v>1</v>
      </c>
      <c r="H51" s="361">
        <f t="shared" ref="H51:H52" si="368">SUM(G49:G51)</f>
        <v>1</v>
      </c>
      <c r="I51" s="2543" t="str">
        <f t="shared" ref="I51:I52" si="369">IF(H51=-3,"悪化 ",IF(H51=3,"改善 "," ---"))</f>
        <v xml:space="preserve"> ---</v>
      </c>
      <c r="J51" s="2548">
        <f>結果表!M49</f>
        <v>100.76616158526491</v>
      </c>
      <c r="L51" s="532">
        <v>12</v>
      </c>
      <c r="M51" s="494">
        <f t="shared" ref="M51:M52" si="370">B51</f>
        <v>100.67251389828473</v>
      </c>
      <c r="N51" s="225">
        <f t="shared" ref="N51:N52" si="371">J51</f>
        <v>100.76616158526491</v>
      </c>
    </row>
    <row r="52" spans="1:14">
      <c r="A52" s="2231">
        <v>44562</v>
      </c>
      <c r="B52" s="2547">
        <f>結果表!E50</f>
        <v>101.08777725930466</v>
      </c>
      <c r="C52" s="735">
        <f t="shared" si="363"/>
        <v>0.41526336101992456</v>
      </c>
      <c r="D52" s="245">
        <f t="shared" si="364"/>
        <v>1.35</v>
      </c>
      <c r="E52" s="548">
        <f t="shared" si="365"/>
        <v>100.70212609038417</v>
      </c>
      <c r="F52" s="553">
        <f t="shared" si="366"/>
        <v>0.32118061472395709</v>
      </c>
      <c r="G52" s="549">
        <f t="shared" si="367"/>
        <v>1</v>
      </c>
      <c r="H52" s="554">
        <f t="shared" si="368"/>
        <v>3</v>
      </c>
      <c r="I52" s="2544" t="str">
        <f t="shared" si="369"/>
        <v xml:space="preserve">改善 </v>
      </c>
      <c r="J52" s="2547">
        <f>結果表!M50</f>
        <v>101.02793041433429</v>
      </c>
      <c r="L52" s="530" t="s">
        <v>856</v>
      </c>
      <c r="M52" s="262">
        <f t="shared" si="370"/>
        <v>101.08777725930466</v>
      </c>
      <c r="N52" s="220">
        <f t="shared" si="371"/>
        <v>101.02793041433429</v>
      </c>
    </row>
    <row r="53" spans="1:14">
      <c r="A53" s="2232">
        <v>44593</v>
      </c>
      <c r="B53" s="2547">
        <f>結果表!E51</f>
        <v>101.50270631956526</v>
      </c>
      <c r="C53" s="699">
        <f t="shared" ref="C53" si="372">B53-B52</f>
        <v>0.41492906026060439</v>
      </c>
      <c r="D53" s="243">
        <f t="shared" ref="D53" si="373">ROUND((B53-B41)/B41*100,2)</f>
        <v>1.37</v>
      </c>
      <c r="E53" s="542">
        <f t="shared" ref="E53" si="374">AVERAGE(B51:B53)</f>
        <v>101.08766582571822</v>
      </c>
      <c r="F53" s="359">
        <f t="shared" ref="F53" si="375">E53-E52</f>
        <v>0.38553973533404928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47">
        <f>結果表!M51</f>
        <v>101.24957267474484</v>
      </c>
      <c r="L53" s="527">
        <v>2</v>
      </c>
      <c r="M53" s="262">
        <f t="shared" ref="M53" si="379">B53</f>
        <v>101.50270631956526</v>
      </c>
      <c r="N53" s="220">
        <f t="shared" ref="N53" si="380">J53</f>
        <v>101.24957267474484</v>
      </c>
    </row>
    <row r="54" spans="1:14">
      <c r="A54" s="2232">
        <v>44621</v>
      </c>
      <c r="B54" s="2547">
        <f>結果表!E52</f>
        <v>101.8469729818347</v>
      </c>
      <c r="C54" s="699">
        <f t="shared" ref="C54" si="381">B54-B53</f>
        <v>0.34426666226943325</v>
      </c>
      <c r="D54" s="243">
        <f t="shared" ref="D54" si="382">ROUND((B54-B42)/B42*100,2)</f>
        <v>1.42</v>
      </c>
      <c r="E54" s="542">
        <f t="shared" ref="E54" si="383">AVERAGE(B52:B54)</f>
        <v>101.47915218690154</v>
      </c>
      <c r="F54" s="359">
        <f t="shared" ref="F54" si="384">E54-E53</f>
        <v>0.39148636118332547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47">
        <f>結果表!M52</f>
        <v>101.42252817975651</v>
      </c>
      <c r="L54" s="527">
        <v>3</v>
      </c>
      <c r="M54" s="262">
        <f t="shared" ref="M54" si="388">B54</f>
        <v>101.8469729818347</v>
      </c>
      <c r="N54" s="220">
        <f t="shared" ref="N54" si="389">J54</f>
        <v>101.42252817975651</v>
      </c>
    </row>
    <row r="55" spans="1:14">
      <c r="A55" s="2232">
        <v>44652</v>
      </c>
      <c r="B55" s="2547">
        <f>結果表!E53</f>
        <v>102.08119548967636</v>
      </c>
      <c r="C55" s="699">
        <f t="shared" ref="C55" si="390">B55-B54</f>
        <v>0.23422250784166465</v>
      </c>
      <c r="D55" s="243">
        <f t="shared" ref="D55" si="391">ROUND((B55-B43)/B43*100,2)</f>
        <v>1.46</v>
      </c>
      <c r="E55" s="542">
        <f t="shared" ref="E55" si="392">AVERAGE(B53:B55)</f>
        <v>101.81029159702545</v>
      </c>
      <c r="F55" s="359">
        <f t="shared" ref="F55" si="393">E55-E54</f>
        <v>0.33113941012391024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47">
        <f>結果表!M53</f>
        <v>101.55469848231564</v>
      </c>
      <c r="L55" s="527">
        <v>4</v>
      </c>
      <c r="M55" s="262">
        <f t="shared" ref="M55" si="397">B55</f>
        <v>102.08119548967636</v>
      </c>
      <c r="N55" s="220">
        <f t="shared" ref="N55" si="398">J55</f>
        <v>101.55469848231564</v>
      </c>
    </row>
    <row r="56" spans="1:14">
      <c r="A56" s="2232">
        <v>44682</v>
      </c>
      <c r="B56" s="2547">
        <f>結果表!E54</f>
        <v>102.18745803805081</v>
      </c>
      <c r="C56" s="699">
        <f t="shared" ref="C56" si="399">B56-B55</f>
        <v>0.10626254837444549</v>
      </c>
      <c r="D56" s="243">
        <f t="shared" ref="D56" si="400">ROUND((B56-B44)/B44*100,2)</f>
        <v>1.5</v>
      </c>
      <c r="E56" s="542">
        <f t="shared" ref="E56" si="401">AVERAGE(B54:B56)</f>
        <v>102.03854216985395</v>
      </c>
      <c r="F56" s="359">
        <f t="shared" ref="F56" si="402">E56-E55</f>
        <v>0.22825057282850025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47">
        <f>結果表!M54</f>
        <v>101.63537321581701</v>
      </c>
      <c r="L56" s="527">
        <v>5</v>
      </c>
      <c r="M56" s="262">
        <f t="shared" ref="M56" si="406">B56</f>
        <v>102.18745803805081</v>
      </c>
      <c r="N56" s="220">
        <f t="shared" ref="N56" si="407">J56</f>
        <v>101.63537321581701</v>
      </c>
    </row>
    <row r="57" spans="1:14">
      <c r="A57" s="2232">
        <v>44713</v>
      </c>
      <c r="B57" s="2547">
        <f>結果表!E55</f>
        <v>102.19985503159704</v>
      </c>
      <c r="C57" s="699">
        <f t="shared" ref="C57:C58" si="408">B57-B56</f>
        <v>1.2396993546232693E-2</v>
      </c>
      <c r="D57" s="243">
        <f t="shared" ref="D57:D58" si="409">ROUND((B57-B45)/B45*100,2)</f>
        <v>1.6</v>
      </c>
      <c r="E57" s="542">
        <f t="shared" ref="E57:E58" si="410">AVERAGE(B55:B57)</f>
        <v>102.15616951977474</v>
      </c>
      <c r="F57" s="359">
        <f t="shared" ref="F57:F58" si="411">E57-E56</f>
        <v>0.11762734992078094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47">
        <f>結果表!M55</f>
        <v>101.70424646398347</v>
      </c>
      <c r="L57" s="527">
        <v>6</v>
      </c>
      <c r="M57" s="262">
        <f t="shared" ref="M57:M58" si="415">B57</f>
        <v>102.19985503159704</v>
      </c>
      <c r="N57" s="220">
        <f t="shared" ref="N57:N58" si="416">J57</f>
        <v>101.70424646398347</v>
      </c>
    </row>
    <row r="58" spans="1:14">
      <c r="A58" s="2232">
        <v>44743</v>
      </c>
      <c r="B58" s="2547">
        <f>結果表!E56</f>
        <v>102.12154478655789</v>
      </c>
      <c r="C58" s="699">
        <f t="shared" si="408"/>
        <v>-7.8310245039148185E-2</v>
      </c>
      <c r="D58" s="243">
        <f t="shared" si="409"/>
        <v>1.71</v>
      </c>
      <c r="E58" s="542">
        <f t="shared" si="410"/>
        <v>102.16961928540191</v>
      </c>
      <c r="F58" s="359">
        <f t="shared" si="411"/>
        <v>1.3449765627171928E-2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47">
        <f>結果表!M56</f>
        <v>101.7281440261164</v>
      </c>
      <c r="L58" s="527">
        <v>7</v>
      </c>
      <c r="M58" s="262">
        <f t="shared" si="415"/>
        <v>102.12154478655789</v>
      </c>
      <c r="N58" s="220">
        <f t="shared" si="416"/>
        <v>101.7281440261164</v>
      </c>
    </row>
    <row r="59" spans="1:14">
      <c r="A59" s="2232">
        <v>44774</v>
      </c>
      <c r="B59" s="2547">
        <f>結果表!E57</f>
        <v>101.93300043629647</v>
      </c>
      <c r="C59" s="699">
        <f t="shared" ref="C59" si="417">B59-B58</f>
        <v>-0.18854435026142369</v>
      </c>
      <c r="D59" s="243">
        <f t="shared" ref="D59" si="418">ROUND((B59-B47)/B47*100,2)</f>
        <v>1.75</v>
      </c>
      <c r="E59" s="542">
        <f t="shared" ref="E59" si="419">AVERAGE(B57:B59)</f>
        <v>102.08480008481713</v>
      </c>
      <c r="F59" s="359">
        <f t="shared" ref="F59" si="420">E59-E58</f>
        <v>-8.481920058477499E-2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47">
        <f>結果表!M57</f>
        <v>101.66562207862866</v>
      </c>
      <c r="L59" s="529">
        <v>8</v>
      </c>
      <c r="M59" s="262">
        <f t="shared" ref="M59" si="424">B59</f>
        <v>101.93300043629647</v>
      </c>
      <c r="N59" s="220">
        <f t="shared" ref="N59" si="425">J59</f>
        <v>101.66562207862866</v>
      </c>
    </row>
    <row r="60" spans="1:14">
      <c r="A60" s="2232">
        <v>44805</v>
      </c>
      <c r="B60" s="2547">
        <f>結果表!E58</f>
        <v>101.5939265524169</v>
      </c>
      <c r="C60" s="699">
        <f t="shared" ref="C60" si="426">B60-B59</f>
        <v>-0.33907388387956416</v>
      </c>
      <c r="D60" s="243">
        <f t="shared" ref="D60" si="427">ROUND((B60-B48)/B48*100,2)</f>
        <v>1.54</v>
      </c>
      <c r="E60" s="542">
        <f t="shared" ref="E60" si="428">AVERAGE(B58:B60)</f>
        <v>101.88282392509042</v>
      </c>
      <c r="F60" s="359">
        <f t="shared" ref="F60" si="429">E60-E59</f>
        <v>-0.20197615972671201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47">
        <f>結果表!M58</f>
        <v>101.50072243406377</v>
      </c>
      <c r="L60" s="529">
        <v>9</v>
      </c>
      <c r="M60" s="262">
        <f t="shared" ref="M60" si="433">B60</f>
        <v>101.5939265524169</v>
      </c>
      <c r="N60" s="220">
        <f t="shared" ref="N60" si="434">J60</f>
        <v>101.50072243406377</v>
      </c>
    </row>
    <row r="61" spans="1:14">
      <c r="A61" s="2232">
        <v>44835</v>
      </c>
      <c r="B61" s="2547">
        <f>結果表!E59</f>
        <v>101.16504379866245</v>
      </c>
      <c r="C61" s="699">
        <f t="shared" ref="C61" si="435">B61-B60</f>
        <v>-0.42888275375445062</v>
      </c>
      <c r="D61" s="243">
        <f t="shared" ref="D61" si="436">ROUND((B61-B49)/B49*100,2)</f>
        <v>1.04</v>
      </c>
      <c r="E61" s="542">
        <f t="shared" ref="E61" si="437">AVERAGE(B59:B61)</f>
        <v>101.5639902624586</v>
      </c>
      <c r="F61" s="359">
        <f t="shared" ref="F61" si="438">E61-E60</f>
        <v>-0.31883366263181756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47">
        <f>結果表!M59</f>
        <v>101.26422186954376</v>
      </c>
      <c r="L61" s="529">
        <v>10</v>
      </c>
      <c r="M61" s="262">
        <f t="shared" ref="M61" si="442">B61</f>
        <v>101.16504379866245</v>
      </c>
      <c r="N61" s="220">
        <f t="shared" ref="N61" si="443">J61</f>
        <v>101.26422186954376</v>
      </c>
    </row>
    <row r="62" spans="1:14">
      <c r="A62" s="2232">
        <v>44866</v>
      </c>
      <c r="B62" s="2547">
        <f>結果表!E60</f>
        <v>100.69832243316276</v>
      </c>
      <c r="C62" s="699">
        <f t="shared" ref="C62" si="444">B62-B61</f>
        <v>-0.46672136549969423</v>
      </c>
      <c r="D62" s="243">
        <f t="shared" ref="D62" si="445">ROUND((B62-B50)/B50*100,2)</f>
        <v>0.35</v>
      </c>
      <c r="E62" s="542">
        <f t="shared" ref="E62" si="446">AVERAGE(B60:B62)</f>
        <v>101.1524309280807</v>
      </c>
      <c r="F62" s="359">
        <f t="shared" ref="F62" si="447">E62-E61</f>
        <v>-0.41155933437789827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47">
        <f>結果表!M60</f>
        <v>101.05121684586021</v>
      </c>
      <c r="L62" s="528">
        <v>11</v>
      </c>
      <c r="M62" s="262">
        <f t="shared" ref="M62" si="451">B62</f>
        <v>100.69832243316276</v>
      </c>
      <c r="N62" s="220">
        <f t="shared" ref="N62" si="452">J62</f>
        <v>101.05121684586021</v>
      </c>
    </row>
    <row r="63" spans="1:14">
      <c r="A63" s="2549">
        <v>44896</v>
      </c>
      <c r="B63" s="2547">
        <f>結果表!E61</f>
        <v>100.19121910285364</v>
      </c>
      <c r="C63" s="930">
        <f t="shared" ref="C63:C64" si="453">B63-B62</f>
        <v>-0.50710333030912125</v>
      </c>
      <c r="D63" s="246">
        <f t="shared" ref="D63:D64" si="454">ROUND((B63-B51)/B51*100,2)</f>
        <v>-0.48</v>
      </c>
      <c r="E63" s="551">
        <f t="shared" ref="E63:E64" si="455">AVERAGE(B61:B63)</f>
        <v>100.68486177822628</v>
      </c>
      <c r="F63" s="544">
        <f t="shared" ref="F63:F64" si="456">E63-E62</f>
        <v>-0.46756914985442677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47">
        <f>結果表!M61</f>
        <v>100.81447735706732</v>
      </c>
      <c r="L63" s="532">
        <v>12</v>
      </c>
      <c r="M63" s="494">
        <f t="shared" ref="M63:M64" si="460">B63</f>
        <v>100.19121910285364</v>
      </c>
      <c r="N63" s="225">
        <f t="shared" ref="N63:N64" si="461">J63</f>
        <v>100.81447735706732</v>
      </c>
    </row>
    <row r="64" spans="1:14">
      <c r="A64" s="2231">
        <v>44927</v>
      </c>
      <c r="B64" s="2546">
        <f>結果表!E62</f>
        <v>99.698162992315446</v>
      </c>
      <c r="C64" s="735">
        <f t="shared" si="453"/>
        <v>-0.49305611053819121</v>
      </c>
      <c r="D64" s="547">
        <f t="shared" si="454"/>
        <v>-1.37</v>
      </c>
      <c r="E64" s="553">
        <f t="shared" si="455"/>
        <v>100.19590150944396</v>
      </c>
      <c r="F64" s="548">
        <f t="shared" si="456"/>
        <v>-0.48896026878232135</v>
      </c>
      <c r="G64" s="554">
        <f t="shared" si="457"/>
        <v>-1</v>
      </c>
      <c r="H64" s="549">
        <f t="shared" si="458"/>
        <v>-3</v>
      </c>
      <c r="I64" s="2542" t="str">
        <f t="shared" si="459"/>
        <v xml:space="preserve">悪化 </v>
      </c>
      <c r="J64" s="2546">
        <f>結果表!M62</f>
        <v>100.52308925255144</v>
      </c>
      <c r="L64" s="530" t="s">
        <v>1210</v>
      </c>
      <c r="M64" s="531">
        <f t="shared" si="460"/>
        <v>99.698162992315446</v>
      </c>
      <c r="N64" s="369">
        <f t="shared" si="461"/>
        <v>100.52308925255144</v>
      </c>
    </row>
    <row r="65" spans="1:14">
      <c r="A65" s="2232">
        <v>44958</v>
      </c>
      <c r="B65" s="2547">
        <f>結果表!E63</f>
        <v>99.326922319302412</v>
      </c>
      <c r="C65" s="699">
        <f t="shared" ref="C65" si="462">B65-B64</f>
        <v>-0.37124067301303398</v>
      </c>
      <c r="D65" s="52">
        <f t="shared" ref="D65" si="463">ROUND((B65-B53)/B53*100,2)</f>
        <v>-2.14</v>
      </c>
      <c r="E65" s="359">
        <f t="shared" ref="E65" si="464">AVERAGE(B63:B65)</f>
        <v>99.73876813815717</v>
      </c>
      <c r="F65" s="542">
        <f t="shared" ref="F65" si="465">E65-E64</f>
        <v>-0.45713337128678688</v>
      </c>
      <c r="G65" s="361">
        <f t="shared" ref="G65" si="466">IF(F65&lt;0,-1,1)</f>
        <v>-1</v>
      </c>
      <c r="H65" s="360">
        <f t="shared" ref="H65" si="467">SUM(G63:G65)</f>
        <v>-3</v>
      </c>
      <c r="I65" s="2543" t="str">
        <f t="shared" ref="I65" si="468">IF(H65=-3,"悪化 ",IF(H65=3,"改善 "," ---"))</f>
        <v xml:space="preserve">悪化 </v>
      </c>
      <c r="J65" s="2547">
        <f>結果表!M63</f>
        <v>100.36746902318735</v>
      </c>
      <c r="L65" s="527">
        <v>2</v>
      </c>
      <c r="M65" s="262">
        <f t="shared" ref="M65" si="469">B65</f>
        <v>99.326922319302412</v>
      </c>
      <c r="N65" s="220">
        <f t="shared" ref="N65" si="470">J65</f>
        <v>100.36746902318735</v>
      </c>
    </row>
    <row r="66" spans="1:14">
      <c r="A66" s="2232">
        <v>44986</v>
      </c>
      <c r="B66" s="2547">
        <f>結果表!E64</f>
        <v>99.099633038506553</v>
      </c>
      <c r="C66" s="699">
        <f t="shared" ref="C66" si="471">B66-B65</f>
        <v>-0.22728928079585842</v>
      </c>
      <c r="D66" s="52">
        <f t="shared" ref="D66" si="472">ROUND((B66-B54)/B54*100,2)</f>
        <v>-2.7</v>
      </c>
      <c r="E66" s="359">
        <f t="shared" ref="E66" si="473">AVERAGE(B64:B66)</f>
        <v>99.374906116708132</v>
      </c>
      <c r="F66" s="542">
        <f t="shared" ref="F66" si="474">E66-E65</f>
        <v>-0.36386202144903734</v>
      </c>
      <c r="G66" s="361">
        <f t="shared" ref="G66" si="475">IF(F66&lt;0,-1,1)</f>
        <v>-1</v>
      </c>
      <c r="H66" s="360">
        <f t="shared" ref="H66" si="476">SUM(G64:G66)</f>
        <v>-3</v>
      </c>
      <c r="I66" s="2543" t="str">
        <f t="shared" ref="I66" si="477">IF(H66=-3,"悪化 ",IF(H66=3,"改善 "," ---"))</f>
        <v xml:space="preserve">悪化 </v>
      </c>
      <c r="J66" s="2547">
        <f>結果表!M64</f>
        <v>100.37721157039127</v>
      </c>
      <c r="L66" s="527">
        <v>3</v>
      </c>
      <c r="M66" s="262">
        <f t="shared" ref="M66" si="478">B66</f>
        <v>99.099633038506553</v>
      </c>
      <c r="N66" s="220">
        <f t="shared" ref="N66" si="479">J66</f>
        <v>100.37721157039127</v>
      </c>
    </row>
    <row r="67" spans="1:14">
      <c r="A67" s="2232">
        <v>45017</v>
      </c>
      <c r="B67" s="2547">
        <f>結果表!E65</f>
        <v>98.988734203527727</v>
      </c>
      <c r="C67" s="699">
        <f t="shared" ref="C67" si="480">B67-B66</f>
        <v>-0.11089883497882624</v>
      </c>
      <c r="D67" s="52">
        <f t="shared" ref="D67" si="481">ROUND((B67-B55)/B55*100,2)</f>
        <v>-3.03</v>
      </c>
      <c r="E67" s="359">
        <f t="shared" ref="E67" si="482">AVERAGE(B65:B67)</f>
        <v>99.138429853778902</v>
      </c>
      <c r="F67" s="542">
        <f t="shared" ref="F67" si="483">E67-E66</f>
        <v>-0.23647626292923007</v>
      </c>
      <c r="G67" s="361">
        <f t="shared" ref="G67" si="484">IF(F67&lt;0,-1,1)</f>
        <v>-1</v>
      </c>
      <c r="H67" s="360">
        <f t="shared" ref="H67" si="485">SUM(G65:G67)</f>
        <v>-3</v>
      </c>
      <c r="I67" s="2543" t="str">
        <f t="shared" ref="I67" si="486">IF(H67=-3,"悪化 ",IF(H67=3,"改善 "," ---"))</f>
        <v xml:space="preserve">悪化 </v>
      </c>
      <c r="J67" s="2547">
        <f>結果表!M65</f>
        <v>100.47444278698497</v>
      </c>
      <c r="L67" s="527">
        <v>4</v>
      </c>
      <c r="M67" s="262">
        <f t="shared" ref="M67" si="487">B67</f>
        <v>98.988734203527727</v>
      </c>
      <c r="N67" s="220">
        <f t="shared" ref="N67" si="488">J67</f>
        <v>100.47444278698497</v>
      </c>
    </row>
    <row r="68" spans="1:14">
      <c r="A68" s="2232">
        <v>45047</v>
      </c>
      <c r="B68" s="2547">
        <f>結果表!E66</f>
        <v>98.992588827563821</v>
      </c>
      <c r="C68" s="699">
        <f t="shared" ref="C68" si="489">B68-B67</f>
        <v>3.8546240360943784E-3</v>
      </c>
      <c r="D68" s="52">
        <f t="shared" ref="D68" si="490">ROUND((B68-B56)/B56*100,2)</f>
        <v>-3.13</v>
      </c>
      <c r="E68" s="359">
        <f t="shared" ref="E68" si="491">AVERAGE(B66:B68)</f>
        <v>99.026985356532691</v>
      </c>
      <c r="F68" s="542">
        <f t="shared" ref="F68" si="492">E68-E67</f>
        <v>-0.11144449724621097</v>
      </c>
      <c r="G68" s="361">
        <f t="shared" ref="G68" si="493">IF(F68&lt;0,-1,1)</f>
        <v>-1</v>
      </c>
      <c r="H68" s="360">
        <f t="shared" ref="H68" si="494">SUM(G66:G68)</f>
        <v>-3</v>
      </c>
      <c r="I68" s="2543" t="str">
        <f t="shared" ref="I68" si="495">IF(H68=-3,"悪化 ",IF(H68=3,"改善 "," ---"))</f>
        <v xml:space="preserve">悪化 </v>
      </c>
      <c r="J68" s="2547">
        <f>結果表!M66</f>
        <v>100.60941878005096</v>
      </c>
      <c r="L68" s="527">
        <v>5</v>
      </c>
      <c r="M68" s="262">
        <f t="shared" ref="M68" si="496">B68</f>
        <v>98.992588827563821</v>
      </c>
      <c r="N68" s="220">
        <f t="shared" ref="N68" si="497">J68</f>
        <v>100.60941878005096</v>
      </c>
    </row>
    <row r="69" spans="1:14">
      <c r="A69" s="2232">
        <v>45078</v>
      </c>
      <c r="B69" s="2547">
        <f>結果表!E67</f>
        <v>99.065229593931036</v>
      </c>
      <c r="C69" s="699">
        <f t="shared" ref="C69" si="498">B69-B68</f>
        <v>7.2640766367214837E-2</v>
      </c>
      <c r="D69" s="52">
        <f t="shared" ref="D69" si="499">ROUND((B69-B57)/B57*100,2)</f>
        <v>-3.07</v>
      </c>
      <c r="E69" s="359">
        <f t="shared" ref="E69" si="500">AVERAGE(B67:B69)</f>
        <v>99.015517541674214</v>
      </c>
      <c r="F69" s="542">
        <f t="shared" ref="F69" si="501">E69-E68</f>
        <v>-1.1467814858477254E-2</v>
      </c>
      <c r="G69" s="361">
        <f t="shared" ref="G69" si="502">IF(F69&lt;0,-1,1)</f>
        <v>-1</v>
      </c>
      <c r="H69" s="360">
        <f t="shared" ref="H69" si="503">SUM(G67:G69)</f>
        <v>-3</v>
      </c>
      <c r="I69" s="2543" t="str">
        <f t="shared" ref="I69" si="504">IF(H69=-3,"悪化 ",IF(H69=3,"改善 "," ---"))</f>
        <v xml:space="preserve">悪化 </v>
      </c>
      <c r="J69" s="2547">
        <f>結果表!M67</f>
        <v>100.69608147162489</v>
      </c>
      <c r="L69" s="527">
        <v>6</v>
      </c>
      <c r="M69" s="262">
        <f t="shared" ref="M69" si="505">B69</f>
        <v>99.065229593931036</v>
      </c>
      <c r="N69" s="220">
        <f t="shared" ref="N69" si="506">J69</f>
        <v>100.69608147162489</v>
      </c>
    </row>
    <row r="70" spans="1:14">
      <c r="A70" s="2232">
        <v>45108</v>
      </c>
      <c r="B70" s="2547">
        <f>結果表!E68</f>
        <v>99.177383335305038</v>
      </c>
      <c r="C70" s="699">
        <f t="shared" ref="C70" si="507">B70-B69</f>
        <v>0.11215374137400147</v>
      </c>
      <c r="D70" s="52">
        <f t="shared" ref="D70" si="508">ROUND((B70-B58)/B58*100,2)</f>
        <v>-2.88</v>
      </c>
      <c r="E70" s="359">
        <f t="shared" ref="E70" si="509">AVERAGE(B68:B70)</f>
        <v>99.078400585599965</v>
      </c>
      <c r="F70" s="542">
        <f t="shared" ref="F70" si="510">E70-E69</f>
        <v>6.2883043925751281E-2</v>
      </c>
      <c r="G70" s="361">
        <f t="shared" ref="G70" si="511">IF(F70&lt;0,-1,1)</f>
        <v>1</v>
      </c>
      <c r="H70" s="360">
        <f t="shared" ref="H70" si="512">SUM(G68:G70)</f>
        <v>-1</v>
      </c>
      <c r="I70" s="2543" t="str">
        <f t="shared" ref="I70" si="513">IF(H70=-3,"悪化 ",IF(H70=3,"改善 "," ---"))</f>
        <v xml:space="preserve"> ---</v>
      </c>
      <c r="J70" s="2547">
        <f>結果表!M68</f>
        <v>100.71204868339079</v>
      </c>
      <c r="L70" s="527">
        <v>7</v>
      </c>
      <c r="M70" s="262">
        <f t="shared" ref="M70" si="514">B70</f>
        <v>99.177383335305038</v>
      </c>
      <c r="N70" s="220">
        <f t="shared" ref="N70" si="515">J70</f>
        <v>100.71204868339079</v>
      </c>
    </row>
    <row r="71" spans="1:14">
      <c r="A71" s="2232">
        <v>45139</v>
      </c>
      <c r="B71" s="2547">
        <f>結果表!E69</f>
        <v>99.326053141404032</v>
      </c>
      <c r="C71" s="699">
        <f t="shared" ref="C71" si="516">B71-B70</f>
        <v>0.14866980609899372</v>
      </c>
      <c r="D71" s="52">
        <f t="shared" ref="D71" si="517">ROUND((B71-B59)/B59*100,2)</f>
        <v>-2.56</v>
      </c>
      <c r="E71" s="359">
        <f t="shared" ref="E71" si="518">AVERAGE(B69:B71)</f>
        <v>99.189555356880035</v>
      </c>
      <c r="F71" s="542">
        <f t="shared" ref="F71" si="519">E71-E70</f>
        <v>0.11115477128007001</v>
      </c>
      <c r="G71" s="361">
        <f t="shared" ref="G71" si="520">IF(F71&lt;0,-1,1)</f>
        <v>1</v>
      </c>
      <c r="H71" s="360">
        <f t="shared" ref="H71" si="521">SUM(G69:G71)</f>
        <v>1</v>
      </c>
      <c r="I71" s="2543" t="str">
        <f t="shared" ref="I71" si="522">IF(H71=-3,"悪化 ",IF(H71=3,"改善 "," ---"))</f>
        <v xml:space="preserve"> ---</v>
      </c>
      <c r="J71" s="2547">
        <f>結果表!M69</f>
        <v>100.76299554636587</v>
      </c>
      <c r="L71" s="529">
        <v>8</v>
      </c>
      <c r="M71" s="262">
        <f t="shared" ref="M71" si="523">B71</f>
        <v>99.326053141404032</v>
      </c>
      <c r="N71" s="220">
        <f t="shared" ref="N71" si="524">J71</f>
        <v>100.76299554636587</v>
      </c>
    </row>
    <row r="72" spans="1:14">
      <c r="A72" s="2232">
        <v>45170</v>
      </c>
      <c r="B72" s="2547">
        <f>結果表!E70</f>
        <v>99.36965052363135</v>
      </c>
      <c r="C72" s="699">
        <f t="shared" ref="C72" si="525">B72-B71</f>
        <v>4.3597382227318349E-2</v>
      </c>
      <c r="D72" s="52">
        <f t="shared" ref="D72" si="526">ROUND((B72-B60)/B60*100,2)</f>
        <v>-2.19</v>
      </c>
      <c r="E72" s="359">
        <f t="shared" ref="E72" si="527">AVERAGE(B70:B72)</f>
        <v>99.291029000113483</v>
      </c>
      <c r="F72" s="542">
        <f t="shared" ref="F72" si="528">E72-E71</f>
        <v>0.10147364323344732</v>
      </c>
      <c r="G72" s="361">
        <f t="shared" ref="G72" si="529">IF(F72&lt;0,-1,1)</f>
        <v>1</v>
      </c>
      <c r="H72" s="360">
        <f t="shared" ref="H72" si="530">SUM(G70:G72)</f>
        <v>3</v>
      </c>
      <c r="I72" s="2543" t="str">
        <f t="shared" ref="I72" si="531">IF(H72=-3,"悪化 ",IF(H72=3,"改善 "," ---"))</f>
        <v xml:space="preserve">改善 </v>
      </c>
      <c r="J72" s="2547">
        <f>結果表!M70</f>
        <v>100.71454999997911</v>
      </c>
      <c r="L72" s="529">
        <v>9</v>
      </c>
      <c r="M72" s="262">
        <f t="shared" ref="M72" si="532">B72</f>
        <v>99.36965052363135</v>
      </c>
      <c r="N72" s="220">
        <f t="shared" ref="N72" si="533">J72</f>
        <v>100.71454999997911</v>
      </c>
    </row>
    <row r="73" spans="1:14">
      <c r="A73" s="2232">
        <v>45200</v>
      </c>
      <c r="B73" s="2547">
        <f>結果表!E71</f>
        <v>99.317614466136547</v>
      </c>
      <c r="C73" s="699">
        <f t="shared" ref="C73" si="534">B73-B72</f>
        <v>-5.203605749480289E-2</v>
      </c>
      <c r="D73" s="52">
        <f t="shared" ref="D73" si="535">ROUND((B73-B61)/B61*100,2)</f>
        <v>-1.83</v>
      </c>
      <c r="E73" s="359">
        <f t="shared" ref="E73" si="536">AVERAGE(B71:B73)</f>
        <v>99.337772710390638</v>
      </c>
      <c r="F73" s="542">
        <f t="shared" ref="F73" si="537">E73-E72</f>
        <v>4.6743710277155515E-2</v>
      </c>
      <c r="G73" s="361">
        <f t="shared" ref="G73" si="538">IF(F73&lt;0,-1,1)</f>
        <v>1</v>
      </c>
      <c r="H73" s="360">
        <f t="shared" ref="H73" si="539">SUM(G71:G73)</f>
        <v>3</v>
      </c>
      <c r="I73" s="2543" t="str">
        <f t="shared" ref="I73" si="540">IF(H73=-3,"悪化 ",IF(H73=3,"改善 "," ---"))</f>
        <v xml:space="preserve">改善 </v>
      </c>
      <c r="J73" s="2547">
        <f>結果表!M71</f>
        <v>100.5674085930459</v>
      </c>
      <c r="L73" s="529">
        <v>10</v>
      </c>
      <c r="M73" s="262">
        <f t="shared" ref="M73" si="541">B73</f>
        <v>99.317614466136547</v>
      </c>
      <c r="N73" s="220">
        <f t="shared" ref="N73" si="542">J73</f>
        <v>100.5674085930459</v>
      </c>
    </row>
    <row r="74" spans="1:14">
      <c r="A74" s="2232">
        <v>45231</v>
      </c>
      <c r="B74" s="2547">
        <f>結果表!E72</f>
        <v>99.181265194752783</v>
      </c>
      <c r="C74" s="699">
        <f t="shared" ref="C74" si="543">B74-B73</f>
        <v>-0.1363492713837644</v>
      </c>
      <c r="D74" s="52">
        <f t="shared" ref="D74" si="544">ROUND((B74-B62)/B62*100,2)</f>
        <v>-1.51</v>
      </c>
      <c r="E74" s="359">
        <f t="shared" ref="E74" si="545">AVERAGE(B72:B74)</f>
        <v>99.289510061506903</v>
      </c>
      <c r="F74" s="542">
        <f t="shared" ref="F74" si="546">E74-E73</f>
        <v>-4.8262648883735437E-2</v>
      </c>
      <c r="G74" s="361">
        <f t="shared" ref="G74" si="547">IF(F74&lt;0,-1,1)</f>
        <v>-1</v>
      </c>
      <c r="H74" s="360">
        <f t="shared" ref="H74" si="548">SUM(G72:G74)</f>
        <v>1</v>
      </c>
      <c r="I74" s="2543" t="str">
        <f t="shared" ref="I74" si="549">IF(H74=-3,"悪化 ",IF(H74=3,"改善 "," ---"))</f>
        <v xml:space="preserve"> ---</v>
      </c>
      <c r="J74" s="2547">
        <f>結果表!M72</f>
        <v>100.36351619460658</v>
      </c>
      <c r="L74" s="528">
        <v>11</v>
      </c>
      <c r="M74" s="262">
        <f t="shared" ref="M74" si="550">B74</f>
        <v>99.181265194752783</v>
      </c>
      <c r="N74" s="220">
        <f t="shared" ref="N74" si="551">J74</f>
        <v>100.36351619460658</v>
      </c>
    </row>
    <row r="75" spans="1:14">
      <c r="A75" s="2549">
        <v>45261</v>
      </c>
      <c r="B75" s="2548">
        <f>結果表!E73</f>
        <v>98.999564692624006</v>
      </c>
      <c r="C75" s="930">
        <f t="shared" ref="C75:C76" si="552">B75-B74</f>
        <v>-0.18170050212877698</v>
      </c>
      <c r="D75" s="550">
        <f t="shared" ref="D75:D76" si="553">ROUND((B75-B63)/B63*100,2)</f>
        <v>-1.19</v>
      </c>
      <c r="E75" s="544">
        <f t="shared" ref="E75:E76" si="554">AVERAGE(B73:B75)</f>
        <v>99.166148117837778</v>
      </c>
      <c r="F75" s="551">
        <f t="shared" ref="F75:F76" si="555">E75-E74</f>
        <v>-0.12336194366912423</v>
      </c>
      <c r="G75" s="545">
        <f t="shared" ref="G75:G76" si="556">IF(F75&lt;0,-1,1)</f>
        <v>-1</v>
      </c>
      <c r="H75" s="552">
        <f t="shared" ref="H75:H76" si="557">SUM(G73:G75)</f>
        <v>-1</v>
      </c>
      <c r="I75" s="2545" t="str">
        <f t="shared" ref="I75:I76" si="558">IF(H75=-3,"悪化 ",IF(H75=3,"改善 "," ---"))</f>
        <v xml:space="preserve"> ---</v>
      </c>
      <c r="J75" s="2548">
        <f>結果表!M73</f>
        <v>100.04734521017458</v>
      </c>
      <c r="L75" s="532">
        <v>12</v>
      </c>
      <c r="M75" s="494">
        <f t="shared" ref="M75:M76" si="559">B75</f>
        <v>98.999564692624006</v>
      </c>
      <c r="N75" s="225">
        <f t="shared" ref="N75:N76" si="560">J75</f>
        <v>100.04734521017458</v>
      </c>
    </row>
    <row r="76" spans="1:14">
      <c r="A76" s="2231">
        <v>45292</v>
      </c>
      <c r="B76" s="2547">
        <f>結果表!E74</f>
        <v>98.843498572040602</v>
      </c>
      <c r="C76" s="735">
        <f t="shared" si="552"/>
        <v>-0.15606612058340374</v>
      </c>
      <c r="D76" s="547">
        <f t="shared" si="553"/>
        <v>-0.86</v>
      </c>
      <c r="E76" s="553">
        <f t="shared" si="554"/>
        <v>99.008109486472449</v>
      </c>
      <c r="F76" s="548">
        <f t="shared" si="555"/>
        <v>-0.15803863136532925</v>
      </c>
      <c r="G76" s="554">
        <f t="shared" si="556"/>
        <v>-1</v>
      </c>
      <c r="H76" s="549">
        <f t="shared" si="557"/>
        <v>-3</v>
      </c>
      <c r="I76" s="2542" t="str">
        <f t="shared" si="558"/>
        <v xml:space="preserve">悪化 </v>
      </c>
      <c r="J76" s="2547">
        <f>結果表!M74</f>
        <v>99.624917748855523</v>
      </c>
      <c r="L76" s="530" t="s">
        <v>1254</v>
      </c>
      <c r="M76" s="262">
        <f t="shared" si="559"/>
        <v>98.843498572040602</v>
      </c>
      <c r="N76" s="220">
        <f t="shared" si="560"/>
        <v>99.624917748855523</v>
      </c>
    </row>
    <row r="77" spans="1:14">
      <c r="A77" s="2232">
        <v>45323</v>
      </c>
      <c r="B77" s="2547">
        <f>結果表!E75</f>
        <v>98.8889423216323</v>
      </c>
      <c r="C77" s="699">
        <f t="shared" ref="C77" si="561">B77-B76</f>
        <v>4.5443749591697724E-2</v>
      </c>
      <c r="D77" s="52">
        <f t="shared" ref="D77" si="562">ROUND((B77-B65)/B65*100,2)</f>
        <v>-0.44</v>
      </c>
      <c r="E77" s="359">
        <f t="shared" ref="E77" si="563">AVERAGE(B75:B77)</f>
        <v>98.91066852876564</v>
      </c>
      <c r="F77" s="542">
        <f t="shared" ref="F77" si="564">E77-E76</f>
        <v>-9.7440957706808717E-2</v>
      </c>
      <c r="G77" s="361">
        <f t="shared" ref="G77" si="565">IF(F77&lt;0,-1,1)</f>
        <v>-1</v>
      </c>
      <c r="H77" s="360">
        <f t="shared" ref="H77" si="566">SUM(G75:G77)</f>
        <v>-3</v>
      </c>
      <c r="I77" s="2543" t="str">
        <f t="shared" ref="I77" si="567">IF(H77=-3,"悪化 ",IF(H77=3,"改善 "," ---"))</f>
        <v xml:space="preserve">悪化 </v>
      </c>
      <c r="J77" s="2547">
        <f>結果表!M75</f>
        <v>99.207645526501452</v>
      </c>
      <c r="L77" s="527">
        <v>2</v>
      </c>
      <c r="M77" s="262">
        <f t="shared" ref="M77" si="568">B77</f>
        <v>98.8889423216323</v>
      </c>
      <c r="N77" s="220">
        <f t="shared" ref="N77" si="569">J77</f>
        <v>99.207645526501452</v>
      </c>
    </row>
    <row r="78" spans="1:14">
      <c r="A78" s="2232">
        <v>45352</v>
      </c>
      <c r="B78" s="2547">
        <f>結果表!E76</f>
        <v>99.191949789730089</v>
      </c>
      <c r="C78" s="699">
        <f t="shared" ref="C78" si="570">B78-B77</f>
        <v>0.303007468097789</v>
      </c>
      <c r="D78" s="52">
        <f t="shared" ref="D78" si="571">ROUND((B78-B66)/B66*100,2)</f>
        <v>0.09</v>
      </c>
      <c r="E78" s="359">
        <f t="shared" ref="E78" si="572">AVERAGE(B76:B78)</f>
        <v>98.974796894467659</v>
      </c>
      <c r="F78" s="542">
        <f t="shared" ref="F78" si="573">E78-E77</f>
        <v>6.4128365702018186E-2</v>
      </c>
      <c r="G78" s="361">
        <f t="shared" ref="G78" si="574">IF(F78&lt;0,-1,1)</f>
        <v>1</v>
      </c>
      <c r="H78" s="360">
        <f t="shared" ref="H78" si="575">SUM(G76:G78)</f>
        <v>-1</v>
      </c>
      <c r="I78" s="2543" t="str">
        <f t="shared" ref="I78" si="576">IF(H78=-3,"悪化 ",IF(H78=3,"改善 "," ---"))</f>
        <v xml:space="preserve"> ---</v>
      </c>
      <c r="J78" s="2547">
        <f>結果表!M76</f>
        <v>98.950515521978332</v>
      </c>
      <c r="L78" s="527">
        <v>3</v>
      </c>
      <c r="M78" s="262">
        <f t="shared" ref="M78" si="577">B78</f>
        <v>99.191949789730089</v>
      </c>
      <c r="N78" s="220">
        <f t="shared" ref="N78" si="578">J78</f>
        <v>98.950515521978332</v>
      </c>
    </row>
    <row r="79" spans="1:14">
      <c r="A79" s="2232">
        <v>45383</v>
      </c>
      <c r="B79" s="2547">
        <f>結果表!E77</f>
        <v>99.582656380703966</v>
      </c>
      <c r="C79" s="699">
        <f t="shared" ref="C79" si="579">B79-B78</f>
        <v>0.39070659097387761</v>
      </c>
      <c r="D79" s="52">
        <f t="shared" ref="D79" si="580">ROUND((B79-B67)/B67*100,2)</f>
        <v>0.6</v>
      </c>
      <c r="E79" s="359">
        <f t="shared" ref="E79" si="581">AVERAGE(B77:B79)</f>
        <v>99.22118283068879</v>
      </c>
      <c r="F79" s="542">
        <f t="shared" ref="F79" si="582">E79-E78</f>
        <v>0.24638593622113092</v>
      </c>
      <c r="G79" s="361">
        <f t="shared" ref="G79" si="583">IF(F79&lt;0,-1,1)</f>
        <v>1</v>
      </c>
      <c r="H79" s="360">
        <f t="shared" ref="H79" si="584">SUM(G77:G79)</f>
        <v>1</v>
      </c>
      <c r="I79" s="2543" t="str">
        <f t="shared" ref="I79" si="585">IF(H79=-3,"悪化 ",IF(H79=3,"改善 "," ---"))</f>
        <v xml:space="preserve"> ---</v>
      </c>
      <c r="J79" s="2547">
        <f>結果表!M77</f>
        <v>98.875582269150073</v>
      </c>
      <c r="L79" s="527">
        <v>4</v>
      </c>
      <c r="M79" s="262">
        <f t="shared" ref="M79" si="586">B79</f>
        <v>99.582656380703966</v>
      </c>
      <c r="N79" s="220">
        <f t="shared" ref="N79" si="587">J79</f>
        <v>98.875582269150073</v>
      </c>
    </row>
    <row r="80" spans="1:14">
      <c r="A80" s="2232">
        <v>45413</v>
      </c>
      <c r="B80" s="2547">
        <f>結果表!E78</f>
        <v>100.03174002910085</v>
      </c>
      <c r="C80" s="699">
        <f t="shared" ref="C80" si="588">B80-B79</f>
        <v>0.4490836483968792</v>
      </c>
      <c r="D80" s="52">
        <f t="shared" ref="D80" si="589">ROUND((B80-B68)/B68*100,2)</f>
        <v>1.05</v>
      </c>
      <c r="E80" s="359">
        <f t="shared" ref="E80" si="590">AVERAGE(B78:B80)</f>
        <v>99.602115399844976</v>
      </c>
      <c r="F80" s="542">
        <f t="shared" ref="F80" si="591">E80-E79</f>
        <v>0.38093256915618667</v>
      </c>
      <c r="G80" s="361">
        <f t="shared" ref="G80" si="592">IF(F80&lt;0,-1,1)</f>
        <v>1</v>
      </c>
      <c r="H80" s="360">
        <f t="shared" ref="H80" si="593">SUM(G78:G80)</f>
        <v>3</v>
      </c>
      <c r="I80" s="2543" t="str">
        <f t="shared" ref="I80" si="594">IF(H80=-3,"悪化 ",IF(H80=3,"改善 "," ---"))</f>
        <v xml:space="preserve">改善 </v>
      </c>
      <c r="J80" s="2547">
        <f>結果表!M78</f>
        <v>98.934939242948758</v>
      </c>
      <c r="L80" s="527">
        <v>5</v>
      </c>
      <c r="M80" s="262">
        <f t="shared" ref="M80" si="595">B80</f>
        <v>100.03174002910085</v>
      </c>
      <c r="N80" s="220">
        <f t="shared" ref="N80" si="596">J80</f>
        <v>98.934939242948758</v>
      </c>
    </row>
    <row r="81" spans="1:14">
      <c r="A81" s="2232">
        <v>45444</v>
      </c>
      <c r="B81" s="2547">
        <f>結果表!E79</f>
        <v>100.51148135443039</v>
      </c>
      <c r="C81" s="699">
        <f t="shared" ref="C81" si="597">B81-B80</f>
        <v>0.47974132532954172</v>
      </c>
      <c r="D81" s="52">
        <f t="shared" ref="D81" si="598">ROUND((B81-B69)/B69*100,2)</f>
        <v>1.46</v>
      </c>
      <c r="E81" s="359">
        <f t="shared" ref="E81" si="599">AVERAGE(B79:B81)</f>
        <v>100.04195925474507</v>
      </c>
      <c r="F81" s="542">
        <f t="shared" ref="F81" si="600">E81-E80</f>
        <v>0.43984385490009004</v>
      </c>
      <c r="G81" s="361">
        <f t="shared" ref="G81" si="601">IF(F81&lt;0,-1,1)</f>
        <v>1</v>
      </c>
      <c r="H81" s="360">
        <f t="shared" ref="H81" si="602">SUM(G79:G81)</f>
        <v>3</v>
      </c>
      <c r="I81" s="2543" t="str">
        <f t="shared" ref="I81" si="603">IF(H81=-3,"悪化 ",IF(H81=3,"改善 "," ---"))</f>
        <v xml:space="preserve">改善 </v>
      </c>
      <c r="J81" s="2547">
        <f>結果表!M79</f>
        <v>99.112433412482474</v>
      </c>
      <c r="L81" s="527">
        <v>6</v>
      </c>
      <c r="M81" s="262">
        <f t="shared" ref="M81" si="604">B81</f>
        <v>100.51148135443039</v>
      </c>
      <c r="N81" s="220">
        <f t="shared" ref="N81" si="605">J81</f>
        <v>99.112433412482474</v>
      </c>
    </row>
    <row r="82" spans="1:14">
      <c r="A82" s="2232">
        <v>45474</v>
      </c>
      <c r="B82" s="2547">
        <f>結果表!E80</f>
        <v>100.9881915909265</v>
      </c>
      <c r="C82" s="699">
        <f t="shared" ref="C82" si="606">B82-B81</f>
        <v>0.47671023649611755</v>
      </c>
      <c r="D82" s="52">
        <f t="shared" ref="D82" si="607">ROUND((B82-B70)/B70*100,2)</f>
        <v>1.83</v>
      </c>
      <c r="E82" s="359">
        <f t="shared" ref="E82" si="608">AVERAGE(B80:B82)</f>
        <v>100.51047099148592</v>
      </c>
      <c r="F82" s="542">
        <f t="shared" ref="F82" si="609">E82-E81</f>
        <v>0.46851173674085089</v>
      </c>
      <c r="G82" s="361">
        <f t="shared" ref="G82" si="610">IF(F82&lt;0,-1,1)</f>
        <v>1</v>
      </c>
      <c r="H82" s="360">
        <f t="shared" ref="H82" si="611">SUM(G80:G82)</f>
        <v>3</v>
      </c>
      <c r="I82" s="2543" t="str">
        <f t="shared" ref="I82" si="612">IF(H82=-3,"悪化 ",IF(H82=3,"改善 "," ---"))</f>
        <v xml:space="preserve">改善 </v>
      </c>
      <c r="J82" s="2547">
        <f>結果表!M80</f>
        <v>99.389659567111863</v>
      </c>
      <c r="L82" s="527">
        <v>7</v>
      </c>
      <c r="M82" s="262">
        <f t="shared" ref="M82" si="613">B82</f>
        <v>100.9881915909265</v>
      </c>
      <c r="N82" s="220">
        <f t="shared" ref="N82" si="614">J82</f>
        <v>99.389659567111863</v>
      </c>
    </row>
    <row r="83" spans="1:14">
      <c r="A83" s="2232">
        <v>45505</v>
      </c>
      <c r="B83" s="2547">
        <f>結果表!E81</f>
        <v>101.26037331278424</v>
      </c>
      <c r="C83" s="699">
        <f t="shared" ref="C83" si="615">B83-B82</f>
        <v>0.27218172185773426</v>
      </c>
      <c r="D83" s="52">
        <f t="shared" ref="D83" si="616">ROUND((B83-B71)/B71*100,2)</f>
        <v>1.95</v>
      </c>
      <c r="E83" s="359">
        <f t="shared" ref="E83" si="617">AVERAGE(B81:B83)</f>
        <v>100.92001541938038</v>
      </c>
      <c r="F83" s="542">
        <f t="shared" ref="F83" si="618">E83-E82</f>
        <v>0.40954442789445977</v>
      </c>
      <c r="G83" s="361">
        <f t="shared" ref="G83" si="619">IF(F83&lt;0,-1,1)</f>
        <v>1</v>
      </c>
      <c r="H83" s="360">
        <f t="shared" ref="H83" si="620">SUM(G81:G83)</f>
        <v>3</v>
      </c>
      <c r="I83" s="2543" t="str">
        <f t="shared" ref="I83" si="621">IF(H83=-3,"悪化 ",IF(H83=3,"改善 "," ---"))</f>
        <v xml:space="preserve">改善 </v>
      </c>
      <c r="J83" s="2547">
        <f>結果表!M81</f>
        <v>99.69991804781283</v>
      </c>
      <c r="L83" s="529">
        <v>8</v>
      </c>
      <c r="M83" s="262">
        <f t="shared" ref="M83" si="622">B83</f>
        <v>101.26037331278424</v>
      </c>
      <c r="N83" s="220">
        <f t="shared" ref="N83" si="623">J83</f>
        <v>99.69991804781283</v>
      </c>
    </row>
    <row r="84" spans="1:14">
      <c r="A84" s="2232">
        <v>45536</v>
      </c>
      <c r="B84" s="2547">
        <f>結果表!E82</f>
        <v>101.35265576217027</v>
      </c>
      <c r="C84" s="699">
        <f t="shared" ref="C84" si="624">B84-B83</f>
        <v>9.228244938603325E-2</v>
      </c>
      <c r="D84" s="52">
        <f t="shared" ref="D84" si="625">ROUND((B84-B72)/B72*100,2)</f>
        <v>2</v>
      </c>
      <c r="E84" s="359">
        <f t="shared" ref="E84" si="626">AVERAGE(B82:B84)</f>
        <v>101.20040688862701</v>
      </c>
      <c r="F84" s="542">
        <f t="shared" ref="F84" si="627">E84-E83</f>
        <v>0.28039146924663783</v>
      </c>
      <c r="G84" s="361">
        <f t="shared" ref="G84" si="628">IF(F84&lt;0,-1,1)</f>
        <v>1</v>
      </c>
      <c r="H84" s="360">
        <f t="shared" ref="H84" si="629">SUM(G82:G84)</f>
        <v>3</v>
      </c>
      <c r="I84" s="2543" t="str">
        <f t="shared" ref="I84" si="630">IF(H84=-3,"悪化 ",IF(H84=3,"改善 "," ---"))</f>
        <v xml:space="preserve">改善 </v>
      </c>
      <c r="J84" s="2547">
        <f>結果表!M82</f>
        <v>99.994251278123372</v>
      </c>
      <c r="L84" s="529">
        <v>9</v>
      </c>
      <c r="M84" s="262">
        <f t="shared" ref="M84" si="631">B84</f>
        <v>101.35265576217027</v>
      </c>
      <c r="N84" s="220">
        <f t="shared" ref="N84" si="632">J84</f>
        <v>99.994251278123372</v>
      </c>
    </row>
    <row r="85" spans="1:14">
      <c r="A85" s="2232">
        <v>45566</v>
      </c>
      <c r="B85" s="2547">
        <f>結果表!E83</f>
        <v>101.26854586675393</v>
      </c>
      <c r="C85" s="699">
        <f t="shared" ref="C85" si="633">B85-B84</f>
        <v>-8.4109895416347058E-2</v>
      </c>
      <c r="D85" s="52">
        <f t="shared" ref="D85" si="634">ROUND((B85-B73)/B73*100,2)</f>
        <v>1.96</v>
      </c>
      <c r="E85" s="359">
        <f t="shared" ref="E85" si="635">AVERAGE(B83:B85)</f>
        <v>101.29385831390282</v>
      </c>
      <c r="F85" s="542">
        <f t="shared" ref="F85" si="636">E85-E84</f>
        <v>9.345142527580208E-2</v>
      </c>
      <c r="G85" s="361">
        <f t="shared" ref="G85" si="637">IF(F85&lt;0,-1,1)</f>
        <v>1</v>
      </c>
      <c r="H85" s="360">
        <f t="shared" ref="H85" si="638">SUM(G83:G85)</f>
        <v>3</v>
      </c>
      <c r="I85" s="2543" t="str">
        <f t="shared" ref="I85" si="639">IF(H85=-3,"悪化 ",IF(H85=3,"改善 "," ---"))</f>
        <v xml:space="preserve">改善 </v>
      </c>
      <c r="J85" s="2547">
        <f>結果表!M83</f>
        <v>100.27118061469874</v>
      </c>
      <c r="L85" s="529">
        <v>10</v>
      </c>
      <c r="M85" s="262">
        <f t="shared" ref="M85" si="640">B85</f>
        <v>101.26854586675393</v>
      </c>
      <c r="N85" s="220">
        <f t="shared" ref="N85" si="641">J85</f>
        <v>100.27118061469874</v>
      </c>
    </row>
    <row r="86" spans="1:14">
      <c r="A86" s="2232">
        <v>45597</v>
      </c>
      <c r="B86" s="2547">
        <f>結果表!E84</f>
        <v>100.98800734447546</v>
      </c>
      <c r="C86" s="699">
        <f t="shared" ref="C86" si="642">B86-B85</f>
        <v>-0.28053852227846221</v>
      </c>
      <c r="D86" s="52">
        <f t="shared" ref="D86" si="643">ROUND((B86-B74)/B74*100,2)</f>
        <v>1.82</v>
      </c>
      <c r="E86" s="359">
        <f t="shared" ref="E86" si="644">AVERAGE(B84:B86)</f>
        <v>101.2030696577999</v>
      </c>
      <c r="F86" s="542">
        <f t="shared" ref="F86" si="645">E86-E85</f>
        <v>-9.0788656102915866E-2</v>
      </c>
      <c r="G86" s="361">
        <f t="shared" ref="G86" si="646">IF(F86&lt;0,-1,1)</f>
        <v>-1</v>
      </c>
      <c r="H86" s="360">
        <f t="shared" ref="H86" si="647">SUM(G84:G86)</f>
        <v>1</v>
      </c>
      <c r="I86" s="2543" t="str">
        <f t="shared" ref="I86" si="648">IF(H86=-3,"悪化 ",IF(H86=3,"改善 "," ---"))</f>
        <v xml:space="preserve"> ---</v>
      </c>
      <c r="J86" s="2547">
        <f>結果表!M84</f>
        <v>100.36532948542714</v>
      </c>
      <c r="L86" s="528">
        <v>11</v>
      </c>
      <c r="M86" s="262">
        <f t="shared" ref="M86" si="649">B86</f>
        <v>100.98800734447546</v>
      </c>
      <c r="N86" s="220">
        <f t="shared" ref="N86" si="650">J86</f>
        <v>100.36532948542714</v>
      </c>
    </row>
    <row r="87" spans="1:14">
      <c r="A87" s="2549">
        <v>45627</v>
      </c>
      <c r="B87" s="2547">
        <f>結果表!E85</f>
        <v>100.62559149775242</v>
      </c>
      <c r="C87" s="699">
        <f t="shared" ref="C87" si="651">B87-B86</f>
        <v>-0.36241584672303873</v>
      </c>
      <c r="D87" s="52">
        <f t="shared" ref="D87" si="652">ROUND((B87-B75)/B75*100,2)</f>
        <v>1.64</v>
      </c>
      <c r="E87" s="359">
        <f t="shared" ref="E87" si="653">AVERAGE(B85:B87)</f>
        <v>100.96071490299396</v>
      </c>
      <c r="F87" s="542">
        <f t="shared" ref="F87" si="654">E87-E86</f>
        <v>-0.24235475480594459</v>
      </c>
      <c r="G87" s="361">
        <f t="shared" ref="G87" si="655">IF(F87&lt;0,-1,1)</f>
        <v>-1</v>
      </c>
      <c r="H87" s="360">
        <f t="shared" ref="H87" si="656">SUM(G85:G87)</f>
        <v>-1</v>
      </c>
      <c r="I87" s="2543" t="str">
        <f t="shared" ref="I87" si="657">IF(H87=-3,"悪化 ",IF(H87=3,"改善 "," ---"))</f>
        <v xml:space="preserve"> ---</v>
      </c>
      <c r="J87" s="2547">
        <f>結果表!M85</f>
        <v>100.33245833424849</v>
      </c>
      <c r="L87" s="532">
        <v>12</v>
      </c>
      <c r="M87" s="494">
        <f t="shared" ref="M87" si="658">B87</f>
        <v>100.62559149775242</v>
      </c>
      <c r="N87" s="225">
        <f t="shared" ref="N87" si="659">J87</f>
        <v>100.33245833424849</v>
      </c>
    </row>
    <row r="88" spans="1:14">
      <c r="A88" s="2231">
        <v>45658</v>
      </c>
      <c r="B88" s="2666">
        <f>結果表!E86</f>
        <v>100.24565461809696</v>
      </c>
      <c r="C88" s="245">
        <f t="shared" ref="C88" si="660">B88-B87</f>
        <v>-0.3799368796554603</v>
      </c>
      <c r="D88" s="547">
        <f t="shared" ref="D88" si="661">ROUND((B88-B76)/B76*100,2)</f>
        <v>1.42</v>
      </c>
      <c r="E88" s="553">
        <f t="shared" ref="E88" si="662">AVERAGE(B86:B88)</f>
        <v>100.61975115344161</v>
      </c>
      <c r="F88" s="548">
        <f t="shared" ref="F88" si="663">E88-E87</f>
        <v>-0.3409637495523441</v>
      </c>
      <c r="G88" s="554">
        <f t="shared" ref="G88" si="664">IF(F88&lt;0,-1,1)</f>
        <v>-1</v>
      </c>
      <c r="H88" s="549">
        <f t="shared" ref="H88" si="665">SUM(G86:G88)</f>
        <v>-3</v>
      </c>
      <c r="I88" s="524" t="str">
        <f t="shared" ref="I88" si="666">IF(H88=-3,"悪化 ",IF(H88=3,"改善 "," ---"))</f>
        <v xml:space="preserve">悪化 </v>
      </c>
      <c r="J88" s="2637">
        <f>結果表!M86</f>
        <v>100.23595352570521</v>
      </c>
      <c r="L88" s="530" t="s">
        <v>1463</v>
      </c>
      <c r="M88" s="262">
        <f t="shared" ref="M88" si="667">B88</f>
        <v>100.24565461809696</v>
      </c>
      <c r="N88" s="220">
        <f t="shared" ref="N88" si="668">J88</f>
        <v>100.23595352570521</v>
      </c>
    </row>
    <row r="89" spans="1:14">
      <c r="A89" s="2232">
        <v>45689</v>
      </c>
      <c r="B89" s="2667">
        <f>結果表!E87</f>
        <v>99.9608647912668</v>
      </c>
      <c r="C89" s="243">
        <f t="shared" ref="C89" si="669">B89-B88</f>
        <v>-0.28478982683016341</v>
      </c>
      <c r="D89" s="52">
        <f t="shared" ref="D89" si="670">ROUND((B89-B77)/B77*100,2)</f>
        <v>1.08</v>
      </c>
      <c r="E89" s="359">
        <f t="shared" ref="E89" si="671">AVERAGE(B87:B89)</f>
        <v>100.27737030237206</v>
      </c>
      <c r="F89" s="542">
        <f t="shared" ref="F89" si="672">E89-E88</f>
        <v>-0.34238085106954941</v>
      </c>
      <c r="G89" s="361">
        <f t="shared" ref="G89" si="673">IF(F89&lt;0,-1,1)</f>
        <v>-1</v>
      </c>
      <c r="H89" s="360">
        <f t="shared" ref="H89" si="674">SUM(G87:G89)</f>
        <v>-3</v>
      </c>
      <c r="I89" s="514" t="str">
        <f t="shared" ref="I89" si="675">IF(H89=-3,"悪化 ",IF(H89=3,"改善 "," ---"))</f>
        <v xml:space="preserve">悪化 </v>
      </c>
      <c r="J89" s="2638">
        <f>結果表!M87</f>
        <v>100.14506033440223</v>
      </c>
      <c r="L89" s="527">
        <v>2</v>
      </c>
      <c r="M89" s="262">
        <f t="shared" ref="M89" si="676">B89</f>
        <v>99.9608647912668</v>
      </c>
      <c r="N89" s="220">
        <f t="shared" ref="N89" si="677">J89</f>
        <v>100.14506033440223</v>
      </c>
    </row>
    <row r="90" spans="1:14">
      <c r="A90" s="2232">
        <v>45717</v>
      </c>
      <c r="B90" s="2667">
        <f>結果表!E88</f>
        <v>99.776372142434411</v>
      </c>
      <c r="C90" s="243">
        <f t="shared" ref="C90" si="678">B90-B89</f>
        <v>-0.18449264883238925</v>
      </c>
      <c r="D90" s="52">
        <f t="shared" ref="D90" si="679">ROUND((B90-B78)/B78*100,2)</f>
        <v>0.59</v>
      </c>
      <c r="E90" s="359">
        <f t="shared" ref="E90" si="680">AVERAGE(B88:B90)</f>
        <v>99.994297183932716</v>
      </c>
      <c r="F90" s="542">
        <f t="shared" ref="F90" si="681">E90-E89</f>
        <v>-0.28307311843934713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38">
        <f>結果表!M88</f>
        <v>100.01946706464423</v>
      </c>
      <c r="L90" s="527">
        <v>3</v>
      </c>
      <c r="M90" s="262">
        <f t="shared" ref="M90" si="685">B90</f>
        <v>99.776372142434411</v>
      </c>
      <c r="N90" s="220">
        <f t="shared" ref="N90" si="686">J90</f>
        <v>100.01946706464423</v>
      </c>
    </row>
    <row r="91" spans="1:14">
      <c r="A91" s="2232">
        <v>45748</v>
      </c>
      <c r="B91" s="2667">
        <f>結果表!E89</f>
        <v>99.705792489049003</v>
      </c>
      <c r="C91" s="243">
        <f t="shared" ref="C91" si="687">B91-B90</f>
        <v>-7.0579653385408392E-2</v>
      </c>
      <c r="D91" s="52">
        <f t="shared" ref="D91" si="688">ROUND((B91-B79)/B79*100,2)</f>
        <v>0.12</v>
      </c>
      <c r="E91" s="359">
        <f t="shared" ref="E91" si="689">AVERAGE(B89:B91)</f>
        <v>99.814343140916733</v>
      </c>
      <c r="F91" s="542">
        <f t="shared" ref="F91" si="690">E91-E90</f>
        <v>-0.17995404301598228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38">
        <f>結果表!M89</f>
        <v>99.983817462413199</v>
      </c>
      <c r="L91" s="527">
        <v>4</v>
      </c>
      <c r="M91" s="262">
        <f t="shared" ref="M91" si="694">B91</f>
        <v>99.705792489049003</v>
      </c>
      <c r="N91" s="220">
        <f t="shared" ref="N91" si="695">J91</f>
        <v>99.983817462413199</v>
      </c>
    </row>
    <row r="92" spans="1:14">
      <c r="A92" s="2232">
        <v>45778</v>
      </c>
      <c r="B92" s="2667">
        <f>結果表!E90</f>
        <v>99.7651353003465</v>
      </c>
      <c r="C92" s="243">
        <f t="shared" ref="C92" si="696">B92-B91</f>
        <v>5.9342811297497633E-2</v>
      </c>
      <c r="D92" s="52">
        <f t="shared" ref="D92" si="697">ROUND((B92-B80)/B80*100,2)</f>
        <v>-0.27</v>
      </c>
      <c r="E92" s="359">
        <f t="shared" ref="E92" si="698">AVERAGE(B90:B92)</f>
        <v>99.749099977276629</v>
      </c>
      <c r="F92" s="542">
        <f t="shared" ref="F92" si="699">E92-E91</f>
        <v>-6.524316364010474E-2</v>
      </c>
      <c r="G92" s="361">
        <f t="shared" ref="G92" si="700">IF(F92&lt;0,-1,1)</f>
        <v>-1</v>
      </c>
      <c r="H92" s="360">
        <f t="shared" ref="H92" si="701">SUM(G90:G92)</f>
        <v>-3</v>
      </c>
      <c r="I92" s="514" t="str">
        <f t="shared" ref="I92" si="702">IF(H92=-3,"悪化 ",IF(H92=3,"改善 "," ---"))</f>
        <v xml:space="preserve">悪化 </v>
      </c>
      <c r="J92" s="2638">
        <f>結果表!M90</f>
        <v>99.996104817071867</v>
      </c>
      <c r="L92" s="527">
        <v>5</v>
      </c>
      <c r="M92" s="262">
        <f t="shared" ref="M92" si="703">B92</f>
        <v>99.7651353003465</v>
      </c>
      <c r="N92" s="220">
        <f t="shared" ref="N92" si="704">J92</f>
        <v>99.996104817071867</v>
      </c>
    </row>
    <row r="93" spans="1:14">
      <c r="A93" s="2232">
        <v>45809</v>
      </c>
      <c r="B93" s="2667">
        <f>結果表!E91</f>
        <v>99.891172108043278</v>
      </c>
      <c r="C93" s="243">
        <f t="shared" ref="C93" si="705">B93-B92</f>
        <v>0.12603680769677794</v>
      </c>
      <c r="D93" s="52">
        <f t="shared" ref="D93" si="706">ROUND((B93-B81)/B81*100,2)</f>
        <v>-0.62</v>
      </c>
      <c r="E93" s="359">
        <f t="shared" ref="E93" si="707">AVERAGE(B91:B93)</f>
        <v>99.787366632479589</v>
      </c>
      <c r="F93" s="542">
        <f t="shared" ref="F93" si="708">E93-E92</f>
        <v>3.8266655202960465E-2</v>
      </c>
      <c r="G93" s="361">
        <f t="shared" ref="G93" si="709">IF(F93&lt;0,-1,1)</f>
        <v>1</v>
      </c>
      <c r="H93" s="360">
        <f t="shared" ref="H93" si="710">SUM(G91:G93)</f>
        <v>-1</v>
      </c>
      <c r="I93" s="514" t="str">
        <f t="shared" ref="I93" si="711">IF(H93=-3,"悪化 ",IF(H93=3,"改善 "," ---"))</f>
        <v xml:space="preserve"> ---</v>
      </c>
      <c r="J93" s="2638">
        <f>結果表!M91</f>
        <v>99.953697550134081</v>
      </c>
      <c r="L93" s="527">
        <v>6</v>
      </c>
      <c r="M93" s="262">
        <f t="shared" ref="M93" si="712">B93</f>
        <v>99.891172108043278</v>
      </c>
      <c r="N93" s="220">
        <f t="shared" ref="N93" si="713">J93</f>
        <v>99.953697550134081</v>
      </c>
    </row>
    <row r="94" spans="1:14">
      <c r="A94" s="2232">
        <v>45839</v>
      </c>
      <c r="B94" s="2667">
        <f>結果表!E92</f>
        <v>99.934703487862919</v>
      </c>
      <c r="C94" s="243">
        <f t="shared" ref="C94" si="714">B94-B93</f>
        <v>4.3531379819640392E-2</v>
      </c>
      <c r="D94" s="52">
        <f t="shared" ref="D94" si="715">ROUND((B94-B82)/B82*100,2)</f>
        <v>-1.04</v>
      </c>
      <c r="E94" s="359">
        <f t="shared" ref="E94" si="716">AVERAGE(B92:B94)</f>
        <v>99.86367029875089</v>
      </c>
      <c r="F94" s="542">
        <f t="shared" ref="F94" si="717">E94-E93</f>
        <v>7.6303666271300585E-2</v>
      </c>
      <c r="G94" s="361">
        <f t="shared" ref="G94" si="718">IF(F94&lt;0,-1,1)</f>
        <v>1</v>
      </c>
      <c r="H94" s="360">
        <f t="shared" ref="H94" si="719">SUM(G92:G94)</f>
        <v>1</v>
      </c>
      <c r="I94" s="514" t="str">
        <f t="shared" ref="I94" si="720">IF(H94=-3,"悪化 ",IF(H94=3,"改善 "," ---"))</f>
        <v xml:space="preserve"> ---</v>
      </c>
      <c r="J94" s="2638">
        <f>結果表!M92</f>
        <v>99.731965468107816</v>
      </c>
      <c r="L94" s="527">
        <v>7</v>
      </c>
      <c r="M94" s="262">
        <f t="shared" ref="M94" si="721">B94</f>
        <v>99.934703487862919</v>
      </c>
      <c r="N94" s="220">
        <f t="shared" ref="N94" si="722">J94</f>
        <v>99.731965468107816</v>
      </c>
    </row>
    <row r="95" spans="1:14">
      <c r="A95" s="2232">
        <v>45870</v>
      </c>
      <c r="B95" s="2667">
        <f>結果表!E93</f>
        <v>99.858907858506981</v>
      </c>
      <c r="C95" s="243">
        <f t="shared" ref="C95" si="723">B95-B94</f>
        <v>-7.5795629355937422E-2</v>
      </c>
      <c r="D95" s="52">
        <f t="shared" ref="D95" si="724">ROUND((B95-B83)/B83*100,2)</f>
        <v>-1.38</v>
      </c>
      <c r="E95" s="359">
        <f t="shared" ref="E95" si="725">AVERAGE(B93:B95)</f>
        <v>99.894927818137731</v>
      </c>
      <c r="F95" s="542">
        <f t="shared" ref="F95" si="726">E95-E94</f>
        <v>3.1257519386841182E-2</v>
      </c>
      <c r="G95" s="361">
        <f t="shared" ref="G95" si="727">IF(F95&lt;0,-1,1)</f>
        <v>1</v>
      </c>
      <c r="H95" s="360">
        <f t="shared" ref="H95" si="728">SUM(G93:G95)</f>
        <v>3</v>
      </c>
      <c r="I95" s="514" t="str">
        <f t="shared" ref="I95" si="729">IF(H95=-3,"悪化 ",IF(H95=3,"改善 "," ---"))</f>
        <v xml:space="preserve">改善 </v>
      </c>
      <c r="J95" s="2638">
        <f>結果表!M93</f>
        <v>99.456565721393005</v>
      </c>
      <c r="L95" s="529">
        <v>8</v>
      </c>
      <c r="M95" s="262">
        <f t="shared" ref="M95" si="730">B95</f>
        <v>99.858907858506981</v>
      </c>
      <c r="N95" s="220">
        <f t="shared" ref="N95" si="731">J95</f>
        <v>99.456565721393005</v>
      </c>
    </row>
    <row r="96" spans="1:14">
      <c r="A96" s="2232">
        <v>45901</v>
      </c>
      <c r="B96" s="2667"/>
      <c r="C96" s="243"/>
      <c r="D96" s="52"/>
      <c r="E96" s="359"/>
      <c r="F96" s="542"/>
      <c r="G96" s="361"/>
      <c r="H96" s="360"/>
      <c r="I96" s="514"/>
      <c r="J96" s="2638"/>
      <c r="L96" s="529">
        <v>9</v>
      </c>
      <c r="M96" s="262"/>
      <c r="N96" s="220"/>
    </row>
    <row r="97" spans="1:14">
      <c r="A97" s="2232">
        <v>45931</v>
      </c>
      <c r="B97" s="2667"/>
      <c r="C97" s="243"/>
      <c r="D97" s="52"/>
      <c r="E97" s="359"/>
      <c r="F97" s="542"/>
      <c r="G97" s="361"/>
      <c r="H97" s="360"/>
      <c r="I97" s="514"/>
      <c r="J97" s="2638"/>
      <c r="L97" s="529">
        <v>10</v>
      </c>
      <c r="M97" s="262"/>
      <c r="N97" s="220"/>
    </row>
    <row r="98" spans="1:14">
      <c r="A98" s="2232">
        <v>45962</v>
      </c>
      <c r="B98" s="2667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8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J94" sqref="J94:J95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1445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497</v>
      </c>
      <c r="C2" s="2551"/>
      <c r="D2" s="2551"/>
      <c r="E2" s="2552"/>
      <c r="F2" s="2552"/>
      <c r="G2" s="2552"/>
      <c r="H2" s="2552"/>
      <c r="I2" s="2553"/>
      <c r="J2" s="2553" t="s">
        <v>498</v>
      </c>
    </row>
    <row r="3" spans="1:14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75" t="s">
        <v>65</v>
      </c>
      <c r="H3" s="2886"/>
      <c r="I3" s="2776"/>
      <c r="J3" s="2562"/>
      <c r="L3" s="526" t="s">
        <v>352</v>
      </c>
      <c r="M3" s="526" t="s">
        <v>703</v>
      </c>
      <c r="N3" s="526" t="s">
        <v>704</v>
      </c>
    </row>
    <row r="4" spans="1:14">
      <c r="A4" s="2231">
        <v>43101</v>
      </c>
      <c r="B4" s="2546">
        <f>結果表!F2</f>
        <v>98.957709158664784</v>
      </c>
      <c r="C4" s="735"/>
      <c r="D4" s="547"/>
      <c r="E4" s="553">
        <f>AVERAGE(B4:B4)</f>
        <v>98.957709158664784</v>
      </c>
      <c r="F4" s="548"/>
      <c r="G4" s="554"/>
      <c r="H4" s="549"/>
      <c r="I4" s="2542"/>
      <c r="J4" s="2546">
        <f>結果表!N2</f>
        <v>98.777136841587904</v>
      </c>
      <c r="L4" s="527" t="s">
        <v>713</v>
      </c>
      <c r="M4" s="262">
        <f t="shared" ref="M4:M7" si="0">B4</f>
        <v>98.957709158664784</v>
      </c>
      <c r="N4" s="220">
        <f t="shared" ref="N4:N7" si="1">J4</f>
        <v>98.777136841587904</v>
      </c>
    </row>
    <row r="5" spans="1:14">
      <c r="A5" s="2232">
        <v>43132</v>
      </c>
      <c r="B5" s="2547">
        <f>結果表!F3</f>
        <v>99.316741363262906</v>
      </c>
      <c r="C5" s="699">
        <f t="shared" ref="C5" si="2">B5-B4</f>
        <v>0.35903220459812246</v>
      </c>
      <c r="D5" s="52"/>
      <c r="E5" s="359">
        <f>AVERAGE(B4:B5)</f>
        <v>99.137225260963845</v>
      </c>
      <c r="F5" s="542">
        <f t="shared" ref="F5" si="3">E5-E4</f>
        <v>0.17951610229906123</v>
      </c>
      <c r="G5" s="361">
        <f t="shared" ref="G5" si="4">IF(F5&lt;0,-1,1)</f>
        <v>1</v>
      </c>
      <c r="H5" s="360"/>
      <c r="I5" s="2543"/>
      <c r="J5" s="2547">
        <f>結果表!N3</f>
        <v>99.19354180381913</v>
      </c>
      <c r="L5" s="527">
        <v>2</v>
      </c>
      <c r="M5" s="262">
        <f t="shared" si="0"/>
        <v>99.316741363262906</v>
      </c>
      <c r="N5" s="220">
        <f t="shared" si="1"/>
        <v>99.19354180381913</v>
      </c>
    </row>
    <row r="6" spans="1:14">
      <c r="A6" s="2232">
        <v>43160</v>
      </c>
      <c r="B6" s="2547">
        <f>結果表!F4</f>
        <v>99.659032144431279</v>
      </c>
      <c r="C6" s="699">
        <f t="shared" ref="C6" si="5">B6-B5</f>
        <v>0.34229078116837286</v>
      </c>
      <c r="D6" s="52"/>
      <c r="E6" s="359">
        <f t="shared" ref="E6" si="6">AVERAGE(B4:B6)</f>
        <v>99.311160888786318</v>
      </c>
      <c r="F6" s="542">
        <f t="shared" ref="F6" si="7">E6-E5</f>
        <v>0.17393562782247329</v>
      </c>
      <c r="G6" s="361">
        <f t="shared" ref="G6" si="8">IF(F6&lt;0,-1,1)</f>
        <v>1</v>
      </c>
      <c r="H6" s="360"/>
      <c r="I6" s="2543"/>
      <c r="J6" s="2547">
        <f>結果表!N4</f>
        <v>99.606713929734667</v>
      </c>
      <c r="L6" s="527">
        <v>3</v>
      </c>
      <c r="M6" s="262">
        <f t="shared" si="0"/>
        <v>99.659032144431279</v>
      </c>
      <c r="N6" s="220">
        <f t="shared" si="1"/>
        <v>99.606713929734667</v>
      </c>
    </row>
    <row r="7" spans="1:14">
      <c r="A7" s="2232">
        <v>43191</v>
      </c>
      <c r="B7" s="2547">
        <f>結果表!F5</f>
        <v>99.968008798783188</v>
      </c>
      <c r="C7" s="699">
        <f t="shared" ref="C7" si="9">B7-B6</f>
        <v>0.30897665435190902</v>
      </c>
      <c r="D7" s="52"/>
      <c r="E7" s="359">
        <f t="shared" ref="E7" si="10">AVERAGE(B5:B7)</f>
        <v>99.647927435492463</v>
      </c>
      <c r="F7" s="542">
        <f t="shared" ref="F7" si="11">E7-E6</f>
        <v>0.33676654670614425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結果表!N5</f>
        <v>99.984307421782361</v>
      </c>
      <c r="L7" s="527">
        <v>4</v>
      </c>
      <c r="M7" s="262">
        <f t="shared" si="0"/>
        <v>99.968008798783188</v>
      </c>
      <c r="N7" s="220">
        <f t="shared" si="1"/>
        <v>99.984307421782361</v>
      </c>
    </row>
    <row r="8" spans="1:14">
      <c r="A8" s="2232">
        <v>43221</v>
      </c>
      <c r="B8" s="2547">
        <f>結果表!F6</f>
        <v>100.23823853647487</v>
      </c>
      <c r="C8" s="699">
        <f t="shared" ref="C8" si="15">B8-B7</f>
        <v>0.27022973769167891</v>
      </c>
      <c r="D8" s="52"/>
      <c r="E8" s="359">
        <f t="shared" ref="E8" si="16">AVERAGE(B6:B8)</f>
        <v>99.955093159896435</v>
      </c>
      <c r="F8" s="542">
        <f t="shared" ref="F8" si="17">E8-E7</f>
        <v>0.30716572440397272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結果表!N6</f>
        <v>100.31413055737158</v>
      </c>
      <c r="L8" s="527">
        <v>5</v>
      </c>
      <c r="M8" s="262">
        <f t="shared" ref="M8:M16" si="21">B8</f>
        <v>100.23823853647487</v>
      </c>
      <c r="N8" s="220">
        <f t="shared" ref="N8:N16" si="22">J8</f>
        <v>100.31413055737158</v>
      </c>
    </row>
    <row r="9" spans="1:14">
      <c r="A9" s="2232">
        <v>43252</v>
      </c>
      <c r="B9" s="2547">
        <f>結果表!F7</f>
        <v>100.41175057070899</v>
      </c>
      <c r="C9" s="699">
        <f t="shared" ref="C9" si="23">B9-B8</f>
        <v>0.17351203423412187</v>
      </c>
      <c r="D9" s="52"/>
      <c r="E9" s="359">
        <f t="shared" ref="E9" si="24">AVERAGE(B7:B9)</f>
        <v>100.20599930198902</v>
      </c>
      <c r="F9" s="542">
        <f t="shared" ref="F9" si="25">E9-E8</f>
        <v>0.25090614209258888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結果表!N7</f>
        <v>100.59251212596136</v>
      </c>
      <c r="L9" s="527">
        <v>6</v>
      </c>
      <c r="M9" s="262">
        <f t="shared" si="21"/>
        <v>100.41175057070899</v>
      </c>
      <c r="N9" s="220">
        <f t="shared" si="22"/>
        <v>100.59251212596136</v>
      </c>
    </row>
    <row r="10" spans="1:14">
      <c r="A10" s="2232">
        <v>43282</v>
      </c>
      <c r="B10" s="2547">
        <f>結果表!F8</f>
        <v>100.57977775403671</v>
      </c>
      <c r="C10" s="699">
        <f t="shared" ref="C10" si="29">B10-B9</f>
        <v>0.16802718332772315</v>
      </c>
      <c r="D10" s="52"/>
      <c r="E10" s="359">
        <f t="shared" ref="E10" si="30">AVERAGE(B8:B10)</f>
        <v>100.40992228707353</v>
      </c>
      <c r="F10" s="542">
        <f t="shared" ref="F10" si="31">E10-E9</f>
        <v>0.20392298508450324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結果表!N8</f>
        <v>100.83924655150891</v>
      </c>
      <c r="L10" s="527">
        <v>7</v>
      </c>
      <c r="M10" s="262">
        <f t="shared" si="21"/>
        <v>100.57977775403671</v>
      </c>
      <c r="N10" s="220">
        <f t="shared" si="22"/>
        <v>100.83924655150891</v>
      </c>
    </row>
    <row r="11" spans="1:14">
      <c r="A11" s="2232">
        <v>43313</v>
      </c>
      <c r="B11" s="2547">
        <f>結果表!F9</f>
        <v>100.74240460897008</v>
      </c>
      <c r="C11" s="699">
        <f t="shared" ref="C11" si="35">B11-B10</f>
        <v>0.16262685493336448</v>
      </c>
      <c r="D11" s="52"/>
      <c r="E11" s="359">
        <f t="shared" ref="E11" si="36">AVERAGE(B9:B11)</f>
        <v>100.57797764457193</v>
      </c>
      <c r="F11" s="542">
        <f t="shared" ref="F11" si="37">E11-E10</f>
        <v>0.16805535749840317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結果表!N9</f>
        <v>101.04380290382635</v>
      </c>
      <c r="L11" s="529">
        <v>8</v>
      </c>
      <c r="M11" s="262">
        <f t="shared" si="21"/>
        <v>100.74240460897008</v>
      </c>
      <c r="N11" s="220">
        <f t="shared" si="22"/>
        <v>101.04380290382635</v>
      </c>
    </row>
    <row r="12" spans="1:14">
      <c r="A12" s="2232">
        <v>43344</v>
      </c>
      <c r="B12" s="2547">
        <f>結果表!F10</f>
        <v>100.89246603791003</v>
      </c>
      <c r="C12" s="699">
        <f t="shared" ref="C12" si="41">B12-B11</f>
        <v>0.15006142893994934</v>
      </c>
      <c r="D12" s="52"/>
      <c r="E12" s="359">
        <f t="shared" ref="E12" si="42">AVERAGE(B10:B12)</f>
        <v>100.73821613363894</v>
      </c>
      <c r="F12" s="542">
        <f t="shared" ref="F12" si="43">E12-E11</f>
        <v>0.16023848906701232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結果表!N10</f>
        <v>101.22088723799934</v>
      </c>
      <c r="L12" s="529">
        <v>9</v>
      </c>
      <c r="M12" s="262">
        <f t="shared" si="21"/>
        <v>100.89246603791003</v>
      </c>
      <c r="N12" s="220">
        <f t="shared" si="22"/>
        <v>101.22088723799934</v>
      </c>
    </row>
    <row r="13" spans="1:14">
      <c r="A13" s="2232">
        <v>43374</v>
      </c>
      <c r="B13" s="2547">
        <f>結果表!F11</f>
        <v>101.09477172933434</v>
      </c>
      <c r="C13" s="699">
        <f t="shared" ref="C13" si="47">B13-B12</f>
        <v>0.2023056914243142</v>
      </c>
      <c r="D13" s="52"/>
      <c r="E13" s="359">
        <f t="shared" ref="E13" si="48">AVERAGE(B11:B13)</f>
        <v>100.90988079207148</v>
      </c>
      <c r="F13" s="542">
        <f t="shared" ref="F13" si="49">E13-E12</f>
        <v>0.1716646584325332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結果表!N11</f>
        <v>101.40700016180332</v>
      </c>
      <c r="L13" s="529">
        <v>10</v>
      </c>
      <c r="M13" s="262">
        <f t="shared" si="21"/>
        <v>101.09477172933434</v>
      </c>
      <c r="N13" s="220">
        <f t="shared" si="22"/>
        <v>101.40700016180332</v>
      </c>
    </row>
    <row r="14" spans="1:14">
      <c r="A14" s="2232">
        <v>43405</v>
      </c>
      <c r="B14" s="2547">
        <f>結果表!F12</f>
        <v>101.21840107677508</v>
      </c>
      <c r="C14" s="699">
        <f t="shared" ref="C14" si="53">B14-B13</f>
        <v>0.12362934744074039</v>
      </c>
      <c r="D14" s="52"/>
      <c r="E14" s="359">
        <f t="shared" ref="E14" si="54">AVERAGE(B12:B14)</f>
        <v>101.06854628133982</v>
      </c>
      <c r="F14" s="542">
        <f t="shared" ref="F14" si="55">E14-E13</f>
        <v>0.15866548926834412</v>
      </c>
      <c r="G14" s="361">
        <f t="shared" ref="G14" si="56">IF(F14&lt;0,-1,1)</f>
        <v>1</v>
      </c>
      <c r="H14" s="360">
        <f t="shared" ref="H14" si="57">SUM(G12:G14)</f>
        <v>3</v>
      </c>
      <c r="I14" s="2543" t="str">
        <f t="shared" ref="I14" si="58">IF(H14=-3,"悪化 ",IF(H14=3,"改善 "," ---"))</f>
        <v xml:space="preserve">改善 </v>
      </c>
      <c r="J14" s="2547">
        <f>結果表!N12</f>
        <v>101.57087651939651</v>
      </c>
      <c r="L14" s="528">
        <v>11</v>
      </c>
      <c r="M14" s="262">
        <f t="shared" si="21"/>
        <v>101.21840107677508</v>
      </c>
      <c r="N14" s="220">
        <f t="shared" si="22"/>
        <v>101.57087651939651</v>
      </c>
    </row>
    <row r="15" spans="1:14">
      <c r="A15" s="2549">
        <v>43435</v>
      </c>
      <c r="B15" s="2547">
        <f>結果表!F13</f>
        <v>101.22728157045107</v>
      </c>
      <c r="C15" s="930">
        <f t="shared" ref="C15:C16" si="59">B15-B14</f>
        <v>8.8804936759885322E-3</v>
      </c>
      <c r="D15" s="550"/>
      <c r="E15" s="544">
        <f t="shared" ref="E15:E16" si="60">AVERAGE(B13:B15)</f>
        <v>101.1801514588535</v>
      </c>
      <c r="F15" s="551">
        <f t="shared" ref="F15:F16" si="61">E15-E14</f>
        <v>0.11160517751368104</v>
      </c>
      <c r="G15" s="545">
        <f t="shared" ref="G15:G16" si="62">IF(F15&lt;0,-1,1)</f>
        <v>1</v>
      </c>
      <c r="H15" s="552">
        <f t="shared" ref="H15:H16" si="63">SUM(G13:G15)</f>
        <v>3</v>
      </c>
      <c r="I15" s="2545" t="str">
        <f t="shared" ref="I15:I16" si="64">IF(H15=-3,"悪化 ",IF(H15=3,"改善 "," ---"))</f>
        <v xml:space="preserve">改善 </v>
      </c>
      <c r="J15" s="2547">
        <f>結果表!N13</f>
        <v>101.70861958671124</v>
      </c>
      <c r="L15" s="527">
        <v>12</v>
      </c>
      <c r="M15" s="262">
        <f t="shared" si="21"/>
        <v>101.22728157045107</v>
      </c>
      <c r="N15" s="220">
        <f t="shared" si="22"/>
        <v>101.70861958671124</v>
      </c>
    </row>
    <row r="16" spans="1:14">
      <c r="A16" s="2199">
        <v>43466</v>
      </c>
      <c r="B16" s="2546">
        <f>結果表!F14</f>
        <v>101.14980931900233</v>
      </c>
      <c r="C16" s="52">
        <f t="shared" si="59"/>
        <v>-7.7472251448739371E-2</v>
      </c>
      <c r="D16" s="243">
        <f t="shared" ref="D16" si="65">ROUND((B16-B4)/B4*100,2)</f>
        <v>2.2200000000000002</v>
      </c>
      <c r="E16" s="542">
        <f t="shared" si="60"/>
        <v>101.19849732207615</v>
      </c>
      <c r="F16" s="359">
        <f t="shared" si="61"/>
        <v>1.8345863222648973E-2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46">
        <f>結果表!N14</f>
        <v>101.83470706044015</v>
      </c>
      <c r="L16" s="530" t="s">
        <v>758</v>
      </c>
      <c r="M16" s="531">
        <f t="shared" si="21"/>
        <v>101.14980931900233</v>
      </c>
      <c r="N16" s="369">
        <f t="shared" si="22"/>
        <v>101.83470706044015</v>
      </c>
    </row>
    <row r="17" spans="1:14">
      <c r="A17" s="2199">
        <v>43497</v>
      </c>
      <c r="B17" s="2547">
        <f>結果表!F15</f>
        <v>101.04551300981112</v>
      </c>
      <c r="C17" s="52">
        <f t="shared" ref="C17" si="66">B17-B16</f>
        <v>-0.1042963091912128</v>
      </c>
      <c r="D17" s="243">
        <f t="shared" ref="D17" si="67">ROUND((B17-B5)/B5*100,2)</f>
        <v>1.74</v>
      </c>
      <c r="E17" s="542">
        <f t="shared" ref="E17" si="68">AVERAGE(B15:B17)</f>
        <v>101.14086796642151</v>
      </c>
      <c r="F17" s="359">
        <f t="shared" ref="F17" si="69">E17-E16</f>
        <v>-5.7629355654640335E-2</v>
      </c>
      <c r="G17" s="360">
        <f t="shared" ref="G17" si="70">IF(F17&lt;0,-1,1)</f>
        <v>-1</v>
      </c>
      <c r="H17" s="361">
        <f t="shared" ref="H17" si="71">SUM(G15:G17)</f>
        <v>1</v>
      </c>
      <c r="I17" s="362" t="str">
        <f t="shared" ref="I17" si="72">IF(H17=-3,"悪化 ",IF(H17=3,"改善 "," ---"))</f>
        <v xml:space="preserve"> ---</v>
      </c>
      <c r="J17" s="2547">
        <f>結果表!N15</f>
        <v>101.94676399019531</v>
      </c>
      <c r="L17" s="527">
        <v>2</v>
      </c>
      <c r="M17" s="262">
        <f t="shared" ref="M17" si="73">B17</f>
        <v>101.04551300981112</v>
      </c>
      <c r="N17" s="220">
        <f t="shared" ref="N17" si="74">J17</f>
        <v>101.94676399019531</v>
      </c>
    </row>
    <row r="18" spans="1:14">
      <c r="A18" s="2199">
        <v>43525</v>
      </c>
      <c r="B18" s="2547">
        <f>結果表!F16</f>
        <v>100.93776639933485</v>
      </c>
      <c r="C18" s="52">
        <f t="shared" ref="C18" si="75">B18-B17</f>
        <v>-0.10774661047626921</v>
      </c>
      <c r="D18" s="243">
        <f t="shared" ref="D18" si="76">ROUND((B18-B6)/B6*100,2)</f>
        <v>1.28</v>
      </c>
      <c r="E18" s="542">
        <f t="shared" ref="E18" si="77">AVERAGE(B16:B18)</f>
        <v>101.04436290938277</v>
      </c>
      <c r="F18" s="359">
        <f t="shared" ref="F18" si="78">E18-E17</f>
        <v>-9.650505703874046E-2</v>
      </c>
      <c r="G18" s="360">
        <f t="shared" ref="G18" si="79">IF(F18&lt;0,-1,1)</f>
        <v>-1</v>
      </c>
      <c r="H18" s="361">
        <f t="shared" ref="H18" si="80">SUM(G16:G18)</f>
        <v>-1</v>
      </c>
      <c r="I18" s="362" t="str">
        <f t="shared" ref="I18" si="81">IF(H18=-3,"悪化 ",IF(H18=3,"改善 "," ---"))</f>
        <v xml:space="preserve"> ---</v>
      </c>
      <c r="J18" s="2547">
        <f>結果表!N16</f>
        <v>102.03013379929092</v>
      </c>
      <c r="L18" s="527">
        <v>3</v>
      </c>
      <c r="M18" s="262">
        <f t="shared" ref="M18" si="82">B18</f>
        <v>100.93776639933485</v>
      </c>
      <c r="N18" s="220">
        <f t="shared" ref="N18" si="83">J18</f>
        <v>102.03013379929092</v>
      </c>
    </row>
    <row r="19" spans="1:14">
      <c r="A19" s="2199">
        <v>43556</v>
      </c>
      <c r="B19" s="2547">
        <f>結果表!F17</f>
        <v>100.91444798915785</v>
      </c>
      <c r="C19" s="52">
        <f t="shared" ref="C19" si="84">B19-B18</f>
        <v>-2.3318410176997872E-2</v>
      </c>
      <c r="D19" s="243">
        <f t="shared" ref="D19" si="85">ROUND((B19-B7)/B7*100,2)</f>
        <v>0.95</v>
      </c>
      <c r="E19" s="542">
        <f t="shared" ref="E19" si="86">AVERAGE(B17:B19)</f>
        <v>100.96590913276793</v>
      </c>
      <c r="F19" s="359">
        <f t="shared" ref="F19" si="87">E19-E18</f>
        <v>-7.8453776614836102E-2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47">
        <f>結果表!N17</f>
        <v>102.10958455926129</v>
      </c>
      <c r="L19" s="527">
        <v>4</v>
      </c>
      <c r="M19" s="262">
        <f t="shared" ref="M19" si="91">B19</f>
        <v>100.91444798915785</v>
      </c>
      <c r="N19" s="220">
        <f t="shared" ref="N19" si="92">J19</f>
        <v>102.10958455926129</v>
      </c>
    </row>
    <row r="20" spans="1:14">
      <c r="A20" s="2199">
        <v>43586</v>
      </c>
      <c r="B20" s="2547">
        <f>結果表!F18</f>
        <v>100.87706166237443</v>
      </c>
      <c r="C20" s="52">
        <f t="shared" ref="C20" si="93">B20-B19</f>
        <v>-3.7386326783419577E-2</v>
      </c>
      <c r="D20" s="243">
        <f t="shared" ref="D20" si="94">ROUND((B20-B8)/B8*100,2)</f>
        <v>0.64</v>
      </c>
      <c r="E20" s="542">
        <f t="shared" ref="E20" si="95">AVERAGE(B18:B20)</f>
        <v>100.90975868362239</v>
      </c>
      <c r="F20" s="359">
        <f t="shared" ref="F20" si="96">E20-E19</f>
        <v>-5.6150449145548009E-2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47">
        <f>結果表!N18</f>
        <v>102.14350280510591</v>
      </c>
      <c r="L20" s="527">
        <v>5</v>
      </c>
      <c r="M20" s="262">
        <f t="shared" ref="M20" si="100">B20</f>
        <v>100.87706166237443</v>
      </c>
      <c r="N20" s="220">
        <f t="shared" ref="N20" si="101">J20</f>
        <v>102.14350280510591</v>
      </c>
    </row>
    <row r="21" spans="1:14">
      <c r="A21" s="2199">
        <v>43617</v>
      </c>
      <c r="B21" s="2547">
        <f>結果表!F19</f>
        <v>100.78870854690329</v>
      </c>
      <c r="C21" s="52">
        <f t="shared" ref="C21" si="102">B21-B20</f>
        <v>-8.8353115471136334E-2</v>
      </c>
      <c r="D21" s="243">
        <f t="shared" ref="D21" si="103">ROUND((B21-B9)/B9*100,2)</f>
        <v>0.38</v>
      </c>
      <c r="E21" s="542">
        <f t="shared" ref="E21" si="104">AVERAGE(B19:B21)</f>
        <v>100.86007273281187</v>
      </c>
      <c r="F21" s="359">
        <f t="shared" ref="F21" si="105">E21-E20</f>
        <v>-4.9685950810513191E-2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547">
        <f>結果表!N19</f>
        <v>102.09516463034313</v>
      </c>
      <c r="L21" s="527">
        <v>6</v>
      </c>
      <c r="M21" s="262">
        <f t="shared" ref="M21" si="109">B21</f>
        <v>100.78870854690329</v>
      </c>
      <c r="N21" s="220">
        <f t="shared" ref="N21" si="110">J21</f>
        <v>102.09516463034313</v>
      </c>
    </row>
    <row r="22" spans="1:14">
      <c r="A22" s="2199">
        <v>43647</v>
      </c>
      <c r="B22" s="2547">
        <f>結果表!F20</f>
        <v>100.67922249788363</v>
      </c>
      <c r="C22" s="52">
        <f t="shared" ref="C22" si="111">B22-B21</f>
        <v>-0.10948604901966519</v>
      </c>
      <c r="D22" s="243">
        <f t="shared" ref="D22" si="112">ROUND((B22-B10)/B10*100,2)</f>
        <v>0.1</v>
      </c>
      <c r="E22" s="542">
        <f t="shared" ref="E22" si="113">AVERAGE(B20:B22)</f>
        <v>100.78166423572044</v>
      </c>
      <c r="F22" s="359">
        <f t="shared" ref="F22" si="114">E22-E21</f>
        <v>-7.8408497091430718E-2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547">
        <f>結果表!N20</f>
        <v>101.96860176751593</v>
      </c>
      <c r="L22" s="527">
        <v>7</v>
      </c>
      <c r="M22" s="262">
        <f t="shared" ref="M22" si="118">B22</f>
        <v>100.67922249788363</v>
      </c>
      <c r="N22" s="220">
        <f t="shared" ref="N22" si="119">J22</f>
        <v>101.96860176751593</v>
      </c>
    </row>
    <row r="23" spans="1:14">
      <c r="A23" s="2199">
        <v>43678</v>
      </c>
      <c r="B23" s="2547">
        <f>結果表!F21</f>
        <v>100.54550821536543</v>
      </c>
      <c r="C23" s="52">
        <f t="shared" ref="C23" si="120">B23-B22</f>
        <v>-0.1337142825181985</v>
      </c>
      <c r="D23" s="243">
        <f t="shared" ref="D23" si="121">ROUND((B23-B11)/B11*100,2)</f>
        <v>-0.2</v>
      </c>
      <c r="E23" s="542">
        <f t="shared" ref="E23" si="122">AVERAGE(B21:B23)</f>
        <v>100.67114642005079</v>
      </c>
      <c r="F23" s="359">
        <f t="shared" ref="F23" si="123">E23-E22</f>
        <v>-0.11051781566965246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547">
        <f>結果表!N21</f>
        <v>101.7694284395959</v>
      </c>
      <c r="L23" s="529">
        <v>8</v>
      </c>
      <c r="M23" s="262">
        <f t="shared" ref="M23" si="127">B23</f>
        <v>100.54550821536543</v>
      </c>
      <c r="N23" s="220">
        <f t="shared" ref="N23" si="128">J23</f>
        <v>101.7694284395959</v>
      </c>
    </row>
    <row r="24" spans="1:14">
      <c r="A24" s="2199">
        <v>43709</v>
      </c>
      <c r="B24" s="2547">
        <f>結果表!F22</f>
        <v>100.3935172053576</v>
      </c>
      <c r="C24" s="52">
        <f t="shared" ref="C24" si="129">B24-B23</f>
        <v>-0.15199101000783344</v>
      </c>
      <c r="D24" s="243">
        <f t="shared" ref="D24" si="130">ROUND((B24-B12)/B12*100,2)</f>
        <v>-0.49</v>
      </c>
      <c r="E24" s="542">
        <f t="shared" ref="E24" si="131">AVERAGE(B22:B24)</f>
        <v>100.53941597286889</v>
      </c>
      <c r="F24" s="359">
        <f t="shared" ref="F24" si="132">E24-E23</f>
        <v>-0.13173044718189431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47">
        <f>結果表!N22</f>
        <v>101.56606274712119</v>
      </c>
      <c r="L24" s="529">
        <v>9</v>
      </c>
      <c r="M24" s="262">
        <f t="shared" ref="M24" si="136">B24</f>
        <v>100.3935172053576</v>
      </c>
      <c r="N24" s="220">
        <f t="shared" ref="N24" si="137">J24</f>
        <v>101.56606274712119</v>
      </c>
    </row>
    <row r="25" spans="1:14">
      <c r="A25" s="2199">
        <v>43739</v>
      </c>
      <c r="B25" s="2547">
        <f>結果表!F23</f>
        <v>100.15770331068333</v>
      </c>
      <c r="C25" s="52">
        <f t="shared" ref="C25" si="138">B25-B24</f>
        <v>-0.23581389467426561</v>
      </c>
      <c r="D25" s="243">
        <f t="shared" ref="D25" si="139">ROUND((B25-B13)/B13*100,2)</f>
        <v>-0.93</v>
      </c>
      <c r="E25" s="542">
        <f t="shared" ref="E25" si="140">AVERAGE(B23:B25)</f>
        <v>100.36557624380212</v>
      </c>
      <c r="F25" s="359">
        <f t="shared" ref="F25" si="141">E25-E24</f>
        <v>-0.17383972906677059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結果表!N23</f>
        <v>101.37638277672704</v>
      </c>
      <c r="L25" s="529">
        <v>10</v>
      </c>
      <c r="M25" s="262">
        <f t="shared" ref="M25" si="145">B25</f>
        <v>100.15770331068333</v>
      </c>
      <c r="N25" s="220">
        <f t="shared" ref="N25" si="146">J25</f>
        <v>101.37638277672704</v>
      </c>
    </row>
    <row r="26" spans="1:14">
      <c r="A26" s="2199">
        <v>43770</v>
      </c>
      <c r="B26" s="2547">
        <f>結果表!F24</f>
        <v>99.885487494007549</v>
      </c>
      <c r="C26" s="52">
        <f t="shared" ref="C26" si="147">B26-B25</f>
        <v>-0.27221581667578221</v>
      </c>
      <c r="D26" s="243">
        <f t="shared" ref="D26" si="148">ROUND((B26-B14)/B14*100,2)</f>
        <v>-1.32</v>
      </c>
      <c r="E26" s="542">
        <f t="shared" ref="E26" si="149">AVERAGE(B24:B26)</f>
        <v>100.14556933668284</v>
      </c>
      <c r="F26" s="359">
        <f t="shared" ref="F26" si="150">E26-E25</f>
        <v>-0.22000690711928428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結果表!N24</f>
        <v>101.18535129282205</v>
      </c>
      <c r="L26" s="528">
        <v>11</v>
      </c>
      <c r="M26" s="262">
        <f t="shared" ref="M26" si="154">B26</f>
        <v>99.885487494007549</v>
      </c>
      <c r="N26" s="220">
        <f t="shared" ref="N26" si="155">J26</f>
        <v>101.18535129282205</v>
      </c>
    </row>
    <row r="27" spans="1:14">
      <c r="A27" s="2199">
        <v>43800</v>
      </c>
      <c r="B27" s="2548">
        <f>結果表!F25</f>
        <v>99.549435305020609</v>
      </c>
      <c r="C27" s="52">
        <f t="shared" ref="C27:C28" si="156">B27-B26</f>
        <v>-0.33605218898694034</v>
      </c>
      <c r="D27" s="243">
        <f t="shared" ref="D27:D28" si="157">ROUND((B27-B15)/B15*100,2)</f>
        <v>-1.66</v>
      </c>
      <c r="E27" s="542">
        <f t="shared" ref="E27:E28" si="158">AVERAGE(B25:B27)</f>
        <v>99.864208703237168</v>
      </c>
      <c r="F27" s="359">
        <f t="shared" ref="F27:F28" si="159">E27-E26</f>
        <v>-0.28136063344567219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48">
        <f>結果表!N25</f>
        <v>100.94190798712188</v>
      </c>
      <c r="L27" s="527">
        <v>12</v>
      </c>
      <c r="M27" s="262">
        <f t="shared" ref="M27:M28" si="163">B27</f>
        <v>99.549435305020609</v>
      </c>
      <c r="N27" s="220">
        <f t="shared" ref="N27:N28" si="164">J27</f>
        <v>100.94190798712188</v>
      </c>
    </row>
    <row r="28" spans="1:14">
      <c r="A28" s="2231">
        <v>43831</v>
      </c>
      <c r="B28" s="2547">
        <f>結果表!F26</f>
        <v>99.1106876921897</v>
      </c>
      <c r="C28" s="547">
        <f t="shared" si="156"/>
        <v>-0.43874761283090891</v>
      </c>
      <c r="D28" s="245">
        <f t="shared" si="157"/>
        <v>-2.02</v>
      </c>
      <c r="E28" s="548">
        <f t="shared" si="158"/>
        <v>99.515203497072619</v>
      </c>
      <c r="F28" s="553">
        <f t="shared" si="159"/>
        <v>-0.34900520616454855</v>
      </c>
      <c r="G28" s="549">
        <f t="shared" si="160"/>
        <v>-1</v>
      </c>
      <c r="H28" s="554">
        <f t="shared" si="161"/>
        <v>-3</v>
      </c>
      <c r="I28" s="2544" t="str">
        <f t="shared" si="162"/>
        <v xml:space="preserve">悪化 </v>
      </c>
      <c r="J28" s="2547">
        <f>結果表!N26</f>
        <v>100.59064544324136</v>
      </c>
      <c r="L28" s="530" t="s">
        <v>802</v>
      </c>
      <c r="M28" s="531">
        <f t="shared" si="163"/>
        <v>99.1106876921897</v>
      </c>
      <c r="N28" s="369">
        <f t="shared" si="164"/>
        <v>100.59064544324136</v>
      </c>
    </row>
    <row r="29" spans="1:14">
      <c r="A29" s="2232">
        <v>43862</v>
      </c>
      <c r="B29" s="2547">
        <f>結果表!F27</f>
        <v>98.580115312645262</v>
      </c>
      <c r="C29" s="52">
        <f t="shared" ref="C29" si="165">B29-B28</f>
        <v>-0.53057237954443792</v>
      </c>
      <c r="D29" s="243">
        <f t="shared" ref="D29" si="166">ROUND((B29-B17)/B17*100,2)</f>
        <v>-2.44</v>
      </c>
      <c r="E29" s="542">
        <f t="shared" ref="E29" si="167">AVERAGE(B27:B29)</f>
        <v>99.080079436618519</v>
      </c>
      <c r="F29" s="359">
        <f t="shared" ref="F29" si="168">E29-E28</f>
        <v>-0.43512406045410046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結果表!N27</f>
        <v>100.08575935937485</v>
      </c>
      <c r="L29" s="527">
        <v>2</v>
      </c>
      <c r="M29" s="262">
        <f t="shared" ref="M29" si="172">B29</f>
        <v>98.580115312645262</v>
      </c>
      <c r="N29" s="220">
        <f t="shared" ref="N29" si="173">J29</f>
        <v>100.08575935937485</v>
      </c>
    </row>
    <row r="30" spans="1:14">
      <c r="A30" s="2232">
        <v>43891</v>
      </c>
      <c r="B30" s="2547">
        <f>結果表!F28</f>
        <v>97.952992193225185</v>
      </c>
      <c r="C30" s="52">
        <f t="shared" ref="C30" si="174">B30-B29</f>
        <v>-0.62712311942007659</v>
      </c>
      <c r="D30" s="243">
        <f t="shared" ref="D30" si="175">ROUND((B30-B18)/B18*100,2)</f>
        <v>-2.96</v>
      </c>
      <c r="E30" s="542">
        <f t="shared" ref="E30" si="176">AVERAGE(B28:B30)</f>
        <v>98.54793173268672</v>
      </c>
      <c r="F30" s="359">
        <f t="shared" ref="F30" si="177">E30-E29</f>
        <v>-0.53214770393179833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結果表!N28</f>
        <v>99.452609054513132</v>
      </c>
      <c r="L30" s="527">
        <v>3</v>
      </c>
      <c r="M30" s="262">
        <f t="shared" ref="M30" si="181">B30</f>
        <v>97.952992193225185</v>
      </c>
      <c r="N30" s="220">
        <f t="shared" ref="N30" si="182">J30</f>
        <v>99.452609054513132</v>
      </c>
    </row>
    <row r="31" spans="1:14">
      <c r="A31" s="2232">
        <v>43922</v>
      </c>
      <c r="B31" s="2547">
        <f>結果表!F29</f>
        <v>97.303530763674544</v>
      </c>
      <c r="C31" s="52">
        <f t="shared" ref="C31" si="183">B31-B30</f>
        <v>-0.6494614295506409</v>
      </c>
      <c r="D31" s="243">
        <f t="shared" ref="D31" si="184">ROUND((B31-B19)/B19*100,2)</f>
        <v>-3.58</v>
      </c>
      <c r="E31" s="542">
        <f t="shared" ref="E31" si="185">AVERAGE(B29:B31)</f>
        <v>97.945546089848335</v>
      </c>
      <c r="F31" s="359">
        <f t="shared" ref="F31" si="186">E31-E30</f>
        <v>-0.60238564283838514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47">
        <f>結果表!N29</f>
        <v>98.760705513730102</v>
      </c>
      <c r="L31" s="527">
        <v>4</v>
      </c>
      <c r="M31" s="262">
        <f t="shared" ref="M31" si="190">B31</f>
        <v>97.303530763674544</v>
      </c>
      <c r="N31" s="220">
        <f t="shared" ref="N31" si="191">J31</f>
        <v>98.760705513730102</v>
      </c>
    </row>
    <row r="32" spans="1:14">
      <c r="A32" s="2232">
        <v>43952</v>
      </c>
      <c r="B32" s="2547">
        <f>結果表!F30</f>
        <v>96.831128358655235</v>
      </c>
      <c r="C32" s="52">
        <f t="shared" ref="C32" si="192">B32-B31</f>
        <v>-0.47240240501930941</v>
      </c>
      <c r="D32" s="243">
        <f t="shared" ref="D32" si="193">ROUND((B32-B20)/B20*100,2)</f>
        <v>-4.01</v>
      </c>
      <c r="E32" s="542">
        <f t="shared" ref="E32" si="194">AVERAGE(B30:B32)</f>
        <v>97.362550438518326</v>
      </c>
      <c r="F32" s="359">
        <f t="shared" ref="F32" si="195">E32-E31</f>
        <v>-0.58299565133000897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47">
        <f>結果表!N30</f>
        <v>98.078382353960166</v>
      </c>
      <c r="L32" s="527">
        <v>5</v>
      </c>
      <c r="M32" s="262">
        <f t="shared" ref="M32" si="199">B32</f>
        <v>96.831128358655235</v>
      </c>
      <c r="N32" s="220">
        <f t="shared" ref="N32" si="200">J32</f>
        <v>98.078382353960166</v>
      </c>
    </row>
    <row r="33" spans="1:14">
      <c r="A33" s="2232">
        <v>43983</v>
      </c>
      <c r="B33" s="2547">
        <f>結果表!F31</f>
        <v>96.638545657206706</v>
      </c>
      <c r="C33" s="52">
        <f t="shared" ref="C33" si="201">B33-B32</f>
        <v>-0.19258270144852929</v>
      </c>
      <c r="D33" s="243">
        <f t="shared" ref="D33" si="202">ROUND((B33-B21)/B21*100,2)</f>
        <v>-4.12</v>
      </c>
      <c r="E33" s="542">
        <f t="shared" ref="E33" si="203">AVERAGE(B31:B33)</f>
        <v>96.924401593178814</v>
      </c>
      <c r="F33" s="359">
        <f t="shared" ref="F33" si="204">E33-E32</f>
        <v>-0.43814884533951215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47">
        <f>結果表!N31</f>
        <v>97.493563031150074</v>
      </c>
      <c r="L33" s="527">
        <v>6</v>
      </c>
      <c r="M33" s="262">
        <f t="shared" ref="M33" si="208">B33</f>
        <v>96.638545657206706</v>
      </c>
      <c r="N33" s="220">
        <f t="shared" ref="N33" si="209">J33</f>
        <v>97.493563031150074</v>
      </c>
    </row>
    <row r="34" spans="1:14">
      <c r="A34" s="2232">
        <v>44013</v>
      </c>
      <c r="B34" s="2547">
        <f>結果表!F32</f>
        <v>96.689237360763073</v>
      </c>
      <c r="C34" s="52">
        <f t="shared" ref="C34" si="210">B34-B33</f>
        <v>5.0691703556367429E-2</v>
      </c>
      <c r="D34" s="243">
        <f t="shared" ref="D34" si="211">ROUND((B34-B22)/B22*100,2)</f>
        <v>-3.96</v>
      </c>
      <c r="E34" s="542">
        <f t="shared" ref="E34" si="212">AVERAGE(B32:B34)</f>
        <v>96.719637125541666</v>
      </c>
      <c r="F34" s="359">
        <f t="shared" ref="F34" si="213">E34-E33</f>
        <v>-0.20476446763714762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47">
        <f>結果表!N32</f>
        <v>97.06165034716139</v>
      </c>
      <c r="L34" s="527">
        <v>7</v>
      </c>
      <c r="M34" s="262">
        <f t="shared" ref="M34" si="217">B34</f>
        <v>96.689237360763073</v>
      </c>
      <c r="N34" s="220">
        <f t="shared" ref="N34" si="218">J34</f>
        <v>97.06165034716139</v>
      </c>
    </row>
    <row r="35" spans="1:14">
      <c r="A35" s="2232">
        <v>44044</v>
      </c>
      <c r="B35" s="2547">
        <f>結果表!F33</f>
        <v>96.922192565173077</v>
      </c>
      <c r="C35" s="52">
        <f t="shared" ref="C35" si="219">B35-B34</f>
        <v>0.23295520441000406</v>
      </c>
      <c r="D35" s="243">
        <f t="shared" ref="D35" si="220">ROUND((B35-B23)/B23*100,2)</f>
        <v>-3.6</v>
      </c>
      <c r="E35" s="542">
        <f t="shared" ref="E35" si="221">AVERAGE(B33:B35)</f>
        <v>96.749991861047604</v>
      </c>
      <c r="F35" s="359">
        <f t="shared" ref="F35" si="222">E35-E34</f>
        <v>3.0354735505937924E-2</v>
      </c>
      <c r="G35" s="360">
        <f t="shared" ref="G35" si="223">IF(F35&lt;0,-1,1)</f>
        <v>1</v>
      </c>
      <c r="H35" s="361">
        <f t="shared" ref="H35" si="224">SUM(G33:G35)</f>
        <v>-1</v>
      </c>
      <c r="I35" s="2543" t="str">
        <f t="shared" ref="I35" si="225">IF(H35=-3,"悪化 ",IF(H35=3,"改善 "," ---"))</f>
        <v xml:space="preserve"> ---</v>
      </c>
      <c r="J35" s="2547">
        <f>結果表!N33</f>
        <v>96.792458402584757</v>
      </c>
      <c r="L35" s="529">
        <v>8</v>
      </c>
      <c r="M35" s="262">
        <f t="shared" ref="M35" si="226">B35</f>
        <v>96.922192565173077</v>
      </c>
      <c r="N35" s="220">
        <f t="shared" ref="N35" si="227">J35</f>
        <v>96.792458402584757</v>
      </c>
    </row>
    <row r="36" spans="1:14">
      <c r="A36" s="2232">
        <v>44075</v>
      </c>
      <c r="B36" s="2547">
        <f>結果表!F34</f>
        <v>97.283770495776665</v>
      </c>
      <c r="C36" s="699">
        <f t="shared" ref="C36" si="228">B36-B35</f>
        <v>0.36157793060358756</v>
      </c>
      <c r="D36" s="243">
        <f t="shared" ref="D36" si="229">ROUND((B36-B24)/B24*100,2)</f>
        <v>-3.1</v>
      </c>
      <c r="E36" s="359">
        <f t="shared" ref="E36" si="230">AVERAGE(B34:B36)</f>
        <v>96.965066807237591</v>
      </c>
      <c r="F36" s="359">
        <f t="shared" ref="F36" si="231">E36-E35</f>
        <v>0.21507494618998635</v>
      </c>
      <c r="G36" s="361">
        <f t="shared" ref="G36" si="232">IF(F36&lt;0,-1,1)</f>
        <v>1</v>
      </c>
      <c r="H36" s="361">
        <f t="shared" ref="H36" si="233">SUM(G34:G36)</f>
        <v>1</v>
      </c>
      <c r="I36" s="2543" t="str">
        <f t="shared" ref="I36" si="234">IF(H36=-3,"悪化 ",IF(H36=3,"改善 "," ---"))</f>
        <v xml:space="preserve"> ---</v>
      </c>
      <c r="J36" s="2547">
        <f>結果表!N34</f>
        <v>96.664782410338063</v>
      </c>
      <c r="L36" s="529">
        <v>9</v>
      </c>
      <c r="M36" s="262">
        <f t="shared" ref="M36" si="235">B36</f>
        <v>97.283770495776665</v>
      </c>
      <c r="N36" s="220">
        <f t="shared" ref="N36" si="236">J36</f>
        <v>96.664782410338063</v>
      </c>
    </row>
    <row r="37" spans="1:14">
      <c r="A37" s="2232">
        <v>44105</v>
      </c>
      <c r="B37" s="2547">
        <f>結果表!F35</f>
        <v>97.735524226547369</v>
      </c>
      <c r="C37" s="699">
        <f t="shared" ref="C37" si="237">B37-B36</f>
        <v>0.45175373077070446</v>
      </c>
      <c r="D37" s="243">
        <f t="shared" ref="D37" si="238">ROUND((B37-B25)/B25*100,2)</f>
        <v>-2.42</v>
      </c>
      <c r="E37" s="359">
        <f t="shared" ref="E37" si="239">AVERAGE(B35:B37)</f>
        <v>97.313829095832375</v>
      </c>
      <c r="F37" s="359">
        <f t="shared" ref="F37" si="240">E37-E36</f>
        <v>0.34876228859478431</v>
      </c>
      <c r="G37" s="361">
        <f t="shared" ref="G37" si="241">IF(F37&lt;0,-1,1)</f>
        <v>1</v>
      </c>
      <c r="H37" s="361">
        <f t="shared" ref="H37" si="242">SUM(G35:G37)</f>
        <v>3</v>
      </c>
      <c r="I37" s="2543" t="str">
        <f t="shared" ref="I37" si="243">IF(H37=-3,"悪化 ",IF(H37=3,"改善 "," ---"))</f>
        <v xml:space="preserve">改善 </v>
      </c>
      <c r="J37" s="2547">
        <f>結果表!N35</f>
        <v>96.656508350118102</v>
      </c>
      <c r="L37" s="529">
        <v>10</v>
      </c>
      <c r="M37" s="262">
        <f t="shared" ref="M37" si="244">B37</f>
        <v>97.735524226547369</v>
      </c>
      <c r="N37" s="220">
        <f t="shared" ref="N37" si="245">J37</f>
        <v>96.656508350118102</v>
      </c>
    </row>
    <row r="38" spans="1:14">
      <c r="A38" s="2232">
        <v>44136</v>
      </c>
      <c r="B38" s="2547">
        <f>結果表!F36</f>
        <v>98.233112421749198</v>
      </c>
      <c r="C38" s="699">
        <f t="shared" ref="C38" si="246">B38-B37</f>
        <v>0.4975881952018284</v>
      </c>
      <c r="D38" s="243">
        <f t="shared" ref="D38" si="247">ROUND((B38-B26)/B26*100,2)</f>
        <v>-1.65</v>
      </c>
      <c r="E38" s="359">
        <f t="shared" ref="E38" si="248">AVERAGE(B36:B38)</f>
        <v>97.750802381357744</v>
      </c>
      <c r="F38" s="359">
        <f t="shared" ref="F38" si="249">E38-E37</f>
        <v>0.43697328552536874</v>
      </c>
      <c r="G38" s="361">
        <f t="shared" ref="G38" si="250">IF(F38&lt;0,-1,1)</f>
        <v>1</v>
      </c>
      <c r="H38" s="361">
        <f t="shared" ref="H38" si="251">SUM(G36:G38)</f>
        <v>3</v>
      </c>
      <c r="I38" s="2543" t="str">
        <f t="shared" ref="I38" si="252">IF(H38=-3,"悪化 ",IF(H38=3,"改善 "," ---"))</f>
        <v xml:space="preserve">改善 </v>
      </c>
      <c r="J38" s="2547">
        <f>結果表!N36</f>
        <v>96.760302333940629</v>
      </c>
      <c r="L38" s="528">
        <v>11</v>
      </c>
      <c r="M38" s="262">
        <f t="shared" ref="M38" si="253">B38</f>
        <v>98.233112421749198</v>
      </c>
      <c r="N38" s="220">
        <f t="shared" ref="N38" si="254">J38</f>
        <v>96.760302333940629</v>
      </c>
    </row>
    <row r="39" spans="1:14">
      <c r="A39" s="2549">
        <v>44166</v>
      </c>
      <c r="B39" s="2547">
        <f>結果表!F37</f>
        <v>98.740285798268147</v>
      </c>
      <c r="C39" s="930">
        <f t="shared" ref="C39" si="255">B39-B38</f>
        <v>0.50717337651894923</v>
      </c>
      <c r="D39" s="246">
        <f t="shared" ref="D39" si="256">ROUND((B39-B27)/B27*100,2)</f>
        <v>-0.81</v>
      </c>
      <c r="E39" s="544">
        <f t="shared" ref="E39" si="257">AVERAGE(B37:B39)</f>
        <v>98.236307482188238</v>
      </c>
      <c r="F39" s="544">
        <f t="shared" ref="F39" si="258">E39-E38</f>
        <v>0.48550510083049403</v>
      </c>
      <c r="G39" s="545">
        <f t="shared" ref="G39" si="259">IF(F39&lt;0,-1,1)</f>
        <v>1</v>
      </c>
      <c r="H39" s="545">
        <f t="shared" ref="H39" si="260">SUM(G37:G39)</f>
        <v>3</v>
      </c>
      <c r="I39" s="2545" t="str">
        <f t="shared" ref="I39" si="261">IF(H39=-3,"悪化 ",IF(H39=3,"改善 "," ---"))</f>
        <v xml:space="preserve">改善 </v>
      </c>
      <c r="J39" s="2547">
        <f>結果表!N37</f>
        <v>96.969529268445214</v>
      </c>
      <c r="L39" s="532">
        <v>12</v>
      </c>
      <c r="M39" s="494">
        <f t="shared" ref="M39" si="262">B39</f>
        <v>98.740285798268147</v>
      </c>
      <c r="N39" s="225">
        <f t="shared" ref="N39" si="263">J39</f>
        <v>96.969529268445214</v>
      </c>
    </row>
    <row r="40" spans="1:14">
      <c r="A40" s="2199">
        <v>44197</v>
      </c>
      <c r="B40" s="2546">
        <f>結果表!F38</f>
        <v>99.239719841673391</v>
      </c>
      <c r="C40" s="699">
        <f t="shared" ref="C40" si="264">B40-B39</f>
        <v>0.49943404340524467</v>
      </c>
      <c r="D40" s="243">
        <f t="shared" ref="D40" si="265">ROUND((B40-B28)/B28*100,2)</f>
        <v>0.13</v>
      </c>
      <c r="E40" s="359">
        <f t="shared" ref="E40" si="266">AVERAGE(B38:B40)</f>
        <v>98.737706020563579</v>
      </c>
      <c r="F40" s="359">
        <f t="shared" ref="F40" si="267">E40-E39</f>
        <v>0.50139853837534076</v>
      </c>
      <c r="G40" s="361">
        <f t="shared" ref="G40" si="268">IF(F40&lt;0,-1,1)</f>
        <v>1</v>
      </c>
      <c r="H40" s="361">
        <f t="shared" ref="H40" si="269">SUM(G38:G40)</f>
        <v>3</v>
      </c>
      <c r="I40" s="2543" t="str">
        <f t="shared" ref="I40" si="270">IF(H40=-3,"悪化 ",IF(H40=3,"改善 "," ---"))</f>
        <v xml:space="preserve">改善 </v>
      </c>
      <c r="J40" s="2546">
        <f>結果表!N38</f>
        <v>97.27032274233494</v>
      </c>
      <c r="L40" s="530" t="s">
        <v>814</v>
      </c>
      <c r="M40" s="262">
        <f t="shared" ref="M40" si="271">B40</f>
        <v>99.239719841673391</v>
      </c>
      <c r="N40" s="220">
        <f t="shared" ref="N40" si="272">J40</f>
        <v>97.27032274233494</v>
      </c>
    </row>
    <row r="41" spans="1:14">
      <c r="A41" s="2199">
        <v>44228</v>
      </c>
      <c r="B41" s="2547">
        <f>結果表!F39</f>
        <v>99.668701272029764</v>
      </c>
      <c r="C41" s="699">
        <f t="shared" ref="C41" si="273">B41-B40</f>
        <v>0.42898143035637304</v>
      </c>
      <c r="D41" s="243">
        <f t="shared" ref="D41" si="274">ROUND((B41-B29)/B29*100,2)</f>
        <v>1.1000000000000001</v>
      </c>
      <c r="E41" s="359">
        <f t="shared" ref="E41" si="275">AVERAGE(B39:B41)</f>
        <v>99.216235637323777</v>
      </c>
      <c r="F41" s="359">
        <f t="shared" ref="F41" si="276">E41-E40</f>
        <v>0.47852961676019845</v>
      </c>
      <c r="G41" s="361">
        <f t="shared" ref="G41" si="277">IF(F41&lt;0,-1,1)</f>
        <v>1</v>
      </c>
      <c r="H41" s="361">
        <f t="shared" ref="H41" si="278">SUM(G39:G41)</f>
        <v>3</v>
      </c>
      <c r="I41" s="2543" t="str">
        <f t="shared" ref="I41" si="279">IF(H41=-3,"悪化 ",IF(H41=3,"改善 "," ---"))</f>
        <v xml:space="preserve">改善 </v>
      </c>
      <c r="J41" s="2547">
        <f>結果表!N39</f>
        <v>97.63214200072008</v>
      </c>
      <c r="L41" s="527">
        <v>2</v>
      </c>
      <c r="M41" s="262">
        <f t="shared" ref="M41" si="280">B41</f>
        <v>99.668701272029764</v>
      </c>
      <c r="N41" s="220">
        <f t="shared" ref="N41" si="281">J41</f>
        <v>97.63214200072008</v>
      </c>
    </row>
    <row r="42" spans="1:14">
      <c r="A42" s="2199">
        <v>44256</v>
      </c>
      <c r="B42" s="2547">
        <f>結果表!F40</f>
        <v>100.00183199624004</v>
      </c>
      <c r="C42" s="699">
        <f t="shared" ref="C42" si="282">B42-B41</f>
        <v>0.33313072421027812</v>
      </c>
      <c r="D42" s="243">
        <f t="shared" ref="D42" si="283">ROUND((B42-B30)/B30*100,2)</f>
        <v>2.09</v>
      </c>
      <c r="E42" s="359">
        <f t="shared" ref="E42" si="284">AVERAGE(B40:B42)</f>
        <v>99.636751036647738</v>
      </c>
      <c r="F42" s="359">
        <f t="shared" ref="F42" si="285">E42-E41</f>
        <v>0.42051539932396054</v>
      </c>
      <c r="G42" s="361">
        <f t="shared" ref="G42" si="286">IF(F42&lt;0,-1,1)</f>
        <v>1</v>
      </c>
      <c r="H42" s="361">
        <f t="shared" ref="H42" si="287">SUM(G40:G42)</f>
        <v>3</v>
      </c>
      <c r="I42" s="2543" t="str">
        <f t="shared" ref="I42" si="288">IF(H42=-3,"悪化 ",IF(H42=3,"改善 "," ---"))</f>
        <v xml:space="preserve">改善 </v>
      </c>
      <c r="J42" s="2547">
        <f>結果表!N40</f>
        <v>98.041746147842304</v>
      </c>
      <c r="L42" s="527">
        <v>3</v>
      </c>
      <c r="M42" s="262">
        <f t="shared" ref="M42" si="289">B42</f>
        <v>100.00183199624004</v>
      </c>
      <c r="N42" s="220">
        <f t="shared" ref="N42" si="290">J42</f>
        <v>98.041746147842304</v>
      </c>
    </row>
    <row r="43" spans="1:14">
      <c r="A43" s="2199">
        <v>44287</v>
      </c>
      <c r="B43" s="2547">
        <f>結果表!F41</f>
        <v>100.20590402695029</v>
      </c>
      <c r="C43" s="699">
        <f t="shared" ref="C43" si="291">B43-B42</f>
        <v>0.20407203071025037</v>
      </c>
      <c r="D43" s="243">
        <f t="shared" ref="D43" si="292">ROUND((B43-B31)/B31*100,2)</f>
        <v>2.98</v>
      </c>
      <c r="E43" s="359">
        <f t="shared" ref="E43" si="293">AVERAGE(B41:B43)</f>
        <v>99.958812431740043</v>
      </c>
      <c r="F43" s="359">
        <f t="shared" ref="F43" si="294">E43-E42</f>
        <v>0.32206139509230525</v>
      </c>
      <c r="G43" s="361">
        <f t="shared" ref="G43" si="295">IF(F43&lt;0,-1,1)</f>
        <v>1</v>
      </c>
      <c r="H43" s="361">
        <f t="shared" ref="H43" si="296">SUM(G41:G43)</f>
        <v>3</v>
      </c>
      <c r="I43" s="2543" t="str">
        <f t="shared" ref="I43" si="297">IF(H43=-3,"悪化 ",IF(H43=3,"改善 "," ---"))</f>
        <v xml:space="preserve">改善 </v>
      </c>
      <c r="J43" s="2547">
        <f>結果表!N41</f>
        <v>98.437032278096339</v>
      </c>
      <c r="L43" s="527">
        <v>4</v>
      </c>
      <c r="M43" s="262">
        <f t="shared" ref="M43" si="298">B43</f>
        <v>100.20590402695029</v>
      </c>
      <c r="N43" s="220">
        <f t="shared" ref="N43" si="299">J43</f>
        <v>98.437032278096339</v>
      </c>
    </row>
    <row r="44" spans="1:14">
      <c r="A44" s="2199">
        <v>44317</v>
      </c>
      <c r="B44" s="2547">
        <f>結果表!F42</f>
        <v>100.30546952160302</v>
      </c>
      <c r="C44" s="699">
        <f t="shared" ref="C44" si="300">B44-B43</f>
        <v>9.9565494652722464E-2</v>
      </c>
      <c r="D44" s="243">
        <f t="shared" ref="D44" si="301">ROUND((B44-B32)/B32*100,2)</f>
        <v>3.59</v>
      </c>
      <c r="E44" s="359">
        <f t="shared" ref="E44" si="302">AVERAGE(B42:B44)</f>
        <v>100.17106851493111</v>
      </c>
      <c r="F44" s="359">
        <f t="shared" ref="F44" si="303">E44-E43</f>
        <v>0.2122560831910647</v>
      </c>
      <c r="G44" s="361">
        <f t="shared" ref="G44" si="304">IF(F44&lt;0,-1,1)</f>
        <v>1</v>
      </c>
      <c r="H44" s="361">
        <f t="shared" ref="H44" si="305">SUM(G42:G44)</f>
        <v>3</v>
      </c>
      <c r="I44" s="2543" t="str">
        <f t="shared" ref="I44" si="306">IF(H44=-3,"悪化 ",IF(H44=3,"改善 "," ---"))</f>
        <v xml:space="preserve">改善 </v>
      </c>
      <c r="J44" s="2547">
        <f>結果表!N42</f>
        <v>98.742023273239198</v>
      </c>
      <c r="L44" s="527">
        <v>5</v>
      </c>
      <c r="M44" s="262">
        <f t="shared" ref="M44" si="307">B44</f>
        <v>100.30546952160302</v>
      </c>
      <c r="N44" s="220">
        <f t="shared" ref="N44" si="308">J44</f>
        <v>98.742023273239198</v>
      </c>
    </row>
    <row r="45" spans="1:14">
      <c r="A45" s="2199">
        <v>44348</v>
      </c>
      <c r="B45" s="2547">
        <f>結果表!F43</f>
        <v>100.34515113205129</v>
      </c>
      <c r="C45" s="699">
        <f t="shared" ref="C45" si="309">B45-B44</f>
        <v>3.9681610448269566E-2</v>
      </c>
      <c r="D45" s="243">
        <f t="shared" ref="D45" si="310">ROUND((B45-B33)/B33*100,2)</f>
        <v>3.84</v>
      </c>
      <c r="E45" s="359">
        <f t="shared" ref="E45" si="311">AVERAGE(B43:B45)</f>
        <v>100.2855082268682</v>
      </c>
      <c r="F45" s="359">
        <f t="shared" ref="F45" si="312">E45-E44</f>
        <v>0.11443971193709501</v>
      </c>
      <c r="G45" s="361">
        <f t="shared" ref="G45" si="313">IF(F45&lt;0,-1,1)</f>
        <v>1</v>
      </c>
      <c r="H45" s="361">
        <f t="shared" ref="H45" si="314">SUM(G43:G45)</f>
        <v>3</v>
      </c>
      <c r="I45" s="2543" t="str">
        <f t="shared" ref="I45" si="315">IF(H45=-3,"悪化 ",IF(H45=3,"改善 "," ---"))</f>
        <v xml:space="preserve">改善 </v>
      </c>
      <c r="J45" s="2547">
        <f>結果表!N43</f>
        <v>98.950482249926139</v>
      </c>
      <c r="L45" s="527">
        <v>6</v>
      </c>
      <c r="M45" s="262">
        <f t="shared" ref="M45" si="316">B45</f>
        <v>100.34515113205129</v>
      </c>
      <c r="N45" s="220">
        <f t="shared" ref="N45" si="317">J45</f>
        <v>98.950482249926139</v>
      </c>
    </row>
    <row r="46" spans="1:14">
      <c r="A46" s="2199">
        <v>44378</v>
      </c>
      <c r="B46" s="2547">
        <f>結果表!F44</f>
        <v>100.36556416957188</v>
      </c>
      <c r="C46" s="699">
        <f t="shared" ref="C46" si="318">B46-B45</f>
        <v>2.0413037520597754E-2</v>
      </c>
      <c r="D46" s="243">
        <f t="shared" ref="D46" si="319">ROUND((B46-B34)/B34*100,2)</f>
        <v>3.8</v>
      </c>
      <c r="E46" s="359">
        <f t="shared" ref="E46" si="320">AVERAGE(B44:B46)</f>
        <v>100.33872827440872</v>
      </c>
      <c r="F46" s="359">
        <f t="shared" ref="F46" si="321">E46-E45</f>
        <v>5.3220047540520454E-2</v>
      </c>
      <c r="G46" s="361">
        <f t="shared" ref="G46" si="322">IF(F46&lt;0,-1,1)</f>
        <v>1</v>
      </c>
      <c r="H46" s="361">
        <f t="shared" ref="H46" si="323">SUM(G44:G46)</f>
        <v>3</v>
      </c>
      <c r="I46" s="2543" t="str">
        <f t="shared" ref="I46" si="324">IF(H46=-3,"悪化 ",IF(H46=3,"改善 "," ---"))</f>
        <v xml:space="preserve">改善 </v>
      </c>
      <c r="J46" s="2547">
        <f>結果表!N44</f>
        <v>99.050651088515721</v>
      </c>
      <c r="L46" s="527">
        <v>7</v>
      </c>
      <c r="M46" s="262">
        <f t="shared" ref="M46" si="325">B46</f>
        <v>100.36556416957188</v>
      </c>
      <c r="N46" s="220">
        <f t="shared" ref="N46" si="326">J46</f>
        <v>99.050651088515721</v>
      </c>
    </row>
    <row r="47" spans="1:14">
      <c r="A47" s="2199">
        <v>44409</v>
      </c>
      <c r="B47" s="2547">
        <f>結果表!F45</f>
        <v>100.41905715802362</v>
      </c>
      <c r="C47" s="699">
        <f t="shared" ref="C47" si="327">B47-B46</f>
        <v>5.3492988451736778E-2</v>
      </c>
      <c r="D47" s="243">
        <f t="shared" ref="D47" si="328">ROUND((B47-B35)/B35*100,2)</f>
        <v>3.61</v>
      </c>
      <c r="E47" s="359">
        <f t="shared" ref="E47" si="329">AVERAGE(B45:B47)</f>
        <v>100.37659081988227</v>
      </c>
      <c r="F47" s="359">
        <f t="shared" ref="F47" si="330">E47-E46</f>
        <v>3.7862545473544174E-2</v>
      </c>
      <c r="G47" s="361">
        <f t="shared" ref="G47" si="331">IF(F47&lt;0,-1,1)</f>
        <v>1</v>
      </c>
      <c r="H47" s="361">
        <f t="shared" ref="H47" si="332">SUM(G45:G47)</f>
        <v>3</v>
      </c>
      <c r="I47" s="2543" t="str">
        <f t="shared" ref="I47" si="333">IF(H47=-3,"悪化 ",IF(H47=3,"改善 "," ---"))</f>
        <v xml:space="preserve">改善 </v>
      </c>
      <c r="J47" s="2547">
        <f>結果表!N45</f>
        <v>99.090229445625724</v>
      </c>
      <c r="L47" s="529">
        <v>8</v>
      </c>
      <c r="M47" s="262">
        <f t="shared" ref="M47" si="334">B47</f>
        <v>100.41905715802362</v>
      </c>
      <c r="N47" s="220">
        <f t="shared" ref="N47" si="335">J47</f>
        <v>99.090229445625724</v>
      </c>
    </row>
    <row r="48" spans="1:14">
      <c r="A48" s="2199">
        <v>44440</v>
      </c>
      <c r="B48" s="2547">
        <f>結果表!F46</f>
        <v>100.5431109701929</v>
      </c>
      <c r="C48" s="699">
        <f t="shared" ref="C48" si="336">B48-B47</f>
        <v>0.12405381216927935</v>
      </c>
      <c r="D48" s="243">
        <f t="shared" ref="D48" si="337">ROUND((B48-B36)/B36*100,2)</f>
        <v>3.35</v>
      </c>
      <c r="E48" s="359">
        <f t="shared" ref="E48" si="338">AVERAGE(B46:B48)</f>
        <v>100.44257743259614</v>
      </c>
      <c r="F48" s="359">
        <f t="shared" ref="F48" si="339">E48-E47</f>
        <v>6.5986612713871295E-2</v>
      </c>
      <c r="G48" s="361">
        <f t="shared" ref="G48" si="340">IF(F48&lt;0,-1,1)</f>
        <v>1</v>
      </c>
      <c r="H48" s="361">
        <f t="shared" ref="H48" si="341">SUM(G46:G48)</f>
        <v>3</v>
      </c>
      <c r="I48" s="2543" t="str">
        <f t="shared" ref="I48" si="342">IF(H48=-3,"悪化 ",IF(H48=3,"改善 "," ---"))</f>
        <v xml:space="preserve">改善 </v>
      </c>
      <c r="J48" s="2547">
        <f>結果表!N46</f>
        <v>99.160056721475783</v>
      </c>
      <c r="L48" s="529">
        <v>9</v>
      </c>
      <c r="M48" s="262">
        <f t="shared" ref="M48" si="343">B48</f>
        <v>100.5431109701929</v>
      </c>
      <c r="N48" s="220">
        <f t="shared" ref="N48" si="344">J48</f>
        <v>99.160056721475783</v>
      </c>
    </row>
    <row r="49" spans="1:14">
      <c r="A49" s="2199">
        <v>44470</v>
      </c>
      <c r="B49" s="2547">
        <f>結果表!F47</f>
        <v>100.74793010939119</v>
      </c>
      <c r="C49" s="699">
        <f t="shared" ref="C49" si="345">B49-B48</f>
        <v>0.20481913919829253</v>
      </c>
      <c r="D49" s="243">
        <f t="shared" ref="D49" si="346">ROUND((B49-B37)/B37*100,2)</f>
        <v>3.08</v>
      </c>
      <c r="E49" s="359">
        <f t="shared" ref="E49" si="347">AVERAGE(B47:B49)</f>
        <v>100.57003274586924</v>
      </c>
      <c r="F49" s="359">
        <f t="shared" ref="F49" si="348">E49-E48</f>
        <v>0.12745531327310289</v>
      </c>
      <c r="G49" s="361">
        <f t="shared" ref="G49" si="349">IF(F49&lt;0,-1,1)</f>
        <v>1</v>
      </c>
      <c r="H49" s="361">
        <f t="shared" ref="H49" si="350">SUM(G47:G49)</f>
        <v>3</v>
      </c>
      <c r="I49" s="2543" t="str">
        <f t="shared" ref="I49" si="351">IF(H49=-3,"悪化 ",IF(H49=3,"改善 "," ---"))</f>
        <v xml:space="preserve">改善 </v>
      </c>
      <c r="J49" s="2547">
        <f>結果表!N47</f>
        <v>99.286445223562367</v>
      </c>
      <c r="L49" s="529">
        <v>10</v>
      </c>
      <c r="M49" s="262">
        <f t="shared" ref="M49" si="352">B49</f>
        <v>100.74793010939119</v>
      </c>
      <c r="N49" s="220">
        <f t="shared" ref="N49" si="353">J49</f>
        <v>99.286445223562367</v>
      </c>
    </row>
    <row r="50" spans="1:14">
      <c r="A50" s="2199">
        <v>44501</v>
      </c>
      <c r="B50" s="2547">
        <f>結果表!F48</f>
        <v>101.00545608295167</v>
      </c>
      <c r="C50" s="699">
        <f t="shared" ref="C50" si="354">B50-B49</f>
        <v>0.25752597356047602</v>
      </c>
      <c r="D50" s="243">
        <f t="shared" ref="D50" si="355">ROUND((B50-B38)/B38*100,2)</f>
        <v>2.82</v>
      </c>
      <c r="E50" s="359">
        <f t="shared" ref="E50" si="356">AVERAGE(B48:B50)</f>
        <v>100.76549905417858</v>
      </c>
      <c r="F50" s="359">
        <f t="shared" ref="F50" si="357">E50-E49</f>
        <v>0.19546630830933509</v>
      </c>
      <c r="G50" s="361">
        <f t="shared" ref="G50" si="358">IF(F50&lt;0,-1,1)</f>
        <v>1</v>
      </c>
      <c r="H50" s="361">
        <f t="shared" ref="H50" si="359">SUM(G48:G50)</f>
        <v>3</v>
      </c>
      <c r="I50" s="2543" t="str">
        <f t="shared" ref="I50" si="360">IF(H50=-3,"悪化 ",IF(H50=3,"改善 "," ---"))</f>
        <v xml:space="preserve">改善 </v>
      </c>
      <c r="J50" s="2547">
        <f>結果表!N48</f>
        <v>99.454732545470875</v>
      </c>
      <c r="L50" s="528">
        <v>11</v>
      </c>
      <c r="M50" s="262">
        <f t="shared" ref="M50" si="361">B50</f>
        <v>101.00545608295167</v>
      </c>
      <c r="N50" s="220">
        <f t="shared" ref="N50" si="362">J50</f>
        <v>99.454732545470875</v>
      </c>
    </row>
    <row r="51" spans="1:14">
      <c r="A51" s="2199">
        <v>44531</v>
      </c>
      <c r="B51" s="2548">
        <f>結果表!F49</f>
        <v>101.27571692427182</v>
      </c>
      <c r="C51" s="699">
        <f t="shared" ref="C51:C52" si="363">B51-B50</f>
        <v>0.27026084132015171</v>
      </c>
      <c r="D51" s="243">
        <f t="shared" ref="D51:D52" si="364">ROUND((B51-B39)/B39*100,2)</f>
        <v>2.57</v>
      </c>
      <c r="E51" s="359">
        <f t="shared" ref="E51:E52" si="365">AVERAGE(B49:B51)</f>
        <v>101.00970103887157</v>
      </c>
      <c r="F51" s="359">
        <f t="shared" ref="F51:F52" si="366">E51-E50</f>
        <v>0.24420198469299237</v>
      </c>
      <c r="G51" s="361">
        <f t="shared" ref="G51:G52" si="367">IF(F51&lt;0,-1,1)</f>
        <v>1</v>
      </c>
      <c r="H51" s="361">
        <f t="shared" ref="H51:H52" si="368">SUM(G49:G51)</f>
        <v>3</v>
      </c>
      <c r="I51" s="2543" t="str">
        <f t="shared" ref="I51:I52" si="369">IF(H51=-3,"悪化 ",IF(H51=3,"改善 "," ---"))</f>
        <v xml:space="preserve">改善 </v>
      </c>
      <c r="J51" s="2548">
        <f>結果表!N49</f>
        <v>99.636891651084667</v>
      </c>
      <c r="L51" s="532">
        <v>12</v>
      </c>
      <c r="M51" s="494">
        <f t="shared" ref="M51:M52" si="370">B51</f>
        <v>101.27571692427182</v>
      </c>
      <c r="N51" s="225">
        <f t="shared" ref="N51:N52" si="371">J51</f>
        <v>99.636891651084667</v>
      </c>
    </row>
    <row r="52" spans="1:14">
      <c r="A52" s="2231">
        <v>44562</v>
      </c>
      <c r="B52" s="2547">
        <f>結果表!F50</f>
        <v>101.56931471116232</v>
      </c>
      <c r="C52" s="547">
        <f t="shared" si="363"/>
        <v>0.29359778689050131</v>
      </c>
      <c r="D52" s="245">
        <f t="shared" si="364"/>
        <v>2.35</v>
      </c>
      <c r="E52" s="548">
        <f t="shared" si="365"/>
        <v>101.28349590612861</v>
      </c>
      <c r="F52" s="553">
        <f t="shared" si="366"/>
        <v>0.27379486725703828</v>
      </c>
      <c r="G52" s="549">
        <f t="shared" si="367"/>
        <v>1</v>
      </c>
      <c r="H52" s="554">
        <f t="shared" si="368"/>
        <v>3</v>
      </c>
      <c r="I52" s="2544" t="str">
        <f t="shared" si="369"/>
        <v xml:space="preserve">改善 </v>
      </c>
      <c r="J52" s="2547">
        <f>結果表!N50</f>
        <v>99.851970825071163</v>
      </c>
      <c r="L52" s="530" t="s">
        <v>856</v>
      </c>
      <c r="M52" s="262">
        <f t="shared" si="370"/>
        <v>101.56931471116232</v>
      </c>
      <c r="N52" s="220">
        <f t="shared" si="371"/>
        <v>99.851970825071163</v>
      </c>
    </row>
    <row r="53" spans="1:14">
      <c r="A53" s="2232">
        <v>44593</v>
      </c>
      <c r="B53" s="2547">
        <f>結果表!F51</f>
        <v>101.87106411795166</v>
      </c>
      <c r="C53" s="52">
        <f t="shared" ref="C53" si="372">B53-B52</f>
        <v>0.30174940678934092</v>
      </c>
      <c r="D53" s="243">
        <f t="shared" ref="D53" si="373">ROUND((B53-B41)/B41*100,2)</f>
        <v>2.21</v>
      </c>
      <c r="E53" s="542">
        <f t="shared" ref="E53" si="374">AVERAGE(B51:B53)</f>
        <v>101.57203191779526</v>
      </c>
      <c r="F53" s="359">
        <f t="shared" ref="F53" si="375">E53-E52</f>
        <v>0.28853601166665044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47">
        <f>結果表!N51</f>
        <v>100.08429422357516</v>
      </c>
      <c r="L53" s="527">
        <v>2</v>
      </c>
      <c r="M53" s="262">
        <f t="shared" ref="M53" si="379">B53</f>
        <v>101.87106411795166</v>
      </c>
      <c r="N53" s="220">
        <f t="shared" ref="N53" si="380">J53</f>
        <v>100.08429422357516</v>
      </c>
    </row>
    <row r="54" spans="1:14">
      <c r="A54" s="2232">
        <v>44621</v>
      </c>
      <c r="B54" s="2547">
        <f>結果表!F52</f>
        <v>102.21043145938465</v>
      </c>
      <c r="C54" s="52">
        <f t="shared" ref="C54" si="381">B54-B53</f>
        <v>0.33936734143298963</v>
      </c>
      <c r="D54" s="243">
        <f t="shared" ref="D54" si="382">ROUND((B54-B42)/B42*100,2)</f>
        <v>2.21</v>
      </c>
      <c r="E54" s="542">
        <f t="shared" ref="E54" si="383">AVERAGE(B52:B54)</f>
        <v>101.88360342949954</v>
      </c>
      <c r="F54" s="359">
        <f t="shared" ref="F54" si="384">E54-E53</f>
        <v>0.31157151170428676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47">
        <f>結果表!N52</f>
        <v>100.31842808505971</v>
      </c>
      <c r="L54" s="527">
        <v>3</v>
      </c>
      <c r="M54" s="262">
        <f t="shared" ref="M54" si="388">B54</f>
        <v>102.21043145938465</v>
      </c>
      <c r="N54" s="220">
        <f t="shared" ref="N54" si="389">J54</f>
        <v>100.31842808505971</v>
      </c>
    </row>
    <row r="55" spans="1:14">
      <c r="A55" s="2232">
        <v>44652</v>
      </c>
      <c r="B55" s="2547">
        <f>結果表!F53</f>
        <v>102.48774191843457</v>
      </c>
      <c r="C55" s="52">
        <f t="shared" ref="C55" si="390">B55-B54</f>
        <v>0.27731045904991447</v>
      </c>
      <c r="D55" s="243">
        <f t="shared" ref="D55" si="391">ROUND((B55-B43)/B43*100,2)</f>
        <v>2.2799999999999998</v>
      </c>
      <c r="E55" s="542">
        <f t="shared" ref="E55" si="392">AVERAGE(B53:B55)</f>
        <v>102.18974583192363</v>
      </c>
      <c r="F55" s="359">
        <f t="shared" ref="F55" si="393">E55-E54</f>
        <v>0.30614240242408641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47">
        <f>結果表!N53</f>
        <v>100.5196027193021</v>
      </c>
      <c r="L55" s="527">
        <v>4</v>
      </c>
      <c r="M55" s="262">
        <f t="shared" ref="M55" si="397">B55</f>
        <v>102.48774191843457</v>
      </c>
      <c r="N55" s="220">
        <f t="shared" ref="N55" si="398">J55</f>
        <v>100.5196027193021</v>
      </c>
    </row>
    <row r="56" spans="1:14">
      <c r="A56" s="2232">
        <v>44682</v>
      </c>
      <c r="B56" s="2547">
        <f>結果表!F54</f>
        <v>102.62059418884344</v>
      </c>
      <c r="C56" s="52">
        <f t="shared" ref="C56" si="399">B56-B55</f>
        <v>0.13285227040887548</v>
      </c>
      <c r="D56" s="243">
        <f t="shared" ref="D56" si="400">ROUND((B56-B44)/B44*100,2)</f>
        <v>2.31</v>
      </c>
      <c r="E56" s="542">
        <f t="shared" ref="E56" si="401">AVERAGE(B54:B56)</f>
        <v>102.43958918888755</v>
      </c>
      <c r="F56" s="359">
        <f t="shared" ref="F56" si="402">E56-E55</f>
        <v>0.24984335696392179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47">
        <f>結果表!N54</f>
        <v>100.66312790343854</v>
      </c>
      <c r="L56" s="527">
        <v>5</v>
      </c>
      <c r="M56" s="262">
        <f t="shared" ref="M56" si="406">B56</f>
        <v>102.62059418884344</v>
      </c>
      <c r="N56" s="220">
        <f t="shared" ref="N56" si="407">J56</f>
        <v>100.66312790343854</v>
      </c>
    </row>
    <row r="57" spans="1:14">
      <c r="A57" s="2232">
        <v>44713</v>
      </c>
      <c r="B57" s="2547">
        <f>結果表!F55</f>
        <v>102.64367425902333</v>
      </c>
      <c r="C57" s="52">
        <f t="shared" ref="C57:C58" si="408">B57-B56</f>
        <v>2.3080070179887002E-2</v>
      </c>
      <c r="D57" s="243">
        <f t="shared" ref="D57:D58" si="409">ROUND((B57-B45)/B45*100,2)</f>
        <v>2.29</v>
      </c>
      <c r="E57" s="542">
        <f t="shared" ref="E57:E58" si="410">AVERAGE(B55:B57)</f>
        <v>102.58400345543377</v>
      </c>
      <c r="F57" s="359">
        <f t="shared" ref="F57:F58" si="411">E57-E56</f>
        <v>0.14441426654622092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47">
        <f>結果表!N55</f>
        <v>100.73385552939069</v>
      </c>
      <c r="L57" s="527">
        <v>6</v>
      </c>
      <c r="M57" s="262">
        <f t="shared" ref="M57:M58" si="415">B57</f>
        <v>102.64367425902333</v>
      </c>
      <c r="N57" s="220">
        <f t="shared" ref="N57:N58" si="416">J57</f>
        <v>100.73385552939069</v>
      </c>
    </row>
    <row r="58" spans="1:14">
      <c r="A58" s="2232">
        <v>44743</v>
      </c>
      <c r="B58" s="2547">
        <f>結果表!F56</f>
        <v>102.57186966372906</v>
      </c>
      <c r="C58" s="52">
        <f t="shared" si="408"/>
        <v>-7.1804595294267415E-2</v>
      </c>
      <c r="D58" s="243">
        <f t="shared" si="409"/>
        <v>2.2000000000000002</v>
      </c>
      <c r="E58" s="542">
        <f t="shared" si="410"/>
        <v>102.6120460371986</v>
      </c>
      <c r="F58" s="359">
        <f t="shared" si="411"/>
        <v>2.8042581764822216E-2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47">
        <f>結果表!N56</f>
        <v>100.71768344594437</v>
      </c>
      <c r="L58" s="527">
        <v>7</v>
      </c>
      <c r="M58" s="262">
        <f t="shared" si="415"/>
        <v>102.57186966372906</v>
      </c>
      <c r="N58" s="220">
        <f t="shared" si="416"/>
        <v>100.71768344594437</v>
      </c>
    </row>
    <row r="59" spans="1:14">
      <c r="A59" s="2232">
        <v>44774</v>
      </c>
      <c r="B59" s="2547">
        <f>結果表!F57</f>
        <v>102.3913740253397</v>
      </c>
      <c r="C59" s="52">
        <f t="shared" ref="C59" si="417">B59-B58</f>
        <v>-0.18049563838935967</v>
      </c>
      <c r="D59" s="243">
        <f t="shared" ref="D59" si="418">ROUND((B59-B47)/B47*100,2)</f>
        <v>1.96</v>
      </c>
      <c r="E59" s="542">
        <f t="shared" ref="E59" si="419">AVERAGE(B57:B59)</f>
        <v>102.5356393160307</v>
      </c>
      <c r="F59" s="359">
        <f t="shared" ref="F59" si="420">E59-E58</f>
        <v>-7.640672116789915E-2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47">
        <f>結果表!N57</f>
        <v>100.62951787061256</v>
      </c>
      <c r="L59" s="529">
        <v>8</v>
      </c>
      <c r="M59" s="262">
        <f t="shared" ref="M59" si="424">B59</f>
        <v>102.3913740253397</v>
      </c>
      <c r="N59" s="220">
        <f t="shared" ref="N59" si="425">J59</f>
        <v>100.62951787061256</v>
      </c>
    </row>
    <row r="60" spans="1:14">
      <c r="A60" s="2232">
        <v>44805</v>
      </c>
      <c r="B60" s="2547">
        <f>結果表!F58</f>
        <v>102.07703686889013</v>
      </c>
      <c r="C60" s="52">
        <f t="shared" ref="C60" si="426">B60-B59</f>
        <v>-0.31433715644956806</v>
      </c>
      <c r="D60" s="243">
        <f t="shared" ref="D60" si="427">ROUND((B60-B48)/B48*100,2)</f>
        <v>1.53</v>
      </c>
      <c r="E60" s="542">
        <f t="shared" ref="E60" si="428">AVERAGE(B58:B60)</f>
        <v>102.3467601859863</v>
      </c>
      <c r="F60" s="359">
        <f t="shared" ref="F60" si="429">E60-E59</f>
        <v>-0.18887913004439838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47">
        <f>結果表!N58</f>
        <v>100.48018210518761</v>
      </c>
      <c r="L60" s="529">
        <v>9</v>
      </c>
      <c r="M60" s="262">
        <f t="shared" ref="M60" si="433">B60</f>
        <v>102.07703686889013</v>
      </c>
      <c r="N60" s="220">
        <f t="shared" ref="N60" si="434">J60</f>
        <v>100.48018210518761</v>
      </c>
    </row>
    <row r="61" spans="1:14">
      <c r="A61" s="2232">
        <v>44835</v>
      </c>
      <c r="B61" s="2547">
        <f>結果表!F59</f>
        <v>101.6833767197929</v>
      </c>
      <c r="C61" s="52">
        <f t="shared" ref="C61" si="435">B61-B60</f>
        <v>-0.39366014909722935</v>
      </c>
      <c r="D61" s="243">
        <f t="shared" ref="D61" si="436">ROUND((B61-B49)/B49*100,2)</f>
        <v>0.93</v>
      </c>
      <c r="E61" s="542">
        <f t="shared" ref="E61" si="437">AVERAGE(B59:B61)</f>
        <v>102.05059587134092</v>
      </c>
      <c r="F61" s="359">
        <f t="shared" ref="F61" si="438">E61-E60</f>
        <v>-0.29616431464538095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47">
        <f>結果表!N59</f>
        <v>100.27877694682344</v>
      </c>
      <c r="L61" s="529">
        <v>10</v>
      </c>
      <c r="M61" s="262">
        <f t="shared" ref="M61" si="442">B61</f>
        <v>101.6833767197929</v>
      </c>
      <c r="N61" s="220">
        <f t="shared" ref="N61" si="443">J61</f>
        <v>100.27877694682344</v>
      </c>
    </row>
    <row r="62" spans="1:14">
      <c r="A62" s="2232">
        <v>44866</v>
      </c>
      <c r="B62" s="2547">
        <f>結果表!F60</f>
        <v>101.29044307113885</v>
      </c>
      <c r="C62" s="52">
        <f t="shared" ref="C62" si="444">B62-B61</f>
        <v>-0.39293364865405067</v>
      </c>
      <c r="D62" s="243">
        <f t="shared" ref="D62" si="445">ROUND((B62-B50)/B50*100,2)</f>
        <v>0.28000000000000003</v>
      </c>
      <c r="E62" s="542">
        <f t="shared" ref="E62" si="446">AVERAGE(B60:B62)</f>
        <v>101.68361888660729</v>
      </c>
      <c r="F62" s="359">
        <f t="shared" ref="F62" si="447">E62-E61</f>
        <v>-0.3669769847336255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47">
        <f>結果表!N60</f>
        <v>100.0672720049272</v>
      </c>
      <c r="L62" s="528">
        <v>11</v>
      </c>
      <c r="M62" s="262">
        <f t="shared" ref="M62" si="451">B62</f>
        <v>101.29044307113885</v>
      </c>
      <c r="N62" s="220">
        <f t="shared" ref="N62" si="452">J62</f>
        <v>100.0672720049272</v>
      </c>
    </row>
    <row r="63" spans="1:14">
      <c r="A63" s="2549">
        <v>44896</v>
      </c>
      <c r="B63" s="2547">
        <f>結果表!F61</f>
        <v>100.9343324848677</v>
      </c>
      <c r="C63" s="550">
        <f t="shared" ref="C63:C64" si="453">B63-B62</f>
        <v>-0.3561105862711571</v>
      </c>
      <c r="D63" s="246">
        <f t="shared" ref="D63:D64" si="454">ROUND((B63-B51)/B51*100,2)</f>
        <v>-0.34</v>
      </c>
      <c r="E63" s="551">
        <f t="shared" ref="E63:E64" si="455">AVERAGE(B61:B63)</f>
        <v>101.30271742526649</v>
      </c>
      <c r="F63" s="544">
        <f t="shared" ref="F63:F64" si="456">E63-E62</f>
        <v>-0.38090146134079816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47">
        <f>結果表!N61</f>
        <v>99.870707791527778</v>
      </c>
      <c r="L63" s="532">
        <v>12</v>
      </c>
      <c r="M63" s="494">
        <f t="shared" ref="M63:M64" si="460">B63</f>
        <v>100.9343324848677</v>
      </c>
      <c r="N63" s="225">
        <f t="shared" ref="N63:N64" si="461">J63</f>
        <v>99.870707791527778</v>
      </c>
    </row>
    <row r="64" spans="1:14">
      <c r="A64" s="2199">
        <v>44927</v>
      </c>
      <c r="B64" s="2546">
        <f>結果表!F62</f>
        <v>100.62906208481951</v>
      </c>
      <c r="C64" s="699">
        <f t="shared" si="453"/>
        <v>-0.30527040004818673</v>
      </c>
      <c r="D64" s="52">
        <f t="shared" si="454"/>
        <v>-0.93</v>
      </c>
      <c r="E64" s="359">
        <f t="shared" si="455"/>
        <v>100.95127921360869</v>
      </c>
      <c r="F64" s="542">
        <f t="shared" si="456"/>
        <v>-0.35143821165780764</v>
      </c>
      <c r="G64" s="361">
        <f t="shared" si="457"/>
        <v>-1</v>
      </c>
      <c r="H64" s="360">
        <f t="shared" si="458"/>
        <v>-3</v>
      </c>
      <c r="I64" s="2543" t="str">
        <f t="shared" si="459"/>
        <v xml:space="preserve">悪化 </v>
      </c>
      <c r="J64" s="2546">
        <f>結果表!N62</f>
        <v>99.720149869130452</v>
      </c>
      <c r="L64" s="530" t="s">
        <v>1210</v>
      </c>
      <c r="M64" s="531">
        <f t="shared" si="460"/>
        <v>100.62906208481951</v>
      </c>
      <c r="N64" s="369">
        <f t="shared" si="461"/>
        <v>99.720149869130452</v>
      </c>
    </row>
    <row r="65" spans="1:14">
      <c r="A65" s="2199">
        <v>44958</v>
      </c>
      <c r="B65" s="2547">
        <f>結果表!F63</f>
        <v>100.34332207608175</v>
      </c>
      <c r="C65" s="699">
        <f t="shared" ref="C65" si="462">B65-B64</f>
        <v>-0.28574000873776129</v>
      </c>
      <c r="D65" s="52">
        <f t="shared" ref="D65" si="463">ROUND((B65-B53)/B53*100,2)</f>
        <v>-1.5</v>
      </c>
      <c r="E65" s="359">
        <f t="shared" ref="E65" si="464">AVERAGE(B63:B65)</f>
        <v>100.63557221525632</v>
      </c>
      <c r="F65" s="542">
        <f t="shared" ref="F65" si="465">E65-E64</f>
        <v>-0.31570699835236837</v>
      </c>
      <c r="G65" s="361">
        <f t="shared" ref="G65" si="466">IF(F65&lt;0,-1,1)</f>
        <v>-1</v>
      </c>
      <c r="H65" s="360">
        <f t="shared" ref="H65" si="467">SUM(G63:G65)</f>
        <v>-3</v>
      </c>
      <c r="I65" s="2543" t="str">
        <f t="shared" ref="I65" si="468">IF(H65=-3,"悪化 ",IF(H65=3,"改善 "," ---"))</f>
        <v xml:space="preserve">悪化 </v>
      </c>
      <c r="J65" s="2547">
        <f>結果表!N63</f>
        <v>99.64178593449796</v>
      </c>
      <c r="L65" s="527">
        <v>2</v>
      </c>
      <c r="M65" s="262">
        <f t="shared" ref="M65" si="469">B65</f>
        <v>100.34332207608175</v>
      </c>
      <c r="N65" s="220">
        <f t="shared" ref="N65" si="470">J65</f>
        <v>99.64178593449796</v>
      </c>
    </row>
    <row r="66" spans="1:14">
      <c r="A66" s="2199">
        <v>44986</v>
      </c>
      <c r="B66" s="2547">
        <f>結果表!F64</f>
        <v>100.06579902445156</v>
      </c>
      <c r="C66" s="699">
        <f t="shared" ref="C66" si="471">B66-B65</f>
        <v>-0.2775230516301832</v>
      </c>
      <c r="D66" s="52">
        <f t="shared" ref="D66" si="472">ROUND((B66-B54)/B54*100,2)</f>
        <v>-2.1</v>
      </c>
      <c r="E66" s="359">
        <f t="shared" ref="E66" si="473">AVERAGE(B64:B66)</f>
        <v>100.34606106178427</v>
      </c>
      <c r="F66" s="542">
        <f t="shared" ref="F66" si="474">E66-E65</f>
        <v>-0.28951115347204848</v>
      </c>
      <c r="G66" s="361">
        <f t="shared" ref="G66" si="475">IF(F66&lt;0,-1,1)</f>
        <v>-1</v>
      </c>
      <c r="H66" s="360">
        <f t="shared" ref="H66" si="476">SUM(G64:G66)</f>
        <v>-3</v>
      </c>
      <c r="I66" s="2543" t="str">
        <f t="shared" ref="I66" si="477">IF(H66=-3,"悪化 ",IF(H66=3,"改善 "," ---"))</f>
        <v xml:space="preserve">悪化 </v>
      </c>
      <c r="J66" s="2547">
        <f>結果表!N64</f>
        <v>99.662877898732205</v>
      </c>
      <c r="L66" s="527">
        <v>3</v>
      </c>
      <c r="M66" s="262">
        <f t="shared" ref="M66" si="478">B66</f>
        <v>100.06579902445156</v>
      </c>
      <c r="N66" s="220">
        <f t="shared" ref="N66" si="479">J66</f>
        <v>99.662877898732205</v>
      </c>
    </row>
    <row r="67" spans="1:14">
      <c r="A67" s="2199">
        <v>45017</v>
      </c>
      <c r="B67" s="2547">
        <f>結果表!F65</f>
        <v>99.821289537896234</v>
      </c>
      <c r="C67" s="699">
        <f t="shared" ref="C67" si="480">B67-B66</f>
        <v>-0.24450948655533011</v>
      </c>
      <c r="D67" s="52">
        <f t="shared" ref="D67" si="481">ROUND((B67-B55)/B55*100,2)</f>
        <v>-2.6</v>
      </c>
      <c r="E67" s="359">
        <f t="shared" ref="E67" si="482">AVERAGE(B65:B67)</f>
        <v>100.07680354614318</v>
      </c>
      <c r="F67" s="542">
        <f t="shared" ref="F67" si="483">E67-E66</f>
        <v>-0.2692575156410868</v>
      </c>
      <c r="G67" s="361">
        <f t="shared" ref="G67" si="484">IF(F67&lt;0,-1,1)</f>
        <v>-1</v>
      </c>
      <c r="H67" s="360">
        <f t="shared" ref="H67" si="485">SUM(G65:G67)</f>
        <v>-3</v>
      </c>
      <c r="I67" s="2543" t="str">
        <f t="shared" ref="I67" si="486">IF(H67=-3,"悪化 ",IF(H67=3,"改善 "," ---"))</f>
        <v xml:space="preserve">悪化 </v>
      </c>
      <c r="J67" s="2547">
        <f>結果表!N65</f>
        <v>99.762582913496885</v>
      </c>
      <c r="L67" s="527">
        <v>4</v>
      </c>
      <c r="M67" s="262">
        <f t="shared" ref="M67" si="487">B67</f>
        <v>99.821289537896234</v>
      </c>
      <c r="N67" s="220">
        <f t="shared" ref="N67" si="488">J67</f>
        <v>99.762582913496885</v>
      </c>
    </row>
    <row r="68" spans="1:14">
      <c r="A68" s="2199">
        <v>45047</v>
      </c>
      <c r="B68" s="2547">
        <f>結果表!F66</f>
        <v>99.678670947534044</v>
      </c>
      <c r="C68" s="699">
        <f t="shared" ref="C68" si="489">B68-B67</f>
        <v>-0.14261859036218993</v>
      </c>
      <c r="D68" s="52">
        <f t="shared" ref="D68" si="490">ROUND((B68-B56)/B56*100,2)</f>
        <v>-2.87</v>
      </c>
      <c r="E68" s="359">
        <f t="shared" ref="E68" si="491">AVERAGE(B66:B68)</f>
        <v>99.855253169960619</v>
      </c>
      <c r="F68" s="542">
        <f t="shared" ref="F68" si="492">E68-E67</f>
        <v>-0.22155037618256301</v>
      </c>
      <c r="G68" s="361">
        <f t="shared" ref="G68" si="493">IF(F68&lt;0,-1,1)</f>
        <v>-1</v>
      </c>
      <c r="H68" s="360">
        <f t="shared" ref="H68" si="494">SUM(G66:G68)</f>
        <v>-3</v>
      </c>
      <c r="I68" s="2543" t="str">
        <f t="shared" ref="I68" si="495">IF(H68=-3,"悪化 ",IF(H68=3,"改善 "," ---"))</f>
        <v xml:space="preserve">悪化 </v>
      </c>
      <c r="J68" s="2547">
        <f>結果表!N66</f>
        <v>99.903723934711536</v>
      </c>
      <c r="L68" s="527">
        <v>5</v>
      </c>
      <c r="M68" s="262">
        <f t="shared" ref="M68" si="496">B68</f>
        <v>99.678670947534044</v>
      </c>
      <c r="N68" s="220">
        <f t="shared" ref="N68" si="497">J68</f>
        <v>99.903723934711536</v>
      </c>
    </row>
    <row r="69" spans="1:14">
      <c r="A69" s="2199">
        <v>45078</v>
      </c>
      <c r="B69" s="2547">
        <f>結果表!F67</f>
        <v>99.575948621263805</v>
      </c>
      <c r="C69" s="699">
        <f t="shared" ref="C69" si="498">B69-B68</f>
        <v>-0.10272232627023925</v>
      </c>
      <c r="D69" s="52">
        <f t="shared" ref="D69" si="499">ROUND((B69-B57)/B57*100,2)</f>
        <v>-2.99</v>
      </c>
      <c r="E69" s="359">
        <f t="shared" ref="E69" si="500">AVERAGE(B67:B69)</f>
        <v>99.691969702231361</v>
      </c>
      <c r="F69" s="542">
        <f t="shared" ref="F69" si="501">E69-E68</f>
        <v>-0.16328346772925784</v>
      </c>
      <c r="G69" s="361">
        <f t="shared" ref="G69" si="502">IF(F69&lt;0,-1,1)</f>
        <v>-1</v>
      </c>
      <c r="H69" s="360">
        <f t="shared" ref="H69" si="503">SUM(G67:G69)</f>
        <v>-3</v>
      </c>
      <c r="I69" s="2543" t="str">
        <f t="shared" ref="I69" si="504">IF(H69=-3,"悪化 ",IF(H69=3,"改善 "," ---"))</f>
        <v xml:space="preserve">悪化 </v>
      </c>
      <c r="J69" s="2547">
        <f>結果表!N67</f>
        <v>100.03925254432346</v>
      </c>
      <c r="L69" s="527">
        <v>6</v>
      </c>
      <c r="M69" s="262">
        <f t="shared" ref="M69" si="505">B69</f>
        <v>99.575948621263805</v>
      </c>
      <c r="N69" s="220">
        <f t="shared" ref="N69" si="506">J69</f>
        <v>100.03925254432346</v>
      </c>
    </row>
    <row r="70" spans="1:14">
      <c r="A70" s="2199">
        <v>45108</v>
      </c>
      <c r="B70" s="2547">
        <f>結果表!F68</f>
        <v>99.477377015310566</v>
      </c>
      <c r="C70" s="699">
        <f t="shared" ref="C70" si="507">B70-B69</f>
        <v>-9.8571605953239327E-2</v>
      </c>
      <c r="D70" s="52">
        <f t="shared" ref="D70" si="508">ROUND((B70-B58)/B58*100,2)</f>
        <v>-3.02</v>
      </c>
      <c r="E70" s="359">
        <f t="shared" ref="E70" si="509">AVERAGE(B68:B70)</f>
        <v>99.577332194702805</v>
      </c>
      <c r="F70" s="542">
        <f t="shared" ref="F70" si="510">E70-E69</f>
        <v>-0.11463750752855617</v>
      </c>
      <c r="G70" s="361">
        <f t="shared" ref="G70" si="511">IF(F70&lt;0,-1,1)</f>
        <v>-1</v>
      </c>
      <c r="H70" s="360">
        <f t="shared" ref="H70" si="512">SUM(G68:G70)</f>
        <v>-3</v>
      </c>
      <c r="I70" s="2543" t="str">
        <f t="shared" ref="I70" si="513">IF(H70=-3,"悪化 ",IF(H70=3,"改善 "," ---"))</f>
        <v xml:space="preserve">悪化 </v>
      </c>
      <c r="J70" s="2547">
        <f>結果表!N68</f>
        <v>100.15557401986486</v>
      </c>
      <c r="L70" s="527">
        <v>7</v>
      </c>
      <c r="M70" s="262">
        <f t="shared" ref="M70" si="514">B70</f>
        <v>99.477377015310566</v>
      </c>
      <c r="N70" s="220">
        <f t="shared" ref="N70" si="515">J70</f>
        <v>100.15557401986486</v>
      </c>
    </row>
    <row r="71" spans="1:14">
      <c r="A71" s="2199">
        <v>45139</v>
      </c>
      <c r="B71" s="2547">
        <f>結果表!F69</f>
        <v>99.379295856129531</v>
      </c>
      <c r="C71" s="699">
        <f t="shared" ref="C71" si="516">B71-B70</f>
        <v>-9.8081159181035105E-2</v>
      </c>
      <c r="D71" s="52">
        <f t="shared" ref="D71" si="517">ROUND((B71-B59)/B59*100,2)</f>
        <v>-2.94</v>
      </c>
      <c r="E71" s="359">
        <f t="shared" ref="E71" si="518">AVERAGE(B69:B71)</f>
        <v>99.477540497567972</v>
      </c>
      <c r="F71" s="542">
        <f t="shared" ref="F71" si="519">E71-E70</f>
        <v>-9.9791697134833157E-2</v>
      </c>
      <c r="G71" s="361">
        <f t="shared" ref="G71" si="520">IF(F71&lt;0,-1,1)</f>
        <v>-1</v>
      </c>
      <c r="H71" s="360">
        <f t="shared" ref="H71" si="521">SUM(G69:G71)</f>
        <v>-3</v>
      </c>
      <c r="I71" s="2543" t="str">
        <f t="shared" ref="I71" si="522">IF(H71=-3,"悪化 ",IF(H71=3,"改善 "," ---"))</f>
        <v xml:space="preserve">悪化 </v>
      </c>
      <c r="J71" s="2547">
        <f>結果表!N69</f>
        <v>100.23843308958919</v>
      </c>
      <c r="L71" s="529">
        <v>8</v>
      </c>
      <c r="M71" s="262">
        <f t="shared" ref="M71" si="523">B71</f>
        <v>99.379295856129531</v>
      </c>
      <c r="N71" s="220">
        <f t="shared" ref="N71" si="524">J71</f>
        <v>100.23843308958919</v>
      </c>
    </row>
    <row r="72" spans="1:14">
      <c r="A72" s="2199">
        <v>45170</v>
      </c>
      <c r="B72" s="2547">
        <f>結果表!F70</f>
        <v>99.210897414093139</v>
      </c>
      <c r="C72" s="699">
        <f t="shared" ref="C72" si="525">B72-B71</f>
        <v>-0.16839844203639132</v>
      </c>
      <c r="D72" s="52">
        <f t="shared" ref="D72" si="526">ROUND((B72-B60)/B60*100,2)</f>
        <v>-2.81</v>
      </c>
      <c r="E72" s="359">
        <f t="shared" ref="E72" si="527">AVERAGE(B70:B72)</f>
        <v>99.355856761844407</v>
      </c>
      <c r="F72" s="542">
        <f t="shared" ref="F72" si="528">E72-E71</f>
        <v>-0.12168373572356472</v>
      </c>
      <c r="G72" s="361">
        <f t="shared" ref="G72" si="529">IF(F72&lt;0,-1,1)</f>
        <v>-1</v>
      </c>
      <c r="H72" s="360">
        <f t="shared" ref="H72" si="530">SUM(G70:G72)</f>
        <v>-3</v>
      </c>
      <c r="I72" s="2543" t="str">
        <f t="shared" ref="I72" si="531">IF(H72=-3,"悪化 ",IF(H72=3,"改善 "," ---"))</f>
        <v xml:space="preserve">悪化 </v>
      </c>
      <c r="J72" s="2547">
        <f>結果表!N70</f>
        <v>100.27578666652201</v>
      </c>
      <c r="L72" s="529">
        <v>9</v>
      </c>
      <c r="M72" s="262">
        <f t="shared" ref="M72" si="532">B72</f>
        <v>99.210897414093139</v>
      </c>
      <c r="N72" s="220">
        <f t="shared" ref="N72" si="533">J72</f>
        <v>100.27578666652201</v>
      </c>
    </row>
    <row r="73" spans="1:14">
      <c r="A73" s="2199">
        <v>45200</v>
      </c>
      <c r="B73" s="2547">
        <f>結果表!F71</f>
        <v>99.034541534624353</v>
      </c>
      <c r="C73" s="699">
        <f t="shared" ref="C73" si="534">B73-B72</f>
        <v>-0.17635587946878672</v>
      </c>
      <c r="D73" s="52">
        <f t="shared" ref="D73" si="535">ROUND((B73-B61)/B61*100,2)</f>
        <v>-2.6</v>
      </c>
      <c r="E73" s="359">
        <f t="shared" ref="E73" si="536">AVERAGE(B71:B73)</f>
        <v>99.208244934949008</v>
      </c>
      <c r="F73" s="542">
        <f t="shared" ref="F73" si="537">E73-E72</f>
        <v>-0.14761182689539964</v>
      </c>
      <c r="G73" s="361">
        <f t="shared" ref="G73" si="538">IF(F73&lt;0,-1,1)</f>
        <v>-1</v>
      </c>
      <c r="H73" s="360">
        <f t="shared" ref="H73" si="539">SUM(G71:G73)</f>
        <v>-3</v>
      </c>
      <c r="I73" s="2543" t="str">
        <f t="shared" ref="I73" si="540">IF(H73=-3,"悪化 ",IF(H73=3,"改善 "," ---"))</f>
        <v xml:space="preserve">悪化 </v>
      </c>
      <c r="J73" s="2547">
        <f>結果表!N71</f>
        <v>100.27058571079311</v>
      </c>
      <c r="L73" s="529">
        <v>10</v>
      </c>
      <c r="M73" s="262">
        <f t="shared" ref="M73" si="541">B73</f>
        <v>99.034541534624353</v>
      </c>
      <c r="N73" s="220">
        <f t="shared" ref="N73" si="542">J73</f>
        <v>100.27058571079311</v>
      </c>
    </row>
    <row r="74" spans="1:14">
      <c r="A74" s="2199">
        <v>45231</v>
      </c>
      <c r="B74" s="2547">
        <f>結果表!F72</f>
        <v>98.858995189152509</v>
      </c>
      <c r="C74" s="699">
        <f t="shared" ref="C74" si="543">B74-B73</f>
        <v>-0.17554634547184378</v>
      </c>
      <c r="D74" s="52">
        <f t="shared" ref="D74" si="544">ROUND((B74-B62)/B62*100,2)</f>
        <v>-2.4</v>
      </c>
      <c r="E74" s="359">
        <f t="shared" ref="E74" si="545">AVERAGE(B72:B74)</f>
        <v>99.034811379289991</v>
      </c>
      <c r="F74" s="542">
        <f t="shared" ref="F74" si="546">E74-E73</f>
        <v>-0.17343355565901675</v>
      </c>
      <c r="G74" s="361">
        <f t="shared" ref="G74" si="547">IF(F74&lt;0,-1,1)</f>
        <v>-1</v>
      </c>
      <c r="H74" s="360">
        <f t="shared" ref="H74" si="548">SUM(G72:G74)</f>
        <v>-3</v>
      </c>
      <c r="I74" s="2543" t="str">
        <f t="shared" ref="I74" si="549">IF(H74=-3,"悪化 ",IF(H74=3,"改善 "," ---"))</f>
        <v xml:space="preserve">悪化 </v>
      </c>
      <c r="J74" s="2547">
        <f>結果表!N72</f>
        <v>100.21146937963346</v>
      </c>
      <c r="L74" s="528">
        <v>11</v>
      </c>
      <c r="M74" s="262">
        <f t="shared" ref="M74" si="550">B74</f>
        <v>98.858995189152509</v>
      </c>
      <c r="N74" s="220">
        <f t="shared" ref="N74" si="551">J74</f>
        <v>100.21146937963346</v>
      </c>
    </row>
    <row r="75" spans="1:14">
      <c r="A75" s="2199">
        <v>45261</v>
      </c>
      <c r="B75" s="2548">
        <f>結果表!F73</f>
        <v>98.69239198014634</v>
      </c>
      <c r="C75" s="699">
        <f t="shared" ref="C75:C76" si="552">B75-B74</f>
        <v>-0.1666032090061691</v>
      </c>
      <c r="D75" s="52">
        <f t="shared" ref="D75:D76" si="553">ROUND((B75-B63)/B63*100,2)</f>
        <v>-2.2200000000000002</v>
      </c>
      <c r="E75" s="359">
        <f t="shared" ref="E75:E76" si="554">AVERAGE(B73:B75)</f>
        <v>98.861976234641062</v>
      </c>
      <c r="F75" s="542">
        <f t="shared" ref="F75:F76" si="555">E75-E74</f>
        <v>-0.17283514464892846</v>
      </c>
      <c r="G75" s="361">
        <f t="shared" ref="G75:G76" si="556">IF(F75&lt;0,-1,1)</f>
        <v>-1</v>
      </c>
      <c r="H75" s="360">
        <f t="shared" ref="H75:H76" si="557">SUM(G73:G75)</f>
        <v>-3</v>
      </c>
      <c r="I75" s="2543" t="str">
        <f t="shared" ref="I75:I76" si="558">IF(H75=-3,"悪化 ",IF(H75=3,"改善 "," ---"))</f>
        <v xml:space="preserve">悪化 </v>
      </c>
      <c r="J75" s="2548">
        <f>結果表!N73</f>
        <v>100.09529252436231</v>
      </c>
      <c r="L75" s="532">
        <v>12</v>
      </c>
      <c r="M75" s="494">
        <f t="shared" ref="M75:M76" si="559">B75</f>
        <v>98.69239198014634</v>
      </c>
      <c r="N75" s="225">
        <f t="shared" ref="N75:N76" si="560">J75</f>
        <v>100.09529252436231</v>
      </c>
    </row>
    <row r="76" spans="1:14">
      <c r="A76" s="2231">
        <v>45292</v>
      </c>
      <c r="B76" s="2547">
        <f>結果表!F74</f>
        <v>98.551627709648614</v>
      </c>
      <c r="C76" s="735">
        <f t="shared" si="552"/>
        <v>-0.14076427049772633</v>
      </c>
      <c r="D76" s="547">
        <f t="shared" si="553"/>
        <v>-2.06</v>
      </c>
      <c r="E76" s="553">
        <f t="shared" si="554"/>
        <v>98.70100495964914</v>
      </c>
      <c r="F76" s="548">
        <f t="shared" si="555"/>
        <v>-0.16097127499192254</v>
      </c>
      <c r="G76" s="554">
        <f t="shared" si="556"/>
        <v>-1</v>
      </c>
      <c r="H76" s="549">
        <f t="shared" si="557"/>
        <v>-3</v>
      </c>
      <c r="I76" s="2542" t="str">
        <f t="shared" si="558"/>
        <v xml:space="preserve">悪化 </v>
      </c>
      <c r="J76" s="2547">
        <f>結果表!N74</f>
        <v>99.924218580554722</v>
      </c>
      <c r="L76" s="530" t="s">
        <v>1254</v>
      </c>
      <c r="M76" s="262">
        <f t="shared" si="559"/>
        <v>98.551627709648614</v>
      </c>
      <c r="N76" s="220">
        <f t="shared" si="560"/>
        <v>99.924218580554722</v>
      </c>
    </row>
    <row r="77" spans="1:14">
      <c r="A77" s="2232">
        <v>45323</v>
      </c>
      <c r="B77" s="2547">
        <f>結果表!F75</f>
        <v>98.50238643746124</v>
      </c>
      <c r="C77" s="699">
        <f t="shared" ref="C77" si="561">B77-B76</f>
        <v>-4.9241272187373397E-2</v>
      </c>
      <c r="D77" s="52">
        <f t="shared" ref="D77" si="562">ROUND((B77-B65)/B65*100,2)</f>
        <v>-1.83</v>
      </c>
      <c r="E77" s="359">
        <f t="shared" ref="E77" si="563">AVERAGE(B75:B77)</f>
        <v>98.58213537575206</v>
      </c>
      <c r="F77" s="542">
        <f t="shared" ref="F77" si="564">E77-E76</f>
        <v>-0.11886958389708013</v>
      </c>
      <c r="G77" s="361">
        <f t="shared" ref="G77" si="565">IF(F77&lt;0,-1,1)</f>
        <v>-1</v>
      </c>
      <c r="H77" s="360">
        <f t="shared" ref="H77" si="566">SUM(G75:G77)</f>
        <v>-3</v>
      </c>
      <c r="I77" s="2543" t="str">
        <f t="shared" ref="I77" si="567">IF(H77=-3,"悪化 ",IF(H77=3,"改善 "," ---"))</f>
        <v xml:space="preserve">悪化 </v>
      </c>
      <c r="J77" s="2547">
        <f>結果表!N75</f>
        <v>99.769756832105344</v>
      </c>
      <c r="L77" s="527">
        <v>2</v>
      </c>
      <c r="M77" s="262">
        <f t="shared" ref="M77" si="568">B77</f>
        <v>98.50238643746124</v>
      </c>
      <c r="N77" s="220">
        <f t="shared" ref="N77" si="569">J77</f>
        <v>99.769756832105344</v>
      </c>
    </row>
    <row r="78" spans="1:14">
      <c r="A78" s="2232">
        <v>45352</v>
      </c>
      <c r="B78" s="2547">
        <f>結果表!F76</f>
        <v>98.550245736669567</v>
      </c>
      <c r="C78" s="699">
        <f t="shared" ref="C78" si="570">B78-B77</f>
        <v>4.7859299208326433E-2</v>
      </c>
      <c r="D78" s="52">
        <f t="shared" ref="D78" si="571">ROUND((B78-B66)/B66*100,2)</f>
        <v>-1.51</v>
      </c>
      <c r="E78" s="359">
        <f t="shared" ref="E78" si="572">AVERAGE(B76:B78)</f>
        <v>98.534753294593145</v>
      </c>
      <c r="F78" s="542">
        <f t="shared" ref="F78" si="573">E78-E77</f>
        <v>-4.7382081158914957E-2</v>
      </c>
      <c r="G78" s="361">
        <f t="shared" ref="G78" si="574">IF(F78&lt;0,-1,1)</f>
        <v>-1</v>
      </c>
      <c r="H78" s="360">
        <f t="shared" ref="H78" si="575">SUM(G76:G78)</f>
        <v>-3</v>
      </c>
      <c r="I78" s="2543" t="str">
        <f t="shared" ref="I78" si="576">IF(H78=-3,"悪化 ",IF(H78=3,"改善 "," ---"))</f>
        <v xml:space="preserve">悪化 </v>
      </c>
      <c r="J78" s="2547">
        <f>結果表!N76</f>
        <v>99.673338656763249</v>
      </c>
      <c r="L78" s="527">
        <v>3</v>
      </c>
      <c r="M78" s="262">
        <f t="shared" ref="M78" si="577">B78</f>
        <v>98.550245736669567</v>
      </c>
      <c r="N78" s="220">
        <f t="shared" ref="N78" si="578">J78</f>
        <v>99.673338656763249</v>
      </c>
    </row>
    <row r="79" spans="1:14">
      <c r="A79" s="2232">
        <v>45383</v>
      </c>
      <c r="B79" s="2547">
        <f>結果表!F77</f>
        <v>98.73648080074463</v>
      </c>
      <c r="C79" s="699">
        <f t="shared" ref="C79" si="579">B79-B78</f>
        <v>0.18623506407506341</v>
      </c>
      <c r="D79" s="52">
        <f t="shared" ref="D79" si="580">ROUND((B79-B67)/B67*100,2)</f>
        <v>-1.0900000000000001</v>
      </c>
      <c r="E79" s="359">
        <f t="shared" ref="E79" si="581">AVERAGE(B77:B79)</f>
        <v>98.596370991625136</v>
      </c>
      <c r="F79" s="542">
        <f t="shared" ref="F79" si="582">E79-E78</f>
        <v>6.161769703199127E-2</v>
      </c>
      <c r="G79" s="361">
        <f t="shared" ref="G79" si="583">IF(F79&lt;0,-1,1)</f>
        <v>1</v>
      </c>
      <c r="H79" s="360">
        <f t="shared" ref="H79" si="584">SUM(G77:G79)</f>
        <v>-1</v>
      </c>
      <c r="I79" s="2543" t="str">
        <f t="shared" ref="I79" si="585">IF(H79=-3,"悪化 ",IF(H79=3,"改善 "," ---"))</f>
        <v xml:space="preserve"> ---</v>
      </c>
      <c r="J79" s="2547">
        <f>結果表!N77</f>
        <v>99.656259336257989</v>
      </c>
      <c r="L79" s="527">
        <v>4</v>
      </c>
      <c r="M79" s="262">
        <f t="shared" ref="M79" si="586">B79</f>
        <v>98.73648080074463</v>
      </c>
      <c r="N79" s="220">
        <f t="shared" ref="N79" si="587">J79</f>
        <v>99.656259336257989</v>
      </c>
    </row>
    <row r="80" spans="1:14">
      <c r="A80" s="2232">
        <v>45413</v>
      </c>
      <c r="B80" s="2547">
        <f>結果表!F78</f>
        <v>99.015102687518791</v>
      </c>
      <c r="C80" s="699">
        <f t="shared" ref="C80" si="588">B80-B79</f>
        <v>0.278621886774161</v>
      </c>
      <c r="D80" s="52">
        <f t="shared" ref="D80" si="589">ROUND((B80-B68)/B68*100,2)</f>
        <v>-0.67</v>
      </c>
      <c r="E80" s="359">
        <f t="shared" ref="E80" si="590">AVERAGE(B78:B80)</f>
        <v>98.767276408310991</v>
      </c>
      <c r="F80" s="542">
        <f t="shared" ref="F80" si="591">E80-E79</f>
        <v>0.17090541668585502</v>
      </c>
      <c r="G80" s="361">
        <f t="shared" ref="G80" si="592">IF(F80&lt;0,-1,1)</f>
        <v>1</v>
      </c>
      <c r="H80" s="360">
        <f t="shared" ref="H80" si="593">SUM(G78:G80)</f>
        <v>1</v>
      </c>
      <c r="I80" s="2543" t="str">
        <f t="shared" ref="I80" si="594">IF(H80=-3,"悪化 ",IF(H80=3,"改善 "," ---"))</f>
        <v xml:space="preserve"> ---</v>
      </c>
      <c r="J80" s="2547">
        <f>結果表!N78</f>
        <v>99.715900224213641</v>
      </c>
      <c r="L80" s="527">
        <v>5</v>
      </c>
      <c r="M80" s="262">
        <f t="shared" ref="M80" si="595">B80</f>
        <v>99.015102687518791</v>
      </c>
      <c r="N80" s="220">
        <f t="shared" ref="N80" si="596">J80</f>
        <v>99.715900224213641</v>
      </c>
    </row>
    <row r="81" spans="1:14">
      <c r="A81" s="2232">
        <v>45444</v>
      </c>
      <c r="B81" s="2547">
        <f>結果表!F79</f>
        <v>99.324051583714379</v>
      </c>
      <c r="C81" s="699">
        <f t="shared" ref="C81" si="597">B81-B80</f>
        <v>0.30894889619558796</v>
      </c>
      <c r="D81" s="52">
        <f t="shared" ref="D81" si="598">ROUND((B81-B69)/B69*100,2)</f>
        <v>-0.25</v>
      </c>
      <c r="E81" s="359">
        <f t="shared" ref="E81" si="599">AVERAGE(B79:B81)</f>
        <v>99.025211690659262</v>
      </c>
      <c r="F81" s="542">
        <f t="shared" ref="F81" si="600">E81-E80</f>
        <v>0.25793528234827079</v>
      </c>
      <c r="G81" s="361">
        <f t="shared" ref="G81" si="601">IF(F81&lt;0,-1,1)</f>
        <v>1</v>
      </c>
      <c r="H81" s="360">
        <f t="shared" ref="H81" si="602">SUM(G79:G81)</f>
        <v>3</v>
      </c>
      <c r="I81" s="2543" t="str">
        <f t="shared" ref="I81" si="603">IF(H81=-3,"悪化 ",IF(H81=3,"改善 "," ---"))</f>
        <v xml:space="preserve">改善 </v>
      </c>
      <c r="J81" s="2547">
        <f>結果表!N79</f>
        <v>99.841780772177046</v>
      </c>
      <c r="L81" s="527">
        <v>6</v>
      </c>
      <c r="M81" s="262">
        <f t="shared" ref="M81" si="604">B81</f>
        <v>99.324051583714379</v>
      </c>
      <c r="N81" s="220">
        <f t="shared" ref="N81" si="605">J81</f>
        <v>99.841780772177046</v>
      </c>
    </row>
    <row r="82" spans="1:14">
      <c r="A82" s="2232">
        <v>45474</v>
      </c>
      <c r="B82" s="2547">
        <f>結果表!F80</f>
        <v>99.688044098530881</v>
      </c>
      <c r="C82" s="699">
        <f t="shared" ref="C82" si="606">B82-B81</f>
        <v>0.36399251481650197</v>
      </c>
      <c r="D82" s="52">
        <f t="shared" ref="D82" si="607">ROUND((B82-B70)/B70*100,2)</f>
        <v>0.21</v>
      </c>
      <c r="E82" s="359">
        <f t="shared" ref="E82" si="608">AVERAGE(B80:B82)</f>
        <v>99.342399456588012</v>
      </c>
      <c r="F82" s="542">
        <f t="shared" ref="F82" si="609">E82-E81</f>
        <v>0.31718776592875031</v>
      </c>
      <c r="G82" s="361">
        <f t="shared" ref="G82" si="610">IF(F82&lt;0,-1,1)</f>
        <v>1</v>
      </c>
      <c r="H82" s="360">
        <f t="shared" ref="H82" si="611">SUM(G80:G82)</f>
        <v>3</v>
      </c>
      <c r="I82" s="2543" t="str">
        <f t="shared" ref="I82" si="612">IF(H82=-3,"悪化 ",IF(H82=3,"改善 "," ---"))</f>
        <v xml:space="preserve">改善 </v>
      </c>
      <c r="J82" s="2547">
        <f>結果表!N80</f>
        <v>100.04005380709546</v>
      </c>
      <c r="L82" s="527">
        <v>7</v>
      </c>
      <c r="M82" s="262">
        <f t="shared" ref="M82" si="613">B82</f>
        <v>99.688044098530881</v>
      </c>
      <c r="N82" s="220">
        <f t="shared" ref="N82" si="614">J82</f>
        <v>100.04005380709546</v>
      </c>
    </row>
    <row r="83" spans="1:14">
      <c r="A83" s="2232">
        <v>45505</v>
      </c>
      <c r="B83" s="2547">
        <f>結果表!F81</f>
        <v>99.935015033749224</v>
      </c>
      <c r="C83" s="699">
        <f t="shared" ref="C83" si="615">B83-B82</f>
        <v>0.2469709352183429</v>
      </c>
      <c r="D83" s="52">
        <f t="shared" ref="D83" si="616">ROUND((B83-B71)/B71*100,2)</f>
        <v>0.56000000000000005</v>
      </c>
      <c r="E83" s="359">
        <f t="shared" ref="E83" si="617">AVERAGE(B81:B83)</f>
        <v>99.649036905331499</v>
      </c>
      <c r="F83" s="542">
        <f t="shared" ref="F83" si="618">E83-E82</f>
        <v>0.30663744874348708</v>
      </c>
      <c r="G83" s="361">
        <f t="shared" ref="G83" si="619">IF(F83&lt;0,-1,1)</f>
        <v>1</v>
      </c>
      <c r="H83" s="360">
        <f t="shared" ref="H83" si="620">SUM(G81:G83)</f>
        <v>3</v>
      </c>
      <c r="I83" s="2543" t="str">
        <f t="shared" ref="I83" si="621">IF(H83=-3,"悪化 ",IF(H83=3,"改善 "," ---"))</f>
        <v xml:space="preserve">改善 </v>
      </c>
      <c r="J83" s="2547">
        <f>結果表!N81</f>
        <v>100.28356799657082</v>
      </c>
      <c r="L83" s="529">
        <v>8</v>
      </c>
      <c r="M83" s="262">
        <f t="shared" ref="M83" si="622">B83</f>
        <v>99.935015033749224</v>
      </c>
      <c r="N83" s="220">
        <f t="shared" ref="N83" si="623">J83</f>
        <v>100.28356799657082</v>
      </c>
    </row>
    <row r="84" spans="1:14">
      <c r="A84" s="2232">
        <v>45536</v>
      </c>
      <c r="B84" s="2547">
        <f>結果表!F82</f>
        <v>100.08864079781245</v>
      </c>
      <c r="C84" s="699">
        <f t="shared" ref="C84" si="624">B84-B83</f>
        <v>0.15362576406322148</v>
      </c>
      <c r="D84" s="52">
        <f t="shared" ref="D84" si="625">ROUND((B84-B72)/B72*100,2)</f>
        <v>0.88</v>
      </c>
      <c r="E84" s="359">
        <f t="shared" ref="E84" si="626">AVERAGE(B82:B84)</f>
        <v>99.903899976697517</v>
      </c>
      <c r="F84" s="542">
        <f t="shared" ref="F84" si="627">E84-E83</f>
        <v>0.25486307136601738</v>
      </c>
      <c r="G84" s="361">
        <f t="shared" ref="G84" si="628">IF(F84&lt;0,-1,1)</f>
        <v>1</v>
      </c>
      <c r="H84" s="360">
        <f t="shared" ref="H84" si="629">SUM(G82:G84)</f>
        <v>3</v>
      </c>
      <c r="I84" s="2543" t="str">
        <f t="shared" ref="I84" si="630">IF(H84=-3,"悪化 ",IF(H84=3,"改善 "," ---"))</f>
        <v xml:space="preserve">改善 </v>
      </c>
      <c r="J84" s="2547">
        <f>結果表!N82</f>
        <v>100.53830809608982</v>
      </c>
      <c r="L84" s="529">
        <v>9</v>
      </c>
      <c r="M84" s="262">
        <f t="shared" ref="M84" si="631">B84</f>
        <v>100.08864079781245</v>
      </c>
      <c r="N84" s="220">
        <f t="shared" ref="N84" si="632">J84</f>
        <v>100.53830809608982</v>
      </c>
    </row>
    <row r="85" spans="1:14">
      <c r="A85" s="2232">
        <v>45566</v>
      </c>
      <c r="B85" s="2547">
        <f>結果表!F83</f>
        <v>100.17704420137851</v>
      </c>
      <c r="C85" s="699">
        <f t="shared" ref="C85" si="633">B85-B84</f>
        <v>8.8403403566061911E-2</v>
      </c>
      <c r="D85" s="52">
        <f t="shared" ref="D85" si="634">ROUND((B85-B73)/B73*100,2)</f>
        <v>1.1499999999999999</v>
      </c>
      <c r="E85" s="359">
        <f t="shared" ref="E85" si="635">AVERAGE(B83:B85)</f>
        <v>100.06690001098006</v>
      </c>
      <c r="F85" s="542">
        <f t="shared" ref="F85" si="636">E85-E84</f>
        <v>0.16300003428254684</v>
      </c>
      <c r="G85" s="361">
        <f t="shared" ref="G85" si="637">IF(F85&lt;0,-1,1)</f>
        <v>1</v>
      </c>
      <c r="H85" s="360">
        <f t="shared" ref="H85" si="638">SUM(G83:G85)</f>
        <v>3</v>
      </c>
      <c r="I85" s="2543" t="str">
        <f t="shared" ref="I85" si="639">IF(H85=-3,"悪化 ",IF(H85=3,"改善 "," ---"))</f>
        <v xml:space="preserve">改善 </v>
      </c>
      <c r="J85" s="2547">
        <f>結果表!N83</f>
        <v>100.74203334527823</v>
      </c>
      <c r="L85" s="529">
        <v>10</v>
      </c>
      <c r="M85" s="262">
        <f t="shared" ref="M85" si="640">B85</f>
        <v>100.17704420137851</v>
      </c>
      <c r="N85" s="220">
        <f t="shared" ref="N85" si="641">J85</f>
        <v>100.74203334527823</v>
      </c>
    </row>
    <row r="86" spans="1:14">
      <c r="A86" s="2232">
        <v>45597</v>
      </c>
      <c r="B86" s="2547">
        <f>結果表!F84</f>
        <v>100.1865393376055</v>
      </c>
      <c r="C86" s="699">
        <f t="shared" ref="C86" si="642">B86-B85</f>
        <v>9.4951362269881656E-3</v>
      </c>
      <c r="D86" s="52">
        <f t="shared" ref="D86" si="643">ROUND((B86-B74)/B74*100,2)</f>
        <v>1.34</v>
      </c>
      <c r="E86" s="359">
        <f t="shared" ref="E86" si="644">AVERAGE(B84:B86)</f>
        <v>100.15074144559883</v>
      </c>
      <c r="F86" s="542">
        <f t="shared" ref="F86" si="645">E86-E85</f>
        <v>8.3841434618761923E-2</v>
      </c>
      <c r="G86" s="361">
        <f t="shared" ref="G86" si="646">IF(F86&lt;0,-1,1)</f>
        <v>1</v>
      </c>
      <c r="H86" s="360">
        <f t="shared" ref="H86" si="647">SUM(G84:G86)</f>
        <v>3</v>
      </c>
      <c r="I86" s="2543" t="str">
        <f t="shared" ref="I86" si="648">IF(H86=-3,"悪化 ",IF(H86=3,"改善 "," ---"))</f>
        <v xml:space="preserve">改善 </v>
      </c>
      <c r="J86" s="2547">
        <f>結果表!N84</f>
        <v>100.8608732095626</v>
      </c>
      <c r="L86" s="528">
        <v>11</v>
      </c>
      <c r="M86" s="262">
        <f t="shared" ref="M86" si="649">B86</f>
        <v>100.1865393376055</v>
      </c>
      <c r="N86" s="220">
        <f t="shared" ref="N86" si="650">J86</f>
        <v>100.8608732095626</v>
      </c>
    </row>
    <row r="87" spans="1:14">
      <c r="A87" s="2549">
        <v>45627</v>
      </c>
      <c r="B87" s="2547">
        <f>結果表!F85</f>
        <v>100.15018323986935</v>
      </c>
      <c r="C87" s="699">
        <f t="shared" ref="C87" si="651">B87-B86</f>
        <v>-3.6356097736145898E-2</v>
      </c>
      <c r="D87" s="52">
        <f t="shared" ref="D87" si="652">ROUND((B87-B75)/B75*100,2)</f>
        <v>1.48</v>
      </c>
      <c r="E87" s="359">
        <f t="shared" ref="E87" si="653">AVERAGE(B85:B87)</f>
        <v>100.17125559295113</v>
      </c>
      <c r="F87" s="542">
        <f t="shared" ref="F87" si="654">E87-E86</f>
        <v>2.0514147352301393E-2</v>
      </c>
      <c r="G87" s="361">
        <f t="shared" ref="G87" si="655">IF(F87&lt;0,-1,1)</f>
        <v>1</v>
      </c>
      <c r="H87" s="360">
        <f t="shared" ref="H87" si="656">SUM(G85:G87)</f>
        <v>3</v>
      </c>
      <c r="I87" s="2543" t="str">
        <f t="shared" ref="I87" si="657">IF(H87=-3,"悪化 ",IF(H87=3,"改善 "," ---"))</f>
        <v xml:space="preserve">改善 </v>
      </c>
      <c r="J87" s="2547">
        <f>結果表!N85</f>
        <v>100.92869715712388</v>
      </c>
      <c r="L87" s="532">
        <v>12</v>
      </c>
      <c r="M87" s="494">
        <f t="shared" ref="M87" si="658">B87</f>
        <v>100.15018323986935</v>
      </c>
      <c r="N87" s="225">
        <f t="shared" ref="N87" si="659">J87</f>
        <v>100.92869715712388</v>
      </c>
    </row>
    <row r="88" spans="1:14">
      <c r="A88" s="2231">
        <v>45658</v>
      </c>
      <c r="B88" s="2666">
        <f>結果表!F86</f>
        <v>100.05958851940019</v>
      </c>
      <c r="C88" s="245">
        <f t="shared" ref="C88" si="660">B88-B87</f>
        <v>-9.0594720469155732E-2</v>
      </c>
      <c r="D88" s="547">
        <f t="shared" ref="D88" si="661">ROUND((B88-B76)/B76*100,2)</f>
        <v>1.53</v>
      </c>
      <c r="E88" s="553">
        <f t="shared" ref="E88" si="662">AVERAGE(B86:B88)</f>
        <v>100.13210369895835</v>
      </c>
      <c r="F88" s="548">
        <f t="shared" ref="F88" si="663">E88-E87</f>
        <v>-3.9151893992780629E-2</v>
      </c>
      <c r="G88" s="554">
        <f t="shared" ref="G88" si="664">IF(F88&lt;0,-1,1)</f>
        <v>-1</v>
      </c>
      <c r="H88" s="549">
        <f t="shared" ref="H88" si="665">SUM(G86:G88)</f>
        <v>1</v>
      </c>
      <c r="I88" s="524" t="str">
        <f t="shared" ref="I88" si="666">IF(H88=-3,"悪化 ",IF(H88=3,"改善 "," ---"))</f>
        <v xml:space="preserve"> ---</v>
      </c>
      <c r="J88" s="2637">
        <f>結果表!N86</f>
        <v>100.96814959430741</v>
      </c>
      <c r="L88" s="530" t="s">
        <v>1463</v>
      </c>
      <c r="M88" s="262">
        <f t="shared" ref="M88" si="667">B88</f>
        <v>100.05958851940019</v>
      </c>
      <c r="N88" s="220">
        <f t="shared" ref="N88" si="668">J88</f>
        <v>100.96814959430741</v>
      </c>
    </row>
    <row r="89" spans="1:14">
      <c r="A89" s="2232">
        <v>45689</v>
      </c>
      <c r="B89" s="2667">
        <f>結果表!F87</f>
        <v>99.935749567596559</v>
      </c>
      <c r="C89" s="243">
        <f t="shared" ref="C89" si="669">B89-B88</f>
        <v>-0.12383895180363425</v>
      </c>
      <c r="D89" s="52">
        <f t="shared" ref="D89" si="670">ROUND((B89-B77)/B77*100,2)</f>
        <v>1.46</v>
      </c>
      <c r="E89" s="359">
        <f t="shared" ref="E89" si="671">AVERAGE(B87:B89)</f>
        <v>100.04850710895535</v>
      </c>
      <c r="F89" s="542">
        <f t="shared" ref="F89" si="672">E89-E88</f>
        <v>-8.3596590002997573E-2</v>
      </c>
      <c r="G89" s="361">
        <f t="shared" ref="G89" si="673">IF(F89&lt;0,-1,1)</f>
        <v>-1</v>
      </c>
      <c r="H89" s="360">
        <f t="shared" ref="H89" si="674">SUM(G87:G89)</f>
        <v>-1</v>
      </c>
      <c r="I89" s="514" t="str">
        <f t="shared" ref="I89" si="675">IF(H89=-3,"悪化 ",IF(H89=3,"改善 "," ---"))</f>
        <v xml:space="preserve"> ---</v>
      </c>
      <c r="J89" s="2638">
        <f>結果表!N87</f>
        <v>100.99937773296351</v>
      </c>
      <c r="L89" s="527">
        <v>2</v>
      </c>
      <c r="M89" s="262">
        <f t="shared" ref="M89" si="676">B89</f>
        <v>99.935749567596559</v>
      </c>
      <c r="N89" s="220">
        <f t="shared" ref="N89" si="677">J89</f>
        <v>100.99937773296351</v>
      </c>
    </row>
    <row r="90" spans="1:14">
      <c r="A90" s="2232">
        <v>45717</v>
      </c>
      <c r="B90" s="2667">
        <f>結果表!F88</f>
        <v>99.857548345569882</v>
      </c>
      <c r="C90" s="243">
        <f t="shared" ref="C90" si="678">B90-B89</f>
        <v>-7.8201222026677897E-2</v>
      </c>
      <c r="D90" s="52">
        <f t="shared" ref="D90" si="679">ROUND((B90-B78)/B78*100,2)</f>
        <v>1.33</v>
      </c>
      <c r="E90" s="359">
        <f t="shared" ref="E90" si="680">AVERAGE(B88:B90)</f>
        <v>99.950962144188864</v>
      </c>
      <c r="F90" s="542">
        <f t="shared" ref="F90" si="681">E90-E89</f>
        <v>-9.7544964766484554E-2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38">
        <f>結果表!N88</f>
        <v>101.04959226989975</v>
      </c>
      <c r="L90" s="527">
        <v>3</v>
      </c>
      <c r="M90" s="262">
        <f t="shared" ref="M90" si="685">B90</f>
        <v>99.857548345569882</v>
      </c>
      <c r="N90" s="220">
        <f t="shared" ref="N90" si="686">J90</f>
        <v>101.04959226989975</v>
      </c>
    </row>
    <row r="91" spans="1:14">
      <c r="A91" s="2232">
        <v>45748</v>
      </c>
      <c r="B91" s="2667">
        <f>結果表!F89</f>
        <v>99.908381678899445</v>
      </c>
      <c r="C91" s="243">
        <f t="shared" ref="C91" si="687">B91-B90</f>
        <v>5.0833333329563857E-2</v>
      </c>
      <c r="D91" s="52">
        <f t="shared" ref="D91" si="688">ROUND((B91-B79)/B79*100,2)</f>
        <v>1.19</v>
      </c>
      <c r="E91" s="359">
        <f t="shared" ref="E91" si="689">AVERAGE(B89:B91)</f>
        <v>99.900559864021957</v>
      </c>
      <c r="F91" s="542">
        <f t="shared" ref="F91" si="690">E91-E90</f>
        <v>-5.0402280166906621E-2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38">
        <f>結果表!N89</f>
        <v>101.05924119392516</v>
      </c>
      <c r="L91" s="527">
        <v>4</v>
      </c>
      <c r="M91" s="262">
        <f t="shared" ref="M91" si="694">B91</f>
        <v>99.908381678899445</v>
      </c>
      <c r="N91" s="220">
        <f t="shared" ref="N91" si="695">J91</f>
        <v>101.05924119392516</v>
      </c>
    </row>
    <row r="92" spans="1:14">
      <c r="A92" s="2232">
        <v>45778</v>
      </c>
      <c r="B92" s="2667">
        <f>結果表!F90</f>
        <v>100.03746338152094</v>
      </c>
      <c r="C92" s="243">
        <f t="shared" ref="C92" si="696">B92-B91</f>
        <v>0.12908170262149099</v>
      </c>
      <c r="D92" s="52">
        <f t="shared" ref="D92" si="697">ROUND((B92-B80)/B80*100,2)</f>
        <v>1.03</v>
      </c>
      <c r="E92" s="359">
        <f t="shared" ref="E92" si="698">AVERAGE(B90:B92)</f>
        <v>99.934464468663421</v>
      </c>
      <c r="F92" s="542">
        <f t="shared" ref="F92" si="699">E92-E91</f>
        <v>3.390460464146372E-2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638">
        <f>結果表!N90</f>
        <v>100.96432201725987</v>
      </c>
      <c r="L92" s="527">
        <v>5</v>
      </c>
      <c r="M92" s="262">
        <f t="shared" ref="M92" si="703">B92</f>
        <v>100.03746338152094</v>
      </c>
      <c r="N92" s="220">
        <f t="shared" ref="N92" si="704">J92</f>
        <v>100.96432201725987</v>
      </c>
    </row>
    <row r="93" spans="1:14">
      <c r="A93" s="2232">
        <v>45809</v>
      </c>
      <c r="B93" s="2667">
        <f>結果表!F91</f>
        <v>100.1554463603608</v>
      </c>
      <c r="C93" s="243">
        <f t="shared" ref="C93" si="705">B93-B92</f>
        <v>0.11798297883986208</v>
      </c>
      <c r="D93" s="52">
        <f t="shared" ref="D93" si="706">ROUND((B93-B81)/B81*100,2)</f>
        <v>0.84</v>
      </c>
      <c r="E93" s="359">
        <f t="shared" ref="E93" si="707">AVERAGE(B91:B93)</f>
        <v>100.03376380692707</v>
      </c>
      <c r="F93" s="542">
        <f t="shared" ref="F93" si="708">E93-E92</f>
        <v>9.9299338263648451E-2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638">
        <f>結果表!N91</f>
        <v>100.78140258269802</v>
      </c>
      <c r="L93" s="527">
        <v>6</v>
      </c>
      <c r="M93" s="262">
        <f t="shared" ref="M93" si="712">B93</f>
        <v>100.1554463603608</v>
      </c>
      <c r="N93" s="220">
        <f t="shared" ref="N93" si="713">J93</f>
        <v>100.78140258269802</v>
      </c>
    </row>
    <row r="94" spans="1:14">
      <c r="A94" s="2232">
        <v>45839</v>
      </c>
      <c r="B94" s="2667">
        <f>結果表!F92</f>
        <v>100.27765116117354</v>
      </c>
      <c r="C94" s="243">
        <f t="shared" ref="C94" si="714">B94-B93</f>
        <v>0.12220480081273877</v>
      </c>
      <c r="D94" s="52">
        <f t="shared" ref="D94" si="715">ROUND((B94-B82)/B82*100,2)</f>
        <v>0.59</v>
      </c>
      <c r="E94" s="359">
        <f t="shared" ref="E94" si="716">AVERAGE(B92:B94)</f>
        <v>100.15685363435176</v>
      </c>
      <c r="F94" s="542">
        <f t="shared" ref="F94" si="717">E94-E93</f>
        <v>0.12308982742469254</v>
      </c>
      <c r="G94" s="361">
        <f t="shared" ref="G94" si="718">IF(F94&lt;0,-1,1)</f>
        <v>1</v>
      </c>
      <c r="H94" s="360">
        <f t="shared" ref="H94" si="719">SUM(G92:G94)</f>
        <v>3</v>
      </c>
      <c r="I94" s="514" t="str">
        <f t="shared" ref="I94" si="720">IF(H94=-3,"悪化 ",IF(H94=3,"改善 "," ---"))</f>
        <v xml:space="preserve">改善 </v>
      </c>
      <c r="J94" s="2638">
        <f>結果表!N92</f>
        <v>100.50534945315549</v>
      </c>
      <c r="L94" s="527">
        <v>7</v>
      </c>
      <c r="M94" s="262">
        <f t="shared" ref="M94" si="721">B94</f>
        <v>100.27765116117354</v>
      </c>
      <c r="N94" s="220">
        <f t="shared" ref="N94" si="722">J94</f>
        <v>100.50534945315549</v>
      </c>
    </row>
    <row r="95" spans="1:14">
      <c r="A95" s="2232">
        <v>45870</v>
      </c>
      <c r="B95" s="2667">
        <f>結果表!F93</f>
        <v>100.36846419518618</v>
      </c>
      <c r="C95" s="243">
        <f t="shared" ref="C95" si="723">B95-B94</f>
        <v>9.0813034012640514E-2</v>
      </c>
      <c r="D95" s="52">
        <f t="shared" ref="D95" si="724">ROUND((B95-B83)/B83*100,2)</f>
        <v>0.43</v>
      </c>
      <c r="E95" s="359">
        <f t="shared" ref="E95" si="725">AVERAGE(B93:B95)</f>
        <v>100.26718723890684</v>
      </c>
      <c r="F95" s="542">
        <f t="shared" ref="F95" si="726">E95-E94</f>
        <v>0.11033360455508046</v>
      </c>
      <c r="G95" s="361">
        <f t="shared" ref="G95" si="727">IF(F95&lt;0,-1,1)</f>
        <v>1</v>
      </c>
      <c r="H95" s="360">
        <f t="shared" ref="H95" si="728">SUM(G93:G95)</f>
        <v>3</v>
      </c>
      <c r="I95" s="514" t="str">
        <f t="shared" ref="I95" si="729">IF(H95=-3,"悪化 ",IF(H95=3,"改善 "," ---"))</f>
        <v xml:space="preserve">改善 </v>
      </c>
      <c r="J95" s="2638">
        <f>結果表!N93</f>
        <v>100.15882447198454</v>
      </c>
      <c r="L95" s="529">
        <v>8</v>
      </c>
      <c r="M95" s="262">
        <f t="shared" ref="M95" si="730">B95</f>
        <v>100.36846419518618</v>
      </c>
      <c r="N95" s="220">
        <f t="shared" ref="N95" si="731">J95</f>
        <v>100.15882447198454</v>
      </c>
    </row>
    <row r="96" spans="1:14">
      <c r="A96" s="2232">
        <v>45901</v>
      </c>
      <c r="B96" s="2667"/>
      <c r="C96" s="243"/>
      <c r="D96" s="52"/>
      <c r="E96" s="359"/>
      <c r="F96" s="542"/>
      <c r="G96" s="361"/>
      <c r="H96" s="360"/>
      <c r="I96" s="514"/>
      <c r="J96" s="2638"/>
      <c r="L96" s="529">
        <v>9</v>
      </c>
      <c r="M96" s="262"/>
      <c r="N96" s="220"/>
    </row>
    <row r="97" spans="1:14">
      <c r="A97" s="2232">
        <v>45931</v>
      </c>
      <c r="B97" s="2667"/>
      <c r="C97" s="243"/>
      <c r="D97" s="52"/>
      <c r="E97" s="359"/>
      <c r="F97" s="542"/>
      <c r="G97" s="361"/>
      <c r="H97" s="360"/>
      <c r="I97" s="514"/>
      <c r="J97" s="2638"/>
      <c r="L97" s="529">
        <v>10</v>
      </c>
      <c r="M97" s="262"/>
      <c r="N97" s="220"/>
    </row>
    <row r="98" spans="1:14">
      <c r="A98" s="2232">
        <v>45962</v>
      </c>
      <c r="B98" s="2667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8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J94" sqref="J94:J95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4">
      <c r="A1" s="303" t="s">
        <v>1444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508</v>
      </c>
      <c r="C2" s="2551"/>
      <c r="D2" s="2551"/>
      <c r="E2" s="2552"/>
      <c r="F2" s="2552"/>
      <c r="G2" s="2552"/>
      <c r="H2" s="2552"/>
      <c r="I2" s="2553"/>
      <c r="J2" s="2554" t="s">
        <v>509</v>
      </c>
    </row>
    <row r="3" spans="1:14" ht="26">
      <c r="A3" s="2559"/>
      <c r="B3" s="2560"/>
      <c r="C3" s="2556" t="s">
        <v>265</v>
      </c>
      <c r="D3" s="2555" t="s">
        <v>267</v>
      </c>
      <c r="E3" s="2557" t="s">
        <v>487</v>
      </c>
      <c r="F3" s="2558" t="s">
        <v>492</v>
      </c>
      <c r="G3" s="2775" t="s">
        <v>65</v>
      </c>
      <c r="H3" s="2886"/>
      <c r="I3" s="2776"/>
      <c r="J3" s="2559"/>
      <c r="L3" s="526" t="s">
        <v>352</v>
      </c>
      <c r="M3" s="526" t="s">
        <v>705</v>
      </c>
      <c r="N3" s="526" t="s">
        <v>706</v>
      </c>
    </row>
    <row r="4" spans="1:14">
      <c r="A4" s="2231">
        <v>43101</v>
      </c>
      <c r="B4" s="2546">
        <f>結果表!G2</f>
        <v>98.913806515779896</v>
      </c>
      <c r="C4" s="735"/>
      <c r="D4" s="547"/>
      <c r="E4" s="553">
        <f>AVERAGE(B4:B4)</f>
        <v>98.913806515779896</v>
      </c>
      <c r="F4" s="548"/>
      <c r="G4" s="554"/>
      <c r="H4" s="549"/>
      <c r="I4" s="2542"/>
      <c r="J4" s="2546">
        <f>結果表!O2</f>
        <v>98.23620272000187</v>
      </c>
      <c r="L4" s="527" t="s">
        <v>713</v>
      </c>
      <c r="M4" s="262">
        <f t="shared" ref="M4:M7" si="0">B4</f>
        <v>98.913806515779896</v>
      </c>
      <c r="N4" s="220">
        <f t="shared" ref="N4:N7" si="1">J4</f>
        <v>98.23620272000187</v>
      </c>
    </row>
    <row r="5" spans="1:14">
      <c r="A5" s="2232">
        <v>43132</v>
      </c>
      <c r="B5" s="2547">
        <f>結果表!G3</f>
        <v>99.30391213699771</v>
      </c>
      <c r="C5" s="699">
        <f t="shared" ref="C5" si="2">B5-B4</f>
        <v>0.39010562121781334</v>
      </c>
      <c r="D5" s="52"/>
      <c r="E5" s="359">
        <f>AVERAGE(B4:B5)</f>
        <v>99.108859326388796</v>
      </c>
      <c r="F5" s="542">
        <f t="shared" ref="F5" si="3">E5-E4</f>
        <v>0.19505281060889956</v>
      </c>
      <c r="G5" s="361">
        <f t="shared" ref="G5" si="4">IF(F5&lt;0,-1,1)</f>
        <v>1</v>
      </c>
      <c r="H5" s="360"/>
      <c r="I5" s="2543"/>
      <c r="J5" s="2547">
        <f>結果表!O3</f>
        <v>98.454249625513398</v>
      </c>
      <c r="L5" s="527">
        <v>2</v>
      </c>
      <c r="M5" s="262">
        <f t="shared" si="0"/>
        <v>99.30391213699771</v>
      </c>
      <c r="N5" s="220">
        <f t="shared" si="1"/>
        <v>98.454249625513398</v>
      </c>
    </row>
    <row r="6" spans="1:14">
      <c r="A6" s="2232">
        <v>43160</v>
      </c>
      <c r="B6" s="2547">
        <f>結果表!G4</f>
        <v>99.657929471124859</v>
      </c>
      <c r="C6" s="699">
        <f t="shared" ref="C6" si="5">B6-B5</f>
        <v>0.35401733412714975</v>
      </c>
      <c r="D6" s="52"/>
      <c r="E6" s="359">
        <f t="shared" ref="E6" si="6">AVERAGE(B4:B6)</f>
        <v>99.291882707967488</v>
      </c>
      <c r="F6" s="542">
        <f t="shared" ref="F6" si="7">E6-E5</f>
        <v>0.18302338157869258</v>
      </c>
      <c r="G6" s="361">
        <f t="shared" ref="G6" si="8">IF(F6&lt;0,-1,1)</f>
        <v>1</v>
      </c>
      <c r="H6" s="360"/>
      <c r="I6" s="2543"/>
      <c r="J6" s="2547">
        <f>結果表!O4</f>
        <v>98.673767922063078</v>
      </c>
      <c r="L6" s="527">
        <v>3</v>
      </c>
      <c r="M6" s="262">
        <f t="shared" si="0"/>
        <v>99.657929471124859</v>
      </c>
      <c r="N6" s="220">
        <f t="shared" si="1"/>
        <v>98.673767922063078</v>
      </c>
    </row>
    <row r="7" spans="1:14">
      <c r="A7" s="2232">
        <v>43191</v>
      </c>
      <c r="B7" s="2547">
        <f>結果表!G5</f>
        <v>99.970308671554633</v>
      </c>
      <c r="C7" s="699">
        <f t="shared" ref="C7" si="9">B7-B6</f>
        <v>0.31237920042977407</v>
      </c>
      <c r="D7" s="52"/>
      <c r="E7" s="359">
        <f t="shared" ref="E7" si="10">AVERAGE(B5:B7)</f>
        <v>99.644050093225744</v>
      </c>
      <c r="F7" s="542">
        <f t="shared" ref="F7" si="11">E7-E6</f>
        <v>0.35216738525825519</v>
      </c>
      <c r="G7" s="361">
        <f t="shared" ref="G7" si="12">IF(F7&lt;0,-1,1)</f>
        <v>1</v>
      </c>
      <c r="H7" s="360">
        <f t="shared" ref="H7" si="13">SUM(G5:G7)</f>
        <v>3</v>
      </c>
      <c r="I7" s="2543" t="str">
        <f t="shared" ref="I7" si="14">IF(H7=-3,"悪化 ",IF(H7=3,"改善 "," ---"))</f>
        <v xml:space="preserve">改善 </v>
      </c>
      <c r="J7" s="2547">
        <f>結果表!O5</f>
        <v>98.931537407564164</v>
      </c>
      <c r="L7" s="527">
        <v>4</v>
      </c>
      <c r="M7" s="262">
        <f t="shared" si="0"/>
        <v>99.970308671554633</v>
      </c>
      <c r="N7" s="220">
        <f t="shared" si="1"/>
        <v>98.931537407564164</v>
      </c>
    </row>
    <row r="8" spans="1:14">
      <c r="A8" s="2232">
        <v>43221</v>
      </c>
      <c r="B8" s="2547">
        <f>結果表!G6</f>
        <v>100.2267666391383</v>
      </c>
      <c r="C8" s="699">
        <f t="shared" ref="C8" si="15">B8-B7</f>
        <v>0.25645796758367112</v>
      </c>
      <c r="D8" s="52"/>
      <c r="E8" s="359">
        <f t="shared" ref="E8" si="16">AVERAGE(B6:B8)</f>
        <v>99.951668260605928</v>
      </c>
      <c r="F8" s="542">
        <f t="shared" ref="F8" si="17">E8-E7</f>
        <v>0.3076181673801841</v>
      </c>
      <c r="G8" s="361">
        <f t="shared" ref="G8" si="18">IF(F8&lt;0,-1,1)</f>
        <v>1</v>
      </c>
      <c r="H8" s="360">
        <f t="shared" ref="H8" si="19">SUM(G6:G8)</f>
        <v>3</v>
      </c>
      <c r="I8" s="2543" t="str">
        <f t="shared" ref="I8" si="20">IF(H8=-3,"悪化 ",IF(H8=3,"改善 "," ---"))</f>
        <v xml:space="preserve">改善 </v>
      </c>
      <c r="J8" s="2547">
        <f>結果表!O6</f>
        <v>99.24545719835649</v>
      </c>
      <c r="L8" s="527">
        <v>5</v>
      </c>
      <c r="M8" s="262">
        <f t="shared" ref="M8:M16" si="21">B8</f>
        <v>100.2267666391383</v>
      </c>
      <c r="N8" s="220">
        <f t="shared" ref="N8:N16" si="22">J8</f>
        <v>99.24545719835649</v>
      </c>
    </row>
    <row r="9" spans="1:14">
      <c r="A9" s="2232">
        <v>43252</v>
      </c>
      <c r="B9" s="2547">
        <f>結果表!G7</f>
        <v>100.38503182045775</v>
      </c>
      <c r="C9" s="699">
        <f t="shared" ref="C9" si="23">B9-B8</f>
        <v>0.15826518131945022</v>
      </c>
      <c r="D9" s="52"/>
      <c r="E9" s="359">
        <f t="shared" ref="E9" si="24">AVERAGE(B7:B9)</f>
        <v>100.19403571038356</v>
      </c>
      <c r="F9" s="542">
        <f t="shared" ref="F9" si="25">E9-E8</f>
        <v>0.2423674497776318</v>
      </c>
      <c r="G9" s="361">
        <f t="shared" ref="G9" si="26">IF(F9&lt;0,-1,1)</f>
        <v>1</v>
      </c>
      <c r="H9" s="360">
        <f t="shared" ref="H9" si="27">SUM(G7:G9)</f>
        <v>3</v>
      </c>
      <c r="I9" s="2543" t="str">
        <f t="shared" ref="I9" si="28">IF(H9=-3,"悪化 ",IF(H9=3,"改善 "," ---"))</f>
        <v xml:space="preserve">改善 </v>
      </c>
      <c r="J9" s="2547">
        <f>結果表!O7</f>
        <v>99.606777227383361</v>
      </c>
      <c r="L9" s="527">
        <v>6</v>
      </c>
      <c r="M9" s="262">
        <f t="shared" si="21"/>
        <v>100.38503182045775</v>
      </c>
      <c r="N9" s="220">
        <f t="shared" si="22"/>
        <v>99.606777227383361</v>
      </c>
    </row>
    <row r="10" spans="1:14">
      <c r="A10" s="2232">
        <v>43282</v>
      </c>
      <c r="B10" s="2547">
        <f>結果表!G8</f>
        <v>100.51845435754474</v>
      </c>
      <c r="C10" s="699">
        <f t="shared" ref="C10" si="29">B10-B9</f>
        <v>0.13342253708698593</v>
      </c>
      <c r="D10" s="52"/>
      <c r="E10" s="359">
        <f t="shared" ref="E10" si="30">AVERAGE(B8:B10)</f>
        <v>100.37675093904693</v>
      </c>
      <c r="F10" s="542">
        <f t="shared" ref="F10" si="31">E10-E9</f>
        <v>0.18271522866336909</v>
      </c>
      <c r="G10" s="361">
        <f t="shared" ref="G10" si="32">IF(F10&lt;0,-1,1)</f>
        <v>1</v>
      </c>
      <c r="H10" s="360">
        <f t="shared" ref="H10" si="33">SUM(G8:G10)</f>
        <v>3</v>
      </c>
      <c r="I10" s="2543" t="str">
        <f t="shared" ref="I10" si="34">IF(H10=-3,"悪化 ",IF(H10=3,"改善 "," ---"))</f>
        <v xml:space="preserve">改善 </v>
      </c>
      <c r="J10" s="2547">
        <f>結果表!O8</f>
        <v>99.999178472462162</v>
      </c>
      <c r="L10" s="527">
        <v>7</v>
      </c>
      <c r="M10" s="262">
        <f t="shared" si="21"/>
        <v>100.51845435754474</v>
      </c>
      <c r="N10" s="220">
        <f t="shared" si="22"/>
        <v>99.999178472462162</v>
      </c>
    </row>
    <row r="11" spans="1:14">
      <c r="A11" s="2232">
        <v>43313</v>
      </c>
      <c r="B11" s="2547">
        <f>結果表!G9</f>
        <v>100.60638690742539</v>
      </c>
      <c r="C11" s="699">
        <f t="shared" ref="C11" si="35">B11-B10</f>
        <v>8.7932549880648025E-2</v>
      </c>
      <c r="D11" s="52"/>
      <c r="E11" s="359">
        <f t="shared" ref="E11" si="36">AVERAGE(B9:B11)</f>
        <v>100.50329102847597</v>
      </c>
      <c r="F11" s="542">
        <f t="shared" ref="F11" si="37">E11-E10</f>
        <v>0.12654008942904227</v>
      </c>
      <c r="G11" s="361">
        <f t="shared" ref="G11" si="38">IF(F11&lt;0,-1,1)</f>
        <v>1</v>
      </c>
      <c r="H11" s="360">
        <f t="shared" ref="H11" si="39">SUM(G9:G11)</f>
        <v>3</v>
      </c>
      <c r="I11" s="2543" t="str">
        <f t="shared" ref="I11" si="40">IF(H11=-3,"悪化 ",IF(H11=3,"改善 "," ---"))</f>
        <v xml:space="preserve">改善 </v>
      </c>
      <c r="J11" s="2547">
        <f>結果表!O9</f>
        <v>100.39098805319837</v>
      </c>
      <c r="L11" s="529">
        <v>8</v>
      </c>
      <c r="M11" s="262">
        <f t="shared" si="21"/>
        <v>100.60638690742539</v>
      </c>
      <c r="N11" s="220">
        <f t="shared" si="22"/>
        <v>100.39098805319837</v>
      </c>
    </row>
    <row r="12" spans="1:14">
      <c r="A12" s="2232">
        <v>43344</v>
      </c>
      <c r="B12" s="2547">
        <f>結果表!G10</f>
        <v>100.69398044252503</v>
      </c>
      <c r="C12" s="699">
        <f t="shared" ref="C12" si="41">B12-B11</f>
        <v>8.759353509964285E-2</v>
      </c>
      <c r="D12" s="52"/>
      <c r="E12" s="359">
        <f t="shared" ref="E12" si="42">AVERAGE(B10:B12)</f>
        <v>100.6062739024984</v>
      </c>
      <c r="F12" s="542">
        <f t="shared" ref="F12" si="43">E12-E11</f>
        <v>0.10298287402243034</v>
      </c>
      <c r="G12" s="361">
        <f t="shared" ref="G12" si="44">IF(F12&lt;0,-1,1)</f>
        <v>1</v>
      </c>
      <c r="H12" s="360">
        <f t="shared" ref="H12" si="45">SUM(G10:G12)</f>
        <v>3</v>
      </c>
      <c r="I12" s="2543" t="str">
        <f t="shared" ref="I12" si="46">IF(H12=-3,"悪化 ",IF(H12=3,"改善 "," ---"))</f>
        <v xml:space="preserve">改善 </v>
      </c>
      <c r="J12" s="2547">
        <f>結果表!O10</f>
        <v>100.74724731455406</v>
      </c>
      <c r="L12" s="529">
        <v>9</v>
      </c>
      <c r="M12" s="262">
        <f t="shared" si="21"/>
        <v>100.69398044252503</v>
      </c>
      <c r="N12" s="220">
        <f t="shared" si="22"/>
        <v>100.74724731455406</v>
      </c>
    </row>
    <row r="13" spans="1:14">
      <c r="A13" s="2232">
        <v>43374</v>
      </c>
      <c r="B13" s="2547">
        <f>結果表!G11</f>
        <v>100.84772650084463</v>
      </c>
      <c r="C13" s="699">
        <f t="shared" ref="C13" si="47">B13-B12</f>
        <v>0.15374605831959798</v>
      </c>
      <c r="D13" s="52"/>
      <c r="E13" s="359">
        <f t="shared" ref="E13" si="48">AVERAGE(B11:B13)</f>
        <v>100.71603128359834</v>
      </c>
      <c r="F13" s="542">
        <f t="shared" ref="F13" si="49">E13-E12</f>
        <v>0.10975738109993927</v>
      </c>
      <c r="G13" s="361">
        <f t="shared" ref="G13" si="50">IF(F13&lt;0,-1,1)</f>
        <v>1</v>
      </c>
      <c r="H13" s="360">
        <f t="shared" ref="H13" si="51">SUM(G11:G13)</f>
        <v>3</v>
      </c>
      <c r="I13" s="2543" t="str">
        <f t="shared" ref="I13" si="52">IF(H13=-3,"悪化 ",IF(H13=3,"改善 "," ---"))</f>
        <v xml:space="preserve">改善 </v>
      </c>
      <c r="J13" s="2547">
        <f>結果表!O11</f>
        <v>101.05596842575711</v>
      </c>
      <c r="L13" s="529">
        <v>10</v>
      </c>
      <c r="M13" s="262">
        <f t="shared" si="21"/>
        <v>100.84772650084463</v>
      </c>
      <c r="N13" s="220">
        <f t="shared" si="22"/>
        <v>101.05596842575711</v>
      </c>
    </row>
    <row r="14" spans="1:14">
      <c r="A14" s="2232">
        <v>43405</v>
      </c>
      <c r="B14" s="2547">
        <f>結果表!G12</f>
        <v>100.90505698608025</v>
      </c>
      <c r="C14" s="699">
        <f t="shared" ref="C14" si="53">B14-B13</f>
        <v>5.7330485235624451E-2</v>
      </c>
      <c r="D14" s="52"/>
      <c r="E14" s="359">
        <f t="shared" ref="E14" si="54">AVERAGE(B12:B14)</f>
        <v>100.8155879764833</v>
      </c>
      <c r="F14" s="542">
        <f t="shared" ref="F14" si="55">E14-E13</f>
        <v>9.955669288495983E-2</v>
      </c>
      <c r="G14" s="361">
        <f t="shared" ref="G14" si="56">IF(F14&lt;0,-1,1)</f>
        <v>1</v>
      </c>
      <c r="H14" s="360">
        <f t="shared" ref="H14" si="57">SUM(G12:G14)</f>
        <v>3</v>
      </c>
      <c r="I14" s="2543" t="str">
        <f t="shared" ref="I14" si="58">IF(H14=-3,"悪化 ",IF(H14=3,"改善 "," ---"))</f>
        <v xml:space="preserve">改善 </v>
      </c>
      <c r="J14" s="2547">
        <f>結果表!O12</f>
        <v>101.29077048618258</v>
      </c>
      <c r="L14" s="528">
        <v>11</v>
      </c>
      <c r="M14" s="262">
        <f t="shared" si="21"/>
        <v>100.90505698608025</v>
      </c>
      <c r="N14" s="220">
        <f t="shared" si="22"/>
        <v>101.29077048618258</v>
      </c>
    </row>
    <row r="15" spans="1:14">
      <c r="A15" s="2549">
        <v>43435</v>
      </c>
      <c r="B15" s="2547">
        <f>結果表!G13</f>
        <v>100.85720085950436</v>
      </c>
      <c r="C15" s="930">
        <f t="shared" ref="C15:C16" si="59">B15-B14</f>
        <v>-4.7856126575894109E-2</v>
      </c>
      <c r="D15" s="550"/>
      <c r="E15" s="544">
        <f t="shared" ref="E15:E16" si="60">AVERAGE(B13:B15)</f>
        <v>100.86999478214308</v>
      </c>
      <c r="F15" s="551">
        <f t="shared" ref="F15:F16" si="61">E15-E14</f>
        <v>5.4406805659780844E-2</v>
      </c>
      <c r="G15" s="545">
        <f t="shared" ref="G15:G16" si="62">IF(F15&lt;0,-1,1)</f>
        <v>1</v>
      </c>
      <c r="H15" s="552">
        <f t="shared" ref="H15:H16" si="63">SUM(G13:G15)</f>
        <v>3</v>
      </c>
      <c r="I15" s="2545" t="str">
        <f t="shared" ref="I15:I16" si="64">IF(H15=-3,"悪化 ",IF(H15=3,"改善 "," ---"))</f>
        <v xml:space="preserve">改善 </v>
      </c>
      <c r="J15" s="2547">
        <f>結果表!O13</f>
        <v>101.44282968789371</v>
      </c>
      <c r="L15" s="532">
        <v>12</v>
      </c>
      <c r="M15" s="262">
        <f t="shared" si="21"/>
        <v>100.85720085950436</v>
      </c>
      <c r="N15" s="220">
        <f t="shared" si="22"/>
        <v>101.44282968789371</v>
      </c>
    </row>
    <row r="16" spans="1:14">
      <c r="A16" s="2199">
        <v>43466</v>
      </c>
      <c r="B16" s="2546">
        <f>結果表!G14</f>
        <v>100.83671769703611</v>
      </c>
      <c r="C16" s="52">
        <f t="shared" si="59"/>
        <v>-2.0483162468252658E-2</v>
      </c>
      <c r="D16" s="243">
        <f t="shared" ref="D16" si="65">ROUND((B16-B4)/B4*100,2)</f>
        <v>1.94</v>
      </c>
      <c r="E16" s="542">
        <f t="shared" si="60"/>
        <v>100.86632518087356</v>
      </c>
      <c r="F16" s="359">
        <f t="shared" si="61"/>
        <v>-3.6696012695216496E-3</v>
      </c>
      <c r="G16" s="360">
        <f t="shared" si="62"/>
        <v>-1</v>
      </c>
      <c r="H16" s="361">
        <f t="shared" si="63"/>
        <v>1</v>
      </c>
      <c r="I16" s="362" t="str">
        <f t="shared" si="64"/>
        <v xml:space="preserve"> ---</v>
      </c>
      <c r="J16" s="2546">
        <f>結果表!O14</f>
        <v>101.55752610173207</v>
      </c>
      <c r="L16" s="530" t="s">
        <v>758</v>
      </c>
      <c r="M16" s="531">
        <f t="shared" si="21"/>
        <v>100.83671769703611</v>
      </c>
      <c r="N16" s="369">
        <f t="shared" si="22"/>
        <v>101.55752610173207</v>
      </c>
    </row>
    <row r="17" spans="1:14">
      <c r="A17" s="2199">
        <v>43497</v>
      </c>
      <c r="B17" s="2547">
        <f>結果表!G15</f>
        <v>100.84414811372564</v>
      </c>
      <c r="C17" s="52">
        <f t="shared" ref="C17" si="66">B17-B16</f>
        <v>7.4304166895302615E-3</v>
      </c>
      <c r="D17" s="243">
        <f t="shared" ref="D17" si="67">ROUND((B17-B5)/B5*100,2)</f>
        <v>1.55</v>
      </c>
      <c r="E17" s="542">
        <f t="shared" ref="E17" si="68">AVERAGE(B15:B17)</f>
        <v>100.84602222342204</v>
      </c>
      <c r="F17" s="359">
        <f t="shared" ref="F17" si="69">E17-E16</f>
        <v>-2.0302957451519887E-2</v>
      </c>
      <c r="G17" s="360">
        <f t="shared" ref="G17" si="70">IF(F17&lt;0,-1,1)</f>
        <v>-1</v>
      </c>
      <c r="H17" s="361">
        <f t="shared" ref="H17" si="71">SUM(G15:G17)</f>
        <v>-1</v>
      </c>
      <c r="I17" s="362" t="str">
        <f t="shared" ref="I17" si="72">IF(H17=-3,"悪化 ",IF(H17=3,"改善 "," ---"))</f>
        <v xml:space="preserve"> ---</v>
      </c>
      <c r="J17" s="2547">
        <f>結果表!O15</f>
        <v>101.68079335961251</v>
      </c>
      <c r="L17" s="527">
        <v>2</v>
      </c>
      <c r="M17" s="262">
        <f t="shared" ref="M17" si="73">B17</f>
        <v>100.84414811372564</v>
      </c>
      <c r="N17" s="220">
        <f t="shared" ref="N17" si="74">J17</f>
        <v>101.68079335961251</v>
      </c>
    </row>
    <row r="18" spans="1:14">
      <c r="A18" s="2199">
        <v>43525</v>
      </c>
      <c r="B18" s="2547">
        <f>結果表!G16</f>
        <v>100.84231569947443</v>
      </c>
      <c r="C18" s="52">
        <f t="shared" ref="C18" si="75">B18-B17</f>
        <v>-1.8324142512113895E-3</v>
      </c>
      <c r="D18" s="243">
        <f t="shared" ref="D18" si="76">ROUND((B18-B6)/B6*100,2)</f>
        <v>1.19</v>
      </c>
      <c r="E18" s="542">
        <f t="shared" ref="E18" si="77">AVERAGE(B16:B18)</f>
        <v>100.84106050341207</v>
      </c>
      <c r="F18" s="359">
        <f t="shared" ref="F18" si="78">E18-E17</f>
        <v>-4.9617200099731917E-3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47">
        <f>結果表!O16</f>
        <v>101.81486585103228</v>
      </c>
      <c r="L18" s="527">
        <v>3</v>
      </c>
      <c r="M18" s="262">
        <f t="shared" ref="M18" si="82">B18</f>
        <v>100.84231569947443</v>
      </c>
      <c r="N18" s="220">
        <f t="shared" ref="N18" si="83">J18</f>
        <v>101.81486585103228</v>
      </c>
    </row>
    <row r="19" spans="1:14">
      <c r="A19" s="2199">
        <v>43556</v>
      </c>
      <c r="B19" s="2547">
        <f>結果表!G17</f>
        <v>100.88741594711412</v>
      </c>
      <c r="C19" s="52">
        <f t="shared" ref="C19" si="84">B19-B18</f>
        <v>4.5100247639695112E-2</v>
      </c>
      <c r="D19" s="243">
        <f t="shared" ref="D19" si="85">ROUND((B19-B7)/B7*100,2)</f>
        <v>0.92</v>
      </c>
      <c r="E19" s="542">
        <f t="shared" ref="E19" si="86">AVERAGE(B17:B19)</f>
        <v>100.85795992010473</v>
      </c>
      <c r="F19" s="359">
        <f t="shared" ref="F19" si="87">E19-E18</f>
        <v>1.6899416692666591E-2</v>
      </c>
      <c r="G19" s="360">
        <f t="shared" ref="G19" si="88">IF(F19&lt;0,-1,1)</f>
        <v>1</v>
      </c>
      <c r="H19" s="361">
        <f t="shared" ref="H19" si="89">SUM(G17:G19)</f>
        <v>-1</v>
      </c>
      <c r="I19" s="362" t="str">
        <f t="shared" ref="I19" si="90">IF(H19=-3,"悪化 ",IF(H19=3,"改善 "," ---"))</f>
        <v xml:space="preserve"> ---</v>
      </c>
      <c r="J19" s="2547">
        <f>結果表!O17</f>
        <v>101.92265723756277</v>
      </c>
      <c r="L19" s="527">
        <v>4</v>
      </c>
      <c r="M19" s="262">
        <f t="shared" ref="M19" si="91">B19</f>
        <v>100.88741594711412</v>
      </c>
      <c r="N19" s="220">
        <f t="shared" ref="N19" si="92">J19</f>
        <v>101.92265723756277</v>
      </c>
    </row>
    <row r="20" spans="1:14">
      <c r="A20" s="2199">
        <v>43586</v>
      </c>
      <c r="B20" s="2547">
        <f>結果表!G18</f>
        <v>100.93688681079874</v>
      </c>
      <c r="C20" s="52">
        <f t="shared" ref="C20" si="93">B20-B19</f>
        <v>4.9470863684618394E-2</v>
      </c>
      <c r="D20" s="243">
        <f t="shared" ref="D20" si="94">ROUND((B20-B8)/B8*100,2)</f>
        <v>0.71</v>
      </c>
      <c r="E20" s="542">
        <f t="shared" ref="E20" si="95">AVERAGE(B18:B20)</f>
        <v>100.88887281912911</v>
      </c>
      <c r="F20" s="359">
        <f t="shared" ref="F20" si="96">E20-E19</f>
        <v>3.0912899024372109E-2</v>
      </c>
      <c r="G20" s="360">
        <f t="shared" ref="G20" si="97">IF(F20&lt;0,-1,1)</f>
        <v>1</v>
      </c>
      <c r="H20" s="361">
        <f t="shared" ref="H20" si="98">SUM(G18:G20)</f>
        <v>1</v>
      </c>
      <c r="I20" s="362" t="str">
        <f t="shared" ref="I20" si="99">IF(H20=-3,"悪化 ",IF(H20=3,"改善 "," ---"))</f>
        <v xml:space="preserve"> ---</v>
      </c>
      <c r="J20" s="2547">
        <f>結果表!O18</f>
        <v>102.00035035934702</v>
      </c>
      <c r="L20" s="527">
        <v>5</v>
      </c>
      <c r="M20" s="262">
        <f t="shared" ref="M20" si="100">B20</f>
        <v>100.93688681079874</v>
      </c>
      <c r="N20" s="220">
        <f t="shared" ref="N20" si="101">J20</f>
        <v>102.00035035934702</v>
      </c>
    </row>
    <row r="21" spans="1:14">
      <c r="A21" s="2199">
        <v>43617</v>
      </c>
      <c r="B21" s="2547">
        <f>結果表!G19</f>
        <v>100.97019521359374</v>
      </c>
      <c r="C21" s="52">
        <f t="shared" ref="C21" si="102">B21-B20</f>
        <v>3.3308402795000802E-2</v>
      </c>
      <c r="D21" s="243">
        <f t="shared" ref="D21" si="103">ROUND((B21-B9)/B9*100,2)</f>
        <v>0.57999999999999996</v>
      </c>
      <c r="E21" s="542">
        <f t="shared" ref="E21" si="104">AVERAGE(B19:B21)</f>
        <v>100.93149932383552</v>
      </c>
      <c r="F21" s="359">
        <f t="shared" ref="F21" si="105">E21-E20</f>
        <v>4.2626504706419155E-2</v>
      </c>
      <c r="G21" s="360">
        <f t="shared" ref="G21" si="106">IF(F21&lt;0,-1,1)</f>
        <v>1</v>
      </c>
      <c r="H21" s="361">
        <f t="shared" ref="H21" si="107">SUM(G19:G21)</f>
        <v>3</v>
      </c>
      <c r="I21" s="362" t="str">
        <f t="shared" ref="I21" si="108">IF(H21=-3,"悪化 ",IF(H21=3,"改善 "," ---"))</f>
        <v xml:space="preserve">改善 </v>
      </c>
      <c r="J21" s="2547">
        <f>結果表!O19</f>
        <v>102.04997303348887</v>
      </c>
      <c r="L21" s="527">
        <v>6</v>
      </c>
      <c r="M21" s="262">
        <f t="shared" ref="M21" si="109">B21</f>
        <v>100.97019521359374</v>
      </c>
      <c r="N21" s="220">
        <f t="shared" ref="N21" si="110">J21</f>
        <v>102.04997303348887</v>
      </c>
    </row>
    <row r="22" spans="1:14">
      <c r="A22" s="2199">
        <v>43647</v>
      </c>
      <c r="B22" s="2547">
        <f>結果表!G20</f>
        <v>100.94084010990886</v>
      </c>
      <c r="C22" s="52">
        <f t="shared" ref="C22" si="111">B22-B21</f>
        <v>-2.9355103684878259E-2</v>
      </c>
      <c r="D22" s="243">
        <f t="shared" ref="D22" si="112">ROUND((B22-B10)/B10*100,2)</f>
        <v>0.42</v>
      </c>
      <c r="E22" s="542">
        <f t="shared" ref="E22" si="113">AVERAGE(B20:B22)</f>
        <v>100.94930737810046</v>
      </c>
      <c r="F22" s="359">
        <f t="shared" ref="F22" si="114">E22-E21</f>
        <v>1.7808054264932593E-2</v>
      </c>
      <c r="G22" s="360">
        <f t="shared" ref="G22" si="115">IF(F22&lt;0,-1,1)</f>
        <v>1</v>
      </c>
      <c r="H22" s="361">
        <f t="shared" ref="H22" si="116">SUM(G20:G22)</f>
        <v>3</v>
      </c>
      <c r="I22" s="362" t="str">
        <f t="shared" ref="I22" si="117">IF(H22=-3,"悪化 ",IF(H22=3,"改善 "," ---"))</f>
        <v xml:space="preserve">改善 </v>
      </c>
      <c r="J22" s="2547">
        <f>結果表!O20</f>
        <v>102.07745527229986</v>
      </c>
      <c r="L22" s="527">
        <v>7</v>
      </c>
      <c r="M22" s="262">
        <f t="shared" ref="M22" si="118">B22</f>
        <v>100.94084010990886</v>
      </c>
      <c r="N22" s="220">
        <f t="shared" ref="N22" si="119">J22</f>
        <v>102.07745527229986</v>
      </c>
    </row>
    <row r="23" spans="1:14">
      <c r="A23" s="2199">
        <v>43678</v>
      </c>
      <c r="B23" s="2547">
        <f>結果表!G21</f>
        <v>100.83260114165242</v>
      </c>
      <c r="C23" s="52">
        <f t="shared" ref="C23" si="120">B23-B22</f>
        <v>-0.10823896825644397</v>
      </c>
      <c r="D23" s="243">
        <f t="shared" ref="D23" si="121">ROUND((B23-B11)/B11*100,2)</f>
        <v>0.22</v>
      </c>
      <c r="E23" s="542">
        <f t="shared" ref="E23" si="122">AVERAGE(B21:B23)</f>
        <v>100.914545488385</v>
      </c>
      <c r="F23" s="359">
        <f t="shared" ref="F23" si="123">E23-E22</f>
        <v>-3.4761889715454686E-2</v>
      </c>
      <c r="G23" s="360">
        <f t="shared" ref="G23" si="124">IF(F23&lt;0,-1,1)</f>
        <v>-1</v>
      </c>
      <c r="H23" s="361">
        <f t="shared" ref="H23" si="125">SUM(G21:G23)</f>
        <v>1</v>
      </c>
      <c r="I23" s="362" t="str">
        <f t="shared" ref="I23" si="126">IF(H23=-3,"悪化 ",IF(H23=3,"改善 "," ---"))</f>
        <v xml:space="preserve"> ---</v>
      </c>
      <c r="J23" s="2547">
        <f>結果表!O21</f>
        <v>102.07438179694627</v>
      </c>
      <c r="L23" s="529">
        <v>8</v>
      </c>
      <c r="M23" s="262">
        <f t="shared" ref="M23" si="127">B23</f>
        <v>100.83260114165242</v>
      </c>
      <c r="N23" s="220">
        <f t="shared" ref="N23" si="128">J23</f>
        <v>102.07438179694627</v>
      </c>
    </row>
    <row r="24" spans="1:14">
      <c r="A24" s="2199">
        <v>43709</v>
      </c>
      <c r="B24" s="2547">
        <f>結果表!G22</f>
        <v>100.6598168330467</v>
      </c>
      <c r="C24" s="52">
        <f t="shared" ref="C24" si="129">B24-B23</f>
        <v>-0.17278430860571348</v>
      </c>
      <c r="D24" s="243">
        <f t="shared" ref="D24" si="130">ROUND((B24-B12)/B12*100,2)</f>
        <v>-0.03</v>
      </c>
      <c r="E24" s="542">
        <f t="shared" ref="E24" si="131">AVERAGE(B22:B24)</f>
        <v>100.81108602820267</v>
      </c>
      <c r="F24" s="359">
        <f t="shared" ref="F24" si="132">E24-E23</f>
        <v>-0.10345946018233576</v>
      </c>
      <c r="G24" s="360">
        <f t="shared" ref="G24" si="133">IF(F24&lt;0,-1,1)</f>
        <v>-1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47">
        <f>結果表!O22</f>
        <v>102.04229515690135</v>
      </c>
      <c r="L24" s="529">
        <v>9</v>
      </c>
      <c r="M24" s="262">
        <f t="shared" ref="M24" si="136">B24</f>
        <v>100.6598168330467</v>
      </c>
      <c r="N24" s="220">
        <f t="shared" ref="N24" si="137">J24</f>
        <v>102.04229515690135</v>
      </c>
    </row>
    <row r="25" spans="1:14">
      <c r="A25" s="2199">
        <v>43739</v>
      </c>
      <c r="B25" s="2547">
        <f>結果表!G23</f>
        <v>100.39605571110036</v>
      </c>
      <c r="C25" s="52">
        <f t="shared" ref="C25" si="138">B25-B24</f>
        <v>-0.26376112194634516</v>
      </c>
      <c r="D25" s="243">
        <f t="shared" ref="D25" si="139">ROUND((B25-B13)/B13*100,2)</f>
        <v>-0.45</v>
      </c>
      <c r="E25" s="542">
        <f t="shared" ref="E25" si="140">AVERAGE(B23:B25)</f>
        <v>100.62949122859982</v>
      </c>
      <c r="F25" s="359">
        <f t="shared" ref="F25" si="141">E25-E24</f>
        <v>-0.18159479960284841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47">
        <f>結果表!O23</f>
        <v>101.92645248336622</v>
      </c>
      <c r="L25" s="529">
        <v>10</v>
      </c>
      <c r="M25" s="262">
        <f t="shared" ref="M25" si="145">B25</f>
        <v>100.39605571110036</v>
      </c>
      <c r="N25" s="220">
        <f t="shared" ref="N25" si="146">J25</f>
        <v>101.92645248336622</v>
      </c>
    </row>
    <row r="26" spans="1:14">
      <c r="A26" s="2199">
        <v>43770</v>
      </c>
      <c r="B26" s="2547">
        <f>結果表!G24</f>
        <v>100.06633269157558</v>
      </c>
      <c r="C26" s="52">
        <f t="shared" ref="C26" si="147">B26-B25</f>
        <v>-0.32972301952477778</v>
      </c>
      <c r="D26" s="243">
        <f t="shared" ref="D26" si="148">ROUND((B26-B14)/B14*100,2)</f>
        <v>-0.83</v>
      </c>
      <c r="E26" s="542">
        <f t="shared" ref="E26" si="149">AVERAGE(B24:B26)</f>
        <v>100.37406841190754</v>
      </c>
      <c r="F26" s="359">
        <f t="shared" ref="F26" si="150">E26-E25</f>
        <v>-0.25542281669227407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47">
        <f>結果表!O24</f>
        <v>101.68554525925609</v>
      </c>
      <c r="L26" s="528">
        <v>11</v>
      </c>
      <c r="M26" s="262">
        <f t="shared" ref="M26" si="154">B26</f>
        <v>100.06633269157558</v>
      </c>
      <c r="N26" s="220">
        <f t="shared" ref="N26" si="155">J26</f>
        <v>101.68554525925609</v>
      </c>
    </row>
    <row r="27" spans="1:14">
      <c r="A27" s="2199">
        <v>43800</v>
      </c>
      <c r="B27" s="2548">
        <f>結果表!G25</f>
        <v>99.643344204197845</v>
      </c>
      <c r="C27" s="52">
        <f t="shared" ref="C27:C28" si="156">B27-B26</f>
        <v>-0.42298848737773653</v>
      </c>
      <c r="D27" s="243">
        <f t="shared" ref="D27:D28" si="157">ROUND((B27-B15)/B15*100,2)</f>
        <v>-1.2</v>
      </c>
      <c r="E27" s="542">
        <f t="shared" ref="E27:E28" si="158">AVERAGE(B25:B27)</f>
        <v>100.03524420229127</v>
      </c>
      <c r="F27" s="359">
        <f t="shared" ref="F27:F28" si="159">E27-E26</f>
        <v>-0.33882420961627702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48">
        <f>結果表!O25</f>
        <v>101.3115456142387</v>
      </c>
      <c r="L27" s="527">
        <v>12</v>
      </c>
      <c r="M27" s="262">
        <f t="shared" ref="M27:M28" si="163">B27</f>
        <v>99.643344204197845</v>
      </c>
      <c r="N27" s="220">
        <f t="shared" ref="N27:N28" si="164">J27</f>
        <v>101.3115456142387</v>
      </c>
    </row>
    <row r="28" spans="1:14">
      <c r="A28" s="2231">
        <v>43831</v>
      </c>
      <c r="B28" s="2547">
        <f>結果表!G26</f>
        <v>99.095665332189455</v>
      </c>
      <c r="C28" s="547">
        <f t="shared" si="156"/>
        <v>-0.54767887200839027</v>
      </c>
      <c r="D28" s="245">
        <f t="shared" si="157"/>
        <v>-1.73</v>
      </c>
      <c r="E28" s="548">
        <f t="shared" si="158"/>
        <v>99.601780742654299</v>
      </c>
      <c r="F28" s="553">
        <f t="shared" si="159"/>
        <v>-0.4334634596369682</v>
      </c>
      <c r="G28" s="549">
        <f t="shared" si="160"/>
        <v>-1</v>
      </c>
      <c r="H28" s="554">
        <f t="shared" si="161"/>
        <v>-3</v>
      </c>
      <c r="I28" s="2544" t="str">
        <f t="shared" si="162"/>
        <v xml:space="preserve">悪化 </v>
      </c>
      <c r="J28" s="2547">
        <f>結果表!O26</f>
        <v>100.82008849583933</v>
      </c>
      <c r="L28" s="530" t="s">
        <v>802</v>
      </c>
      <c r="M28" s="531">
        <f t="shared" si="163"/>
        <v>99.095665332189455</v>
      </c>
      <c r="N28" s="369">
        <f t="shared" si="164"/>
        <v>100.82008849583933</v>
      </c>
    </row>
    <row r="29" spans="1:14">
      <c r="A29" s="2232">
        <v>43862</v>
      </c>
      <c r="B29" s="2547">
        <f>結果表!G27</f>
        <v>98.442110587111401</v>
      </c>
      <c r="C29" s="52">
        <f t="shared" ref="C29" si="165">B29-B28</f>
        <v>-0.65355474507805411</v>
      </c>
      <c r="D29" s="243">
        <f t="shared" ref="D29" si="166">ROUND((B29-B17)/B17*100,2)</f>
        <v>-2.38</v>
      </c>
      <c r="E29" s="542">
        <f t="shared" ref="E29" si="167">AVERAGE(B27:B29)</f>
        <v>99.060373374499576</v>
      </c>
      <c r="F29" s="359">
        <f t="shared" ref="F29" si="168">E29-E28</f>
        <v>-0.54140736815472223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47">
        <f>結果表!O27</f>
        <v>100.25422419253864</v>
      </c>
      <c r="L29" s="527">
        <v>2</v>
      </c>
      <c r="M29" s="262">
        <f t="shared" ref="M29" si="172">B29</f>
        <v>98.442110587111401</v>
      </c>
      <c r="N29" s="220">
        <f t="shared" ref="N29" si="173">J29</f>
        <v>100.25422419253864</v>
      </c>
    </row>
    <row r="30" spans="1:14">
      <c r="A30" s="2232">
        <v>43891</v>
      </c>
      <c r="B30" s="2547">
        <f>結果表!G28</f>
        <v>97.728269497950109</v>
      </c>
      <c r="C30" s="52">
        <f t="shared" ref="C30" si="174">B30-B29</f>
        <v>-0.71384108916129208</v>
      </c>
      <c r="D30" s="243">
        <f t="shared" ref="D30" si="175">ROUND((B30-B18)/B18*100,2)</f>
        <v>-3.09</v>
      </c>
      <c r="E30" s="542">
        <f t="shared" ref="E30" si="176">AVERAGE(B28:B30)</f>
        <v>98.422015139083655</v>
      </c>
      <c r="F30" s="359">
        <f t="shared" ref="F30" si="177">E30-E29</f>
        <v>-0.63835823541592163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47">
        <f>結果表!O28</f>
        <v>99.637784567579644</v>
      </c>
      <c r="L30" s="527">
        <v>3</v>
      </c>
      <c r="M30" s="262">
        <f t="shared" ref="M30:M32" si="181">B30</f>
        <v>97.728269497950109</v>
      </c>
      <c r="N30" s="220">
        <f t="shared" ref="N30:N32" si="182">J30</f>
        <v>99.637784567579644</v>
      </c>
    </row>
    <row r="31" spans="1:14">
      <c r="A31" s="2232">
        <v>43922</v>
      </c>
      <c r="B31" s="2547">
        <f>結果表!G29</f>
        <v>97.050149461165702</v>
      </c>
      <c r="C31" s="52">
        <f t="shared" ref="C31:C32" si="183">B31-B30</f>
        <v>-0.67812003678440647</v>
      </c>
      <c r="D31" s="243">
        <f t="shared" ref="D31:D32" si="184">ROUND((B31-B19)/B19*100,2)</f>
        <v>-3.8</v>
      </c>
      <c r="E31" s="542">
        <f t="shared" ref="E31:E32" si="185">AVERAGE(B29:B31)</f>
        <v>97.740176515409075</v>
      </c>
      <c r="F31" s="359">
        <f t="shared" ref="F31:F32" si="186">E31-E30</f>
        <v>-0.68183862367457948</v>
      </c>
      <c r="G31" s="360">
        <f t="shared" ref="G31:G32" si="187">IF(F31&lt;0,-1,1)</f>
        <v>-1</v>
      </c>
      <c r="H31" s="361">
        <f t="shared" ref="H31:H32" si="188">SUM(G29:G31)</f>
        <v>-3</v>
      </c>
      <c r="I31" s="362" t="str">
        <f t="shared" ref="I31:I32" si="189">IF(H31=-3,"悪化 ",IF(H31=3,"改善 "," ---"))</f>
        <v xml:space="preserve">悪化 </v>
      </c>
      <c r="J31" s="2547">
        <f>結果表!O29</f>
        <v>99.021804969500138</v>
      </c>
      <c r="L31" s="527">
        <v>4</v>
      </c>
      <c r="M31" s="262">
        <f t="shared" si="181"/>
        <v>97.050149461165702</v>
      </c>
      <c r="N31" s="220">
        <f t="shared" si="182"/>
        <v>99.021804969500138</v>
      </c>
    </row>
    <row r="32" spans="1:14">
      <c r="A32" s="2232">
        <v>43952</v>
      </c>
      <c r="B32" s="2547">
        <f>結果表!G30</f>
        <v>96.572199644484868</v>
      </c>
      <c r="C32" s="52">
        <f t="shared" si="183"/>
        <v>-0.47794981668083381</v>
      </c>
      <c r="D32" s="243">
        <f t="shared" si="184"/>
        <v>-4.32</v>
      </c>
      <c r="E32" s="542">
        <f t="shared" si="185"/>
        <v>97.116872867866888</v>
      </c>
      <c r="F32" s="359">
        <f t="shared" si="186"/>
        <v>-0.62330364754218692</v>
      </c>
      <c r="G32" s="360">
        <f t="shared" si="187"/>
        <v>-1</v>
      </c>
      <c r="H32" s="361">
        <f t="shared" si="188"/>
        <v>-3</v>
      </c>
      <c r="I32" s="362" t="str">
        <f t="shared" si="189"/>
        <v xml:space="preserve">悪化 </v>
      </c>
      <c r="J32" s="2547">
        <f>結果表!O30</f>
        <v>98.498419631669123</v>
      </c>
      <c r="L32" s="527">
        <v>5</v>
      </c>
      <c r="M32" s="262">
        <f t="shared" si="181"/>
        <v>96.572199644484868</v>
      </c>
      <c r="N32" s="220">
        <f t="shared" si="182"/>
        <v>98.498419631669123</v>
      </c>
    </row>
    <row r="33" spans="1:16">
      <c r="A33" s="2232">
        <v>43983</v>
      </c>
      <c r="B33" s="2547">
        <f>結果表!G31</f>
        <v>96.379754336762886</v>
      </c>
      <c r="C33" s="52">
        <f t="shared" ref="C33" si="190">B33-B32</f>
        <v>-0.19244530772198232</v>
      </c>
      <c r="D33" s="243">
        <f t="shared" ref="D33" si="191">ROUND((B33-B21)/B21*100,2)</f>
        <v>-4.55</v>
      </c>
      <c r="E33" s="542">
        <f t="shared" ref="E33" si="192">AVERAGE(B31:B33)</f>
        <v>96.667367814137833</v>
      </c>
      <c r="F33" s="359">
        <f t="shared" ref="F33" si="193">E33-E32</f>
        <v>-0.44950505372905525</v>
      </c>
      <c r="G33" s="360">
        <f t="shared" ref="G33" si="194">IF(F33&lt;0,-1,1)</f>
        <v>-1</v>
      </c>
      <c r="H33" s="361">
        <f t="shared" ref="H33" si="195">SUM(G31:G33)</f>
        <v>-3</v>
      </c>
      <c r="I33" s="362" t="str">
        <f t="shared" ref="I33" si="196">IF(H33=-3,"悪化 ",IF(H33=3,"改善 "," ---"))</f>
        <v xml:space="preserve">悪化 </v>
      </c>
      <c r="J33" s="2547">
        <f>結果表!O31</f>
        <v>98.099492974795112</v>
      </c>
      <c r="L33" s="527">
        <v>6</v>
      </c>
      <c r="M33" s="262">
        <f t="shared" ref="M33" si="197">B33</f>
        <v>96.379754336762886</v>
      </c>
      <c r="N33" s="220">
        <f t="shared" ref="N33" si="198">J33</f>
        <v>98.099492974795112</v>
      </c>
    </row>
    <row r="34" spans="1:16">
      <c r="A34" s="2232">
        <v>44013</v>
      </c>
      <c r="B34" s="2547">
        <f>結果表!G32</f>
        <v>96.416956201323728</v>
      </c>
      <c r="C34" s="52">
        <f t="shared" ref="C34" si="199">B34-B33</f>
        <v>3.7201864560842068E-2</v>
      </c>
      <c r="D34" s="243">
        <f t="shared" ref="D34" si="200">ROUND((B34-B22)/B22*100,2)</f>
        <v>-4.4800000000000004</v>
      </c>
      <c r="E34" s="542">
        <f t="shared" ref="E34" si="201">AVERAGE(B32:B34)</f>
        <v>96.456303394190499</v>
      </c>
      <c r="F34" s="359">
        <f t="shared" ref="F34" si="202">E34-E33</f>
        <v>-0.21106441994733416</v>
      </c>
      <c r="G34" s="360">
        <f t="shared" ref="G34" si="203">IF(F34&lt;0,-1,1)</f>
        <v>-1</v>
      </c>
      <c r="H34" s="361">
        <f t="shared" ref="H34" si="204">SUM(G32:G34)</f>
        <v>-3</v>
      </c>
      <c r="I34" s="362" t="str">
        <f t="shared" ref="I34" si="205">IF(H34=-3,"悪化 ",IF(H34=3,"改善 "," ---"))</f>
        <v xml:space="preserve">悪化 </v>
      </c>
      <c r="J34" s="2547">
        <f>結果表!O32</f>
        <v>97.772111009155495</v>
      </c>
      <c r="L34" s="527">
        <v>7</v>
      </c>
      <c r="M34" s="262">
        <f t="shared" ref="M34" si="206">B34</f>
        <v>96.416956201323728</v>
      </c>
      <c r="N34" s="220">
        <f t="shared" ref="N34" si="207">J34</f>
        <v>97.772111009155495</v>
      </c>
    </row>
    <row r="35" spans="1:16">
      <c r="A35" s="2232">
        <v>44044</v>
      </c>
      <c r="B35" s="2547">
        <f>結果表!G33</f>
        <v>96.65799535527114</v>
      </c>
      <c r="C35" s="52">
        <f t="shared" ref="C35" si="208">B35-B34</f>
        <v>0.24103915394741193</v>
      </c>
      <c r="D35" s="243">
        <f t="shared" ref="D35" si="209">ROUND((B35-B23)/B23*100,2)</f>
        <v>-4.1399999999999997</v>
      </c>
      <c r="E35" s="542">
        <f t="shared" ref="E35" si="210">AVERAGE(B33:B35)</f>
        <v>96.48490196445259</v>
      </c>
      <c r="F35" s="359">
        <f t="shared" ref="F35" si="211">E35-E34</f>
        <v>2.8598570262090561E-2</v>
      </c>
      <c r="G35" s="360">
        <f t="shared" ref="G35" si="212">IF(F35&lt;0,-1,1)</f>
        <v>1</v>
      </c>
      <c r="H35" s="361">
        <f t="shared" ref="H35" si="213">SUM(G33:G35)</f>
        <v>-1</v>
      </c>
      <c r="I35" s="362" t="str">
        <f t="shared" ref="I35" si="214">IF(H35=-3,"悪化 ",IF(H35=3,"改善 "," ---"))</f>
        <v xml:space="preserve"> ---</v>
      </c>
      <c r="J35" s="2547">
        <f>結果表!O33</f>
        <v>97.494762816398364</v>
      </c>
      <c r="L35" s="529">
        <v>8</v>
      </c>
      <c r="M35" s="262">
        <f t="shared" ref="M35" si="215">B35</f>
        <v>96.65799535527114</v>
      </c>
      <c r="N35" s="220">
        <f t="shared" ref="N35" si="216">J35</f>
        <v>97.494762816398364</v>
      </c>
    </row>
    <row r="36" spans="1:16">
      <c r="A36" s="2232">
        <v>44075</v>
      </c>
      <c r="B36" s="2547">
        <f>結果表!G34</f>
        <v>97.085422491745575</v>
      </c>
      <c r="C36" s="52">
        <f t="shared" ref="C36" si="217">B36-B35</f>
        <v>0.42742713647443509</v>
      </c>
      <c r="D36" s="243">
        <f t="shared" ref="D36" si="218">ROUND((B36-B24)/B24*100,2)</f>
        <v>-3.55</v>
      </c>
      <c r="E36" s="542">
        <f t="shared" ref="E36" si="219">AVERAGE(B34:B36)</f>
        <v>96.720124682780138</v>
      </c>
      <c r="F36" s="359">
        <f t="shared" ref="F36" si="220">E36-E35</f>
        <v>0.23522271832754882</v>
      </c>
      <c r="G36" s="360">
        <f t="shared" ref="G36" si="221">IF(F36&lt;0,-1,1)</f>
        <v>1</v>
      </c>
      <c r="H36" s="361">
        <f t="shared" ref="H36" si="222">SUM(G34:G36)</f>
        <v>1</v>
      </c>
      <c r="I36" s="362" t="str">
        <f t="shared" ref="I36" si="223">IF(H36=-3,"悪化 ",IF(H36=3,"改善 "," ---"))</f>
        <v xml:space="preserve"> ---</v>
      </c>
      <c r="J36" s="2547">
        <f>結果表!O34</f>
        <v>97.298103758224514</v>
      </c>
      <c r="L36" s="529">
        <v>9</v>
      </c>
      <c r="M36" s="262">
        <f t="shared" ref="M36" si="224">B36</f>
        <v>97.085422491745575</v>
      </c>
      <c r="N36" s="220">
        <f t="shared" ref="N36" si="225">J36</f>
        <v>97.298103758224514</v>
      </c>
    </row>
    <row r="37" spans="1:16">
      <c r="A37" s="2232">
        <v>44105</v>
      </c>
      <c r="B37" s="2547">
        <f>結果表!G35</f>
        <v>97.596626473919656</v>
      </c>
      <c r="C37" s="52">
        <f t="shared" ref="C37" si="226">B37-B36</f>
        <v>0.51120398217408081</v>
      </c>
      <c r="D37" s="243">
        <f t="shared" ref="D37" si="227">ROUND((B37-B25)/B25*100,2)</f>
        <v>-2.79</v>
      </c>
      <c r="E37" s="359">
        <f t="shared" ref="E37" si="228">AVERAGE(B35:B37)</f>
        <v>97.11334810697879</v>
      </c>
      <c r="F37" s="359">
        <f t="shared" ref="F37" si="229">E37-E36</f>
        <v>0.39322342419865208</v>
      </c>
      <c r="G37" s="360">
        <f t="shared" ref="G37" si="230">IF(F37&lt;0,-1,1)</f>
        <v>1</v>
      </c>
      <c r="H37" s="361">
        <f t="shared" ref="H37" si="231">SUM(G35:G37)</f>
        <v>3</v>
      </c>
      <c r="I37" s="2543" t="str">
        <f t="shared" ref="I37" si="232">IF(H37=-3,"悪化 ",IF(H37=3,"改善 "," ---"))</f>
        <v xml:space="preserve">改善 </v>
      </c>
      <c r="J37" s="2547">
        <f>結果表!O35</f>
        <v>97.2315505580966</v>
      </c>
      <c r="L37" s="529">
        <v>10</v>
      </c>
      <c r="M37" s="262">
        <f t="shared" ref="M37" si="233">B37</f>
        <v>97.596626473919656</v>
      </c>
      <c r="N37" s="220">
        <f t="shared" ref="N37" si="234">J37</f>
        <v>97.2315505580966</v>
      </c>
    </row>
    <row r="38" spans="1:16">
      <c r="A38" s="2232">
        <v>44136</v>
      </c>
      <c r="B38" s="2547">
        <f>結果表!G36</f>
        <v>98.163873670957827</v>
      </c>
      <c r="C38" s="52">
        <f t="shared" ref="C38" si="235">B38-B37</f>
        <v>0.56724719703817073</v>
      </c>
      <c r="D38" s="243">
        <f t="shared" ref="D38" si="236">ROUND((B38-B26)/B26*100,2)</f>
        <v>-1.9</v>
      </c>
      <c r="E38" s="359">
        <f t="shared" ref="E38" si="237">AVERAGE(B36:B38)</f>
        <v>97.615307545541029</v>
      </c>
      <c r="F38" s="359">
        <f t="shared" ref="F38" si="238">E38-E37</f>
        <v>0.50195943856223835</v>
      </c>
      <c r="G38" s="361">
        <f t="shared" ref="G38" si="239">IF(F38&lt;0,-1,1)</f>
        <v>1</v>
      </c>
      <c r="H38" s="361">
        <f t="shared" ref="H38" si="240">SUM(G36:G38)</f>
        <v>3</v>
      </c>
      <c r="I38" s="2543" t="str">
        <f t="shared" ref="I38" si="241">IF(H38=-3,"悪化 ",IF(H38=3,"改善 "," ---"))</f>
        <v xml:space="preserve">改善 </v>
      </c>
      <c r="J38" s="2547">
        <f>結果表!O36</f>
        <v>97.344394258868348</v>
      </c>
      <c r="L38" s="528">
        <v>11</v>
      </c>
      <c r="M38" s="262">
        <f t="shared" ref="M38" si="242">B38</f>
        <v>98.163873670957827</v>
      </c>
      <c r="N38" s="220">
        <f t="shared" ref="N38" si="243">J38</f>
        <v>97.344394258868348</v>
      </c>
    </row>
    <row r="39" spans="1:16">
      <c r="A39" s="2549">
        <v>44166</v>
      </c>
      <c r="B39" s="2547">
        <f>結果表!G37</f>
        <v>98.767755110064712</v>
      </c>
      <c r="C39" s="550">
        <f t="shared" ref="C39" si="244">B39-B38</f>
        <v>0.60388143910688541</v>
      </c>
      <c r="D39" s="246">
        <f t="shared" ref="D39" si="245">ROUND((B39-B27)/B27*100,2)</f>
        <v>-0.88</v>
      </c>
      <c r="E39" s="544">
        <f t="shared" ref="E39" si="246">AVERAGE(B37:B39)</f>
        <v>98.176085084980741</v>
      </c>
      <c r="F39" s="544">
        <f t="shared" ref="F39" si="247">E39-E38</f>
        <v>0.56077753943971231</v>
      </c>
      <c r="G39" s="545">
        <f t="shared" ref="G39" si="248">IF(F39&lt;0,-1,1)</f>
        <v>1</v>
      </c>
      <c r="H39" s="545">
        <f t="shared" ref="H39" si="249">SUM(G37:G39)</f>
        <v>3</v>
      </c>
      <c r="I39" s="2545" t="str">
        <f t="shared" ref="I39" si="250">IF(H39=-3,"悪化 ",IF(H39=3,"改善 "," ---"))</f>
        <v xml:space="preserve">改善 </v>
      </c>
      <c r="J39" s="2547">
        <f>結果表!O37</f>
        <v>97.598194398558789</v>
      </c>
      <c r="L39" s="532">
        <v>12</v>
      </c>
      <c r="M39" s="494">
        <f t="shared" ref="M39" si="251">B39</f>
        <v>98.767755110064712</v>
      </c>
      <c r="N39" s="225">
        <f t="shared" ref="N39" si="252">J39</f>
        <v>97.598194398558789</v>
      </c>
    </row>
    <row r="40" spans="1:16">
      <c r="A40" s="2199">
        <v>44197</v>
      </c>
      <c r="B40" s="2546">
        <f>結果表!G38</f>
        <v>99.325885052143747</v>
      </c>
      <c r="C40" s="699">
        <f t="shared" ref="C40" si="253">B40-B39</f>
        <v>0.55812994207903444</v>
      </c>
      <c r="D40" s="699">
        <f t="shared" ref="D40" si="254">ROUND((B40-B28)/B28*100,2)</f>
        <v>0.23</v>
      </c>
      <c r="E40" s="359">
        <f t="shared" ref="E40" si="255">AVERAGE(B38:B40)</f>
        <v>98.752504611055429</v>
      </c>
      <c r="F40" s="359">
        <f t="shared" ref="F40" si="256">E40-E39</f>
        <v>0.57641952607468738</v>
      </c>
      <c r="G40" s="361">
        <f t="shared" ref="G40" si="257">IF(F40&lt;0,-1,1)</f>
        <v>1</v>
      </c>
      <c r="H40" s="361">
        <f t="shared" ref="H40" si="258">SUM(G38:G40)</f>
        <v>3</v>
      </c>
      <c r="I40" s="2543" t="str">
        <f t="shared" ref="I40" si="259">IF(H40=-3,"悪化 ",IF(H40=3,"改善 "," ---"))</f>
        <v xml:space="preserve">改善 </v>
      </c>
      <c r="J40" s="2546">
        <f>結果表!O38</f>
        <v>97.918214908741831</v>
      </c>
      <c r="L40" s="530" t="s">
        <v>814</v>
      </c>
      <c r="M40" s="262">
        <f t="shared" ref="M40" si="260">B40</f>
        <v>99.325885052143747</v>
      </c>
      <c r="N40" s="220">
        <f t="shared" ref="N40" si="261">J40</f>
        <v>97.918214908741831</v>
      </c>
    </row>
    <row r="41" spans="1:16">
      <c r="A41" s="2199">
        <v>44228</v>
      </c>
      <c r="B41" s="2547">
        <f>結果表!G39</f>
        <v>99.803261039851606</v>
      </c>
      <c r="C41" s="699">
        <f t="shared" ref="C41" si="262">B41-B40</f>
        <v>0.47737598770785894</v>
      </c>
      <c r="D41" s="699">
        <f t="shared" ref="D41" si="263">ROUND((B41-B29)/B29*100,2)</f>
        <v>1.38</v>
      </c>
      <c r="E41" s="359">
        <f t="shared" ref="E41" si="264">AVERAGE(B39:B41)</f>
        <v>99.29896706735336</v>
      </c>
      <c r="F41" s="359">
        <f t="shared" ref="F41" si="265">E41-E40</f>
        <v>0.546462456297931</v>
      </c>
      <c r="G41" s="361">
        <f t="shared" ref="G41" si="266">IF(F41&lt;0,-1,1)</f>
        <v>1</v>
      </c>
      <c r="H41" s="361">
        <f t="shared" ref="H41" si="267">SUM(G39:G41)</f>
        <v>3</v>
      </c>
      <c r="I41" s="2543" t="str">
        <f t="shared" ref="I41" si="268">IF(H41=-3,"悪化 ",IF(H41=3,"改善 "," ---"))</f>
        <v xml:space="preserve">改善 </v>
      </c>
      <c r="J41" s="2547">
        <f>結果表!O39</f>
        <v>98.237924814229459</v>
      </c>
      <c r="L41" s="527">
        <v>2</v>
      </c>
      <c r="M41" s="262">
        <f t="shared" ref="M41" si="269">B41</f>
        <v>99.803261039851606</v>
      </c>
      <c r="N41" s="220">
        <f t="shared" ref="N41" si="270">J41</f>
        <v>98.237924814229459</v>
      </c>
    </row>
    <row r="42" spans="1:16">
      <c r="A42" s="2199">
        <v>44256</v>
      </c>
      <c r="B42" s="2547">
        <f>結果表!G40</f>
        <v>100.21886172455714</v>
      </c>
      <c r="C42" s="699">
        <f t="shared" ref="C42" si="271">B42-B41</f>
        <v>0.41560068470553801</v>
      </c>
      <c r="D42" s="699">
        <f t="shared" ref="D42" si="272">ROUND((B42-B30)/B30*100,2)</f>
        <v>2.5499999999999998</v>
      </c>
      <c r="E42" s="359">
        <f t="shared" ref="E42" si="273">AVERAGE(B40:B42)</f>
        <v>99.782669272184151</v>
      </c>
      <c r="F42" s="359">
        <f t="shared" ref="F42" si="274">E42-E41</f>
        <v>0.48370220483079152</v>
      </c>
      <c r="G42" s="361">
        <f t="shared" ref="G42" si="275">IF(F42&lt;0,-1,1)</f>
        <v>1</v>
      </c>
      <c r="H42" s="361">
        <f t="shared" ref="H42" si="276">SUM(G40:G42)</f>
        <v>3</v>
      </c>
      <c r="I42" s="2543" t="str">
        <f t="shared" ref="I42" si="277">IF(H42=-3,"悪化 ",IF(H42=3,"改善 "," ---"))</f>
        <v xml:space="preserve">改善 </v>
      </c>
      <c r="J42" s="2547">
        <f>結果表!O40</f>
        <v>98.520506824216639</v>
      </c>
      <c r="L42" s="527">
        <v>3</v>
      </c>
      <c r="M42" s="262">
        <f t="shared" ref="M42" si="278">B42</f>
        <v>100.21886172455714</v>
      </c>
      <c r="N42" s="220">
        <f t="shared" ref="N42" si="279">J42</f>
        <v>98.520506824216639</v>
      </c>
    </row>
    <row r="43" spans="1:16">
      <c r="A43" s="2199">
        <v>44287</v>
      </c>
      <c r="B43" s="2547">
        <f>結果表!G41</f>
        <v>100.5430893442643</v>
      </c>
      <c r="C43" s="699">
        <f t="shared" ref="C43" si="280">B43-B42</f>
        <v>0.32422761970715896</v>
      </c>
      <c r="D43" s="699">
        <f t="shared" ref="D43" si="281">ROUND((B43-B31)/B31*100,2)</f>
        <v>3.6</v>
      </c>
      <c r="E43" s="359">
        <f t="shared" ref="E43" si="282">AVERAGE(B41:B43)</f>
        <v>100.18840403622436</v>
      </c>
      <c r="F43" s="359">
        <f t="shared" ref="F43" si="283">E43-E42</f>
        <v>0.40573476404020425</v>
      </c>
      <c r="G43" s="361">
        <f t="shared" ref="G43" si="284">IF(F43&lt;0,-1,1)</f>
        <v>1</v>
      </c>
      <c r="H43" s="361">
        <f t="shared" ref="H43" si="285">SUM(G41:G43)</f>
        <v>3</v>
      </c>
      <c r="I43" s="2543" t="str">
        <f t="shared" ref="I43" si="286">IF(H43=-3,"悪化 ",IF(H43=3,"改善 "," ---"))</f>
        <v xml:space="preserve">改善 </v>
      </c>
      <c r="J43" s="2547">
        <f>結果表!O41</f>
        <v>98.761181195210668</v>
      </c>
      <c r="L43" s="527">
        <v>4</v>
      </c>
      <c r="M43" s="262">
        <f t="shared" ref="M43" si="287">B43</f>
        <v>100.5430893442643</v>
      </c>
      <c r="N43" s="220">
        <f t="shared" ref="N43" si="288">J43</f>
        <v>98.761181195210668</v>
      </c>
    </row>
    <row r="44" spans="1:16">
      <c r="A44" s="2199">
        <v>44317</v>
      </c>
      <c r="B44" s="2547">
        <f>結果表!G42</f>
        <v>100.79213748416745</v>
      </c>
      <c r="C44" s="699">
        <f t="shared" ref="C44" si="289">B44-B43</f>
        <v>0.24904813990315233</v>
      </c>
      <c r="D44" s="699">
        <f t="shared" ref="D44" si="290">ROUND((B44-B32)/B32*100,2)</f>
        <v>4.37</v>
      </c>
      <c r="E44" s="359">
        <f t="shared" ref="E44" si="291">AVERAGE(B42:B44)</f>
        <v>100.51802951766297</v>
      </c>
      <c r="F44" s="359">
        <f t="shared" ref="F44" si="292">E44-E43</f>
        <v>0.3296254814386117</v>
      </c>
      <c r="G44" s="361">
        <f t="shared" ref="G44" si="293">IF(F44&lt;0,-1,1)</f>
        <v>1</v>
      </c>
      <c r="H44" s="361">
        <f t="shared" ref="H44" si="294">SUM(G42:G44)</f>
        <v>3</v>
      </c>
      <c r="I44" s="2543" t="str">
        <f t="shared" ref="I44" si="295">IF(H44=-3,"悪化 ",IF(H44=3,"改善 "," ---"))</f>
        <v xml:space="preserve">改善 </v>
      </c>
      <c r="J44" s="2547">
        <f>結果表!O42</f>
        <v>98.982070614778181</v>
      </c>
      <c r="L44" s="527">
        <v>5</v>
      </c>
      <c r="M44" s="262">
        <f t="shared" ref="M44" si="296">B44</f>
        <v>100.79213748416745</v>
      </c>
      <c r="N44" s="220">
        <f t="shared" ref="N44" si="297">J44</f>
        <v>98.982070614778181</v>
      </c>
    </row>
    <row r="45" spans="1:16">
      <c r="A45" s="2199">
        <v>44348</v>
      </c>
      <c r="B45" s="2547">
        <f>結果表!G43</f>
        <v>100.95839906760285</v>
      </c>
      <c r="C45" s="699">
        <f t="shared" ref="C45" si="298">B45-B44</f>
        <v>0.16626158343539998</v>
      </c>
      <c r="D45" s="699">
        <f t="shared" ref="D45" si="299">ROUND((B45-B33)/B33*100,2)</f>
        <v>4.75</v>
      </c>
      <c r="E45" s="359">
        <f t="shared" ref="E45" si="300">AVERAGE(B43:B45)</f>
        <v>100.76454196534486</v>
      </c>
      <c r="F45" s="359">
        <f t="shared" ref="F45" si="301">E45-E44</f>
        <v>0.24651244768189429</v>
      </c>
      <c r="G45" s="361">
        <f t="shared" ref="G45" si="302">IF(F45&lt;0,-1,1)</f>
        <v>1</v>
      </c>
      <c r="H45" s="361">
        <f t="shared" ref="H45" si="303">SUM(G43:G45)</f>
        <v>3</v>
      </c>
      <c r="I45" s="2543" t="str">
        <f t="shared" ref="I45" si="304">IF(H45=-3,"悪化 ",IF(H45=3,"改善 "," ---"))</f>
        <v xml:space="preserve">改善 </v>
      </c>
      <c r="J45" s="2547">
        <f>結果表!O43</f>
        <v>99.169707200697729</v>
      </c>
      <c r="L45" s="527">
        <v>6</v>
      </c>
      <c r="M45" s="262">
        <f t="shared" ref="M45" si="305">B45</f>
        <v>100.95839906760285</v>
      </c>
      <c r="N45" s="220">
        <f t="shared" ref="N45" si="306">J45</f>
        <v>99.169707200697729</v>
      </c>
    </row>
    <row r="46" spans="1:16">
      <c r="A46" s="2199">
        <v>44378</v>
      </c>
      <c r="B46" s="2547">
        <f>結果表!G44</f>
        <v>101.05264480402856</v>
      </c>
      <c r="C46" s="699">
        <f t="shared" ref="C46" si="307">B46-B45</f>
        <v>9.4245736425705218E-2</v>
      </c>
      <c r="D46" s="699">
        <f t="shared" ref="D46" si="308">ROUND((B46-B34)/B34*100,2)</f>
        <v>4.8099999999999996</v>
      </c>
      <c r="E46" s="359">
        <f t="shared" ref="E46" si="309">AVERAGE(B44:B46)</f>
        <v>100.93439378526629</v>
      </c>
      <c r="F46" s="359">
        <f t="shared" ref="F46" si="310">E46-E45</f>
        <v>0.16985181992143339</v>
      </c>
      <c r="G46" s="361">
        <f t="shared" ref="G46" si="311">IF(F46&lt;0,-1,1)</f>
        <v>1</v>
      </c>
      <c r="H46" s="361">
        <f t="shared" ref="H46" si="312">SUM(G44:G46)</f>
        <v>3</v>
      </c>
      <c r="I46" s="2543" t="str">
        <f t="shared" ref="I46" si="313">IF(H46=-3,"悪化 ",IF(H46=3,"改善 "," ---"))</f>
        <v xml:space="preserve">改善 </v>
      </c>
      <c r="J46" s="2547">
        <f>結果表!O44</f>
        <v>99.272411739882543</v>
      </c>
      <c r="L46" s="527">
        <v>7</v>
      </c>
      <c r="M46" s="262">
        <f t="shared" ref="M46" si="314">B46</f>
        <v>101.05264480402856</v>
      </c>
      <c r="N46" s="220">
        <f t="shared" ref="N46" si="315">J46</f>
        <v>99.272411739882543</v>
      </c>
    </row>
    <row r="47" spans="1:16">
      <c r="A47" s="2199">
        <v>44409</v>
      </c>
      <c r="B47" s="2547">
        <f>結果表!G45</f>
        <v>101.13184045475103</v>
      </c>
      <c r="C47" s="699">
        <f t="shared" ref="C47" si="316">B47-B46</f>
        <v>7.9195650722468258E-2</v>
      </c>
      <c r="D47" s="699">
        <f t="shared" ref="D47" si="317">ROUND((B47-B35)/B35*100,2)</f>
        <v>4.63</v>
      </c>
      <c r="E47" s="359">
        <f t="shared" ref="E47" si="318">AVERAGE(B45:B47)</f>
        <v>101.04762810879414</v>
      </c>
      <c r="F47" s="359">
        <f t="shared" ref="F47" si="319">E47-E46</f>
        <v>0.11323432352784835</v>
      </c>
      <c r="G47" s="361">
        <f t="shared" ref="G47" si="320">IF(F47&lt;0,-1,1)</f>
        <v>1</v>
      </c>
      <c r="H47" s="361">
        <f t="shared" ref="H47" si="321">SUM(G45:G47)</f>
        <v>3</v>
      </c>
      <c r="I47" s="2543" t="str">
        <f t="shared" ref="I47" si="322">IF(H47=-3,"悪化 ",IF(H47=3,"改善 "," ---"))</f>
        <v xml:space="preserve">改善 </v>
      </c>
      <c r="J47" s="2547">
        <f>結果表!O45</f>
        <v>99.291330209881806</v>
      </c>
      <c r="L47" s="529">
        <v>8</v>
      </c>
      <c r="M47" s="262">
        <f t="shared" ref="M47" si="323">B47</f>
        <v>101.13184045475103</v>
      </c>
      <c r="N47" s="220">
        <f t="shared" ref="N47" si="324">J47</f>
        <v>99.291330209881806</v>
      </c>
      <c r="P47" t="s">
        <v>830</v>
      </c>
    </row>
    <row r="48" spans="1:16">
      <c r="A48" s="2199">
        <v>44440</v>
      </c>
      <c r="B48" s="2547">
        <f>結果表!G46</f>
        <v>101.2233872522212</v>
      </c>
      <c r="C48" s="699">
        <f t="shared" ref="C48" si="325">B48-B47</f>
        <v>9.1546797470172692E-2</v>
      </c>
      <c r="D48" s="699">
        <f t="shared" ref="D48" si="326">ROUND((B48-B36)/B36*100,2)</f>
        <v>4.26</v>
      </c>
      <c r="E48" s="359">
        <f t="shared" ref="E48" si="327">AVERAGE(B46:B48)</f>
        <v>101.13595750366693</v>
      </c>
      <c r="F48" s="359">
        <f t="shared" ref="F48" si="328">E48-E47</f>
        <v>8.8329394872786793E-2</v>
      </c>
      <c r="G48" s="361">
        <f t="shared" ref="G48" si="329">IF(F48&lt;0,-1,1)</f>
        <v>1</v>
      </c>
      <c r="H48" s="361">
        <f t="shared" ref="H48" si="330">SUM(G46:G48)</f>
        <v>3</v>
      </c>
      <c r="I48" s="2543" t="str">
        <f t="shared" ref="I48" si="331">IF(H48=-3,"悪化 ",IF(H48=3,"改善 "," ---"))</f>
        <v xml:space="preserve">改善 </v>
      </c>
      <c r="J48" s="2547">
        <f>結果表!O46</f>
        <v>99.276921688634985</v>
      </c>
      <c r="L48" s="529">
        <v>9</v>
      </c>
      <c r="M48" s="262">
        <f t="shared" ref="M48" si="332">B48</f>
        <v>101.2233872522212</v>
      </c>
      <c r="N48" s="220">
        <f t="shared" ref="N48" si="333">J48</f>
        <v>99.276921688634985</v>
      </c>
    </row>
    <row r="49" spans="1:14">
      <c r="A49" s="2199">
        <v>44470</v>
      </c>
      <c r="B49" s="2547">
        <f>結果表!G47</f>
        <v>101.35049949523565</v>
      </c>
      <c r="C49" s="699">
        <f t="shared" ref="C49" si="334">B49-B48</f>
        <v>0.12711224301445156</v>
      </c>
      <c r="D49" s="699">
        <f t="shared" ref="D49" si="335">ROUND((B49-B37)/B37*100,2)</f>
        <v>3.85</v>
      </c>
      <c r="E49" s="359">
        <f t="shared" ref="E49" si="336">AVERAGE(B47:B49)</f>
        <v>101.23524240073596</v>
      </c>
      <c r="F49" s="359">
        <f t="shared" ref="F49" si="337">E49-E48</f>
        <v>9.9284897069026101E-2</v>
      </c>
      <c r="G49" s="361">
        <f t="shared" ref="G49" si="338">IF(F49&lt;0,-1,1)</f>
        <v>1</v>
      </c>
      <c r="H49" s="361">
        <f t="shared" ref="H49" si="339">SUM(G47:G49)</f>
        <v>3</v>
      </c>
      <c r="I49" s="2543" t="str">
        <f t="shared" ref="I49" si="340">IF(H49=-3,"悪化 ",IF(H49=3,"改善 "," ---"))</f>
        <v xml:space="preserve">改善 </v>
      </c>
      <c r="J49" s="2547">
        <f>結果表!O47</f>
        <v>99.291330608299361</v>
      </c>
      <c r="L49" s="529">
        <v>10</v>
      </c>
      <c r="M49" s="262">
        <f t="shared" ref="M49" si="341">B49</f>
        <v>101.35049949523565</v>
      </c>
      <c r="N49" s="220">
        <f t="shared" ref="N49" si="342">J49</f>
        <v>99.291330608299361</v>
      </c>
    </row>
    <row r="50" spans="1:14">
      <c r="A50" s="2199">
        <v>44501</v>
      </c>
      <c r="B50" s="2547">
        <f>結果表!G48</f>
        <v>101.50631118504359</v>
      </c>
      <c r="C50" s="699">
        <f t="shared" ref="C50" si="343">B50-B49</f>
        <v>0.15581168980793336</v>
      </c>
      <c r="D50" s="699">
        <f t="shared" ref="D50" si="344">ROUND((B50-B38)/B38*100,2)</f>
        <v>3.4</v>
      </c>
      <c r="E50" s="359">
        <f t="shared" ref="E50" si="345">AVERAGE(B48:B50)</f>
        <v>101.36006597750016</v>
      </c>
      <c r="F50" s="359">
        <f t="shared" ref="F50" si="346">E50-E49</f>
        <v>0.12482357676420008</v>
      </c>
      <c r="G50" s="361">
        <f t="shared" ref="G50" si="347">IF(F50&lt;0,-1,1)</f>
        <v>1</v>
      </c>
      <c r="H50" s="361">
        <f t="shared" ref="H50" si="348">SUM(G48:G50)</f>
        <v>3</v>
      </c>
      <c r="I50" s="2543" t="str">
        <f t="shared" ref="I50" si="349">IF(H50=-3,"悪化 ",IF(H50=3,"改善 "," ---"))</f>
        <v xml:space="preserve">改善 </v>
      </c>
      <c r="J50" s="2547">
        <f>結果表!O48</f>
        <v>99.396799170815655</v>
      </c>
      <c r="L50" s="528">
        <v>11</v>
      </c>
      <c r="M50" s="262">
        <f t="shared" ref="M50" si="350">B50</f>
        <v>101.50631118504359</v>
      </c>
      <c r="N50" s="220">
        <f t="shared" ref="N50" si="351">J50</f>
        <v>99.396799170815655</v>
      </c>
    </row>
    <row r="51" spans="1:14">
      <c r="A51" s="2199">
        <v>44531</v>
      </c>
      <c r="B51" s="2548">
        <f>結果表!G49</f>
        <v>101.66804962476517</v>
      </c>
      <c r="C51" s="699">
        <f t="shared" ref="C51:C52" si="352">B51-B50</f>
        <v>0.16173843972158863</v>
      </c>
      <c r="D51" s="699">
        <f t="shared" ref="D51:D52" si="353">ROUND((B51-B39)/B39*100,2)</f>
        <v>2.94</v>
      </c>
      <c r="E51" s="359">
        <f t="shared" ref="E51:E52" si="354">AVERAGE(B49:B51)</f>
        <v>101.50828676834813</v>
      </c>
      <c r="F51" s="359">
        <f t="shared" ref="F51:F52" si="355">E51-E50</f>
        <v>0.14822079084797224</v>
      </c>
      <c r="G51" s="361">
        <f t="shared" ref="G51:G52" si="356">IF(F51&lt;0,-1,1)</f>
        <v>1</v>
      </c>
      <c r="H51" s="361">
        <f t="shared" ref="H51:H52" si="357">SUM(G49:G51)</f>
        <v>3</v>
      </c>
      <c r="I51" s="2543" t="str">
        <f t="shared" ref="I51:I52" si="358">IF(H51=-3,"悪化 ",IF(H51=3,"改善 "," ---"))</f>
        <v xml:space="preserve">改善 </v>
      </c>
      <c r="J51" s="2548">
        <f>結果表!O49</f>
        <v>99.570079313316427</v>
      </c>
      <c r="L51" s="532">
        <v>12</v>
      </c>
      <c r="M51" s="494">
        <f t="shared" ref="M51:M52" si="359">B51</f>
        <v>101.66804962476517</v>
      </c>
      <c r="N51" s="225">
        <f t="shared" ref="N51:N52" si="360">J51</f>
        <v>99.570079313316427</v>
      </c>
    </row>
    <row r="52" spans="1:14">
      <c r="A52" s="2231">
        <v>44562</v>
      </c>
      <c r="B52" s="2547">
        <f>結果表!G50</f>
        <v>101.86428087605832</v>
      </c>
      <c r="C52" s="547">
        <f t="shared" si="352"/>
        <v>0.1962312512931419</v>
      </c>
      <c r="D52" s="245">
        <f t="shared" si="353"/>
        <v>2.56</v>
      </c>
      <c r="E52" s="548">
        <f t="shared" si="354"/>
        <v>101.67954722862237</v>
      </c>
      <c r="F52" s="553">
        <f t="shared" si="355"/>
        <v>0.17126046027424024</v>
      </c>
      <c r="G52" s="549">
        <f t="shared" si="356"/>
        <v>1</v>
      </c>
      <c r="H52" s="554">
        <f t="shared" si="357"/>
        <v>3</v>
      </c>
      <c r="I52" s="2544" t="str">
        <f t="shared" si="358"/>
        <v xml:space="preserve">改善 </v>
      </c>
      <c r="J52" s="2547">
        <f>結果表!O50</f>
        <v>99.760207813531011</v>
      </c>
      <c r="L52" s="530" t="s">
        <v>856</v>
      </c>
      <c r="M52" s="262">
        <f t="shared" si="359"/>
        <v>101.86428087605832</v>
      </c>
      <c r="N52" s="220">
        <f t="shared" si="360"/>
        <v>99.760207813531011</v>
      </c>
    </row>
    <row r="53" spans="1:14">
      <c r="A53" s="2232">
        <v>44593</v>
      </c>
      <c r="B53" s="2547">
        <f>結果表!G51</f>
        <v>102.05382724975838</v>
      </c>
      <c r="C53" s="52">
        <f t="shared" ref="C53" si="361">B53-B52</f>
        <v>0.18954637370006822</v>
      </c>
      <c r="D53" s="243">
        <f t="shared" ref="D53" si="362">ROUND((B53-B41)/B41*100,2)</f>
        <v>2.2599999999999998</v>
      </c>
      <c r="E53" s="542">
        <f t="shared" ref="E53" si="363">AVERAGE(B51:B53)</f>
        <v>101.8620525835273</v>
      </c>
      <c r="F53" s="359">
        <f t="shared" ref="F53" si="364">E53-E52</f>
        <v>0.18250535490493291</v>
      </c>
      <c r="G53" s="360">
        <f t="shared" ref="G53" si="365">IF(F53&lt;0,-1,1)</f>
        <v>1</v>
      </c>
      <c r="H53" s="361">
        <f t="shared" ref="H53" si="366">SUM(G51:G53)</f>
        <v>3</v>
      </c>
      <c r="I53" s="362" t="str">
        <f t="shared" ref="I53" si="367">IF(H53=-3,"悪化 ",IF(H53=3,"改善 "," ---"))</f>
        <v xml:space="preserve">改善 </v>
      </c>
      <c r="J53" s="2547">
        <f>結果表!O51</f>
        <v>99.95065868179897</v>
      </c>
      <c r="L53" s="527">
        <v>2</v>
      </c>
      <c r="M53" s="262">
        <f t="shared" ref="M53" si="368">B53</f>
        <v>102.05382724975838</v>
      </c>
      <c r="N53" s="220">
        <f t="shared" ref="N53" si="369">J53</f>
        <v>99.95065868179897</v>
      </c>
    </row>
    <row r="54" spans="1:14">
      <c r="A54" s="2232">
        <v>44621</v>
      </c>
      <c r="B54" s="2547">
        <f>結果表!G52</f>
        <v>102.28294513967487</v>
      </c>
      <c r="C54" s="52">
        <f t="shared" ref="C54" si="370">B54-B53</f>
        <v>0.22911788991648052</v>
      </c>
      <c r="D54" s="243">
        <f t="shared" ref="D54" si="371">ROUND((B54-B42)/B42*100,2)</f>
        <v>2.06</v>
      </c>
      <c r="E54" s="542">
        <f t="shared" ref="E54" si="372">AVERAGE(B52:B54)</f>
        <v>102.06701775516386</v>
      </c>
      <c r="F54" s="359">
        <f t="shared" ref="F54" si="373">E54-E53</f>
        <v>0.20496517163655881</v>
      </c>
      <c r="G54" s="360">
        <f t="shared" ref="G54" si="374">IF(F54&lt;0,-1,1)</f>
        <v>1</v>
      </c>
      <c r="H54" s="361">
        <f t="shared" ref="H54" si="375">SUM(G52:G54)</f>
        <v>3</v>
      </c>
      <c r="I54" s="362" t="str">
        <f t="shared" ref="I54" si="376">IF(H54=-3,"悪化 ",IF(H54=3,"改善 "," ---"))</f>
        <v xml:space="preserve">改善 </v>
      </c>
      <c r="J54" s="2547">
        <f>結果表!O52</f>
        <v>100.1601793144837</v>
      </c>
      <c r="L54" s="527">
        <v>3</v>
      </c>
      <c r="M54" s="262">
        <f t="shared" ref="M54" si="377">B54</f>
        <v>102.28294513967487</v>
      </c>
      <c r="N54" s="220">
        <f t="shared" ref="N54" si="378">J54</f>
        <v>100.1601793144837</v>
      </c>
    </row>
    <row r="55" spans="1:14">
      <c r="A55" s="2232">
        <v>44652</v>
      </c>
      <c r="B55" s="2547">
        <f>結果表!G53</f>
        <v>102.45571633453012</v>
      </c>
      <c r="C55" s="52">
        <f t="shared" ref="C55" si="379">B55-B54</f>
        <v>0.17277119485525816</v>
      </c>
      <c r="D55" s="243">
        <f t="shared" ref="D55" si="380">ROUND((B55-B43)/B43*100,2)</f>
        <v>1.9</v>
      </c>
      <c r="E55" s="542">
        <f t="shared" ref="E55" si="381">AVERAGE(B53:B55)</f>
        <v>102.26416290798778</v>
      </c>
      <c r="F55" s="359">
        <f t="shared" ref="F55" si="382">E55-E54</f>
        <v>0.19714515282392142</v>
      </c>
      <c r="G55" s="360">
        <f t="shared" ref="G55" si="383">IF(F55&lt;0,-1,1)</f>
        <v>1</v>
      </c>
      <c r="H55" s="361">
        <f t="shared" ref="H55" si="384">SUM(G53:G55)</f>
        <v>3</v>
      </c>
      <c r="I55" s="362" t="str">
        <f t="shared" ref="I55" si="385">IF(H55=-3,"悪化 ",IF(H55=3,"改善 "," ---"))</f>
        <v xml:space="preserve">改善 </v>
      </c>
      <c r="J55" s="2547">
        <f>結果表!O53</f>
        <v>100.4018523722807</v>
      </c>
      <c r="L55" s="527">
        <v>4</v>
      </c>
      <c r="M55" s="262">
        <f t="shared" ref="M55" si="386">B55</f>
        <v>102.45571633453012</v>
      </c>
      <c r="N55" s="220">
        <f t="shared" ref="N55" si="387">J55</f>
        <v>100.4018523722807</v>
      </c>
    </row>
    <row r="56" spans="1:14">
      <c r="A56" s="2232">
        <v>44682</v>
      </c>
      <c r="B56" s="2547">
        <f>結果表!G54</f>
        <v>102.50319396276167</v>
      </c>
      <c r="C56" s="52">
        <f t="shared" ref="C56" si="388">B56-B55</f>
        <v>4.7477628231547442E-2</v>
      </c>
      <c r="D56" s="243">
        <f t="shared" ref="D56" si="389">ROUND((B56-B44)/B44*100,2)</f>
        <v>1.7</v>
      </c>
      <c r="E56" s="542">
        <f t="shared" ref="E56" si="390">AVERAGE(B54:B56)</f>
        <v>102.41395181232222</v>
      </c>
      <c r="F56" s="359">
        <f t="shared" ref="F56" si="391">E56-E55</f>
        <v>0.14978890433444292</v>
      </c>
      <c r="G56" s="360">
        <f t="shared" ref="G56" si="392">IF(F56&lt;0,-1,1)</f>
        <v>1</v>
      </c>
      <c r="H56" s="361">
        <f t="shared" ref="H56" si="393">SUM(G54:G56)</f>
        <v>3</v>
      </c>
      <c r="I56" s="362" t="str">
        <f t="shared" ref="I56" si="394">IF(H56=-3,"悪化 ",IF(H56=3,"改善 "," ---"))</f>
        <v xml:space="preserve">改善 </v>
      </c>
      <c r="J56" s="2547">
        <f>結果表!O54</f>
        <v>100.65670341061892</v>
      </c>
      <c r="L56" s="527">
        <v>5</v>
      </c>
      <c r="M56" s="262">
        <f t="shared" ref="M56" si="395">B56</f>
        <v>102.50319396276167</v>
      </c>
      <c r="N56" s="220">
        <f t="shared" ref="N56" si="396">J56</f>
        <v>100.65670341061892</v>
      </c>
    </row>
    <row r="57" spans="1:14">
      <c r="A57" s="2232">
        <v>44713</v>
      </c>
      <c r="B57" s="2547">
        <f>結果表!G55</f>
        <v>102.43147958526217</v>
      </c>
      <c r="C57" s="52">
        <f t="shared" ref="C57:C58" si="397">B57-B56</f>
        <v>-7.1714377499503712E-2</v>
      </c>
      <c r="D57" s="243">
        <f t="shared" ref="D57:D58" si="398">ROUND((B57-B45)/B45*100,2)</f>
        <v>1.46</v>
      </c>
      <c r="E57" s="542">
        <f t="shared" ref="E57:E58" si="399">AVERAGE(B55:B57)</f>
        <v>102.46346329418465</v>
      </c>
      <c r="F57" s="359">
        <f t="shared" ref="F57:F58" si="400">E57-E56</f>
        <v>4.9511481862424489E-2</v>
      </c>
      <c r="G57" s="360">
        <f t="shared" ref="G57:G58" si="401">IF(F57&lt;0,-1,1)</f>
        <v>1</v>
      </c>
      <c r="H57" s="361">
        <f t="shared" ref="H57:H58" si="402">SUM(G55:G57)</f>
        <v>3</v>
      </c>
      <c r="I57" s="362" t="str">
        <f t="shared" ref="I57:I58" si="403">IF(H57=-3,"悪化 ",IF(H57=3,"改善 "," ---"))</f>
        <v xml:space="preserve">改善 </v>
      </c>
      <c r="J57" s="2547">
        <f>結果表!O55</f>
        <v>100.9013522264122</v>
      </c>
      <c r="L57" s="527">
        <v>6</v>
      </c>
      <c r="M57" s="262">
        <f t="shared" ref="M57:M58" si="404">B57</f>
        <v>102.43147958526217</v>
      </c>
      <c r="N57" s="220">
        <f t="shared" ref="N57:N58" si="405">J57</f>
        <v>100.9013522264122</v>
      </c>
    </row>
    <row r="58" spans="1:14">
      <c r="A58" s="2232">
        <v>44743</v>
      </c>
      <c r="B58" s="2547">
        <f>結果表!G56</f>
        <v>102.24270525768931</v>
      </c>
      <c r="C58" s="52">
        <f t="shared" si="397"/>
        <v>-0.18877432757285817</v>
      </c>
      <c r="D58" s="243">
        <f t="shared" si="398"/>
        <v>1.18</v>
      </c>
      <c r="E58" s="542">
        <f t="shared" si="399"/>
        <v>102.39245960190438</v>
      </c>
      <c r="F58" s="359">
        <f t="shared" si="400"/>
        <v>-7.100369228027148E-2</v>
      </c>
      <c r="G58" s="360">
        <f t="shared" si="401"/>
        <v>-1</v>
      </c>
      <c r="H58" s="361">
        <f t="shared" si="402"/>
        <v>1</v>
      </c>
      <c r="I58" s="362" t="str">
        <f t="shared" si="403"/>
        <v xml:space="preserve"> ---</v>
      </c>
      <c r="J58" s="2547">
        <f>結果表!O56</f>
        <v>101.11169463878254</v>
      </c>
      <c r="L58" s="527">
        <v>7</v>
      </c>
      <c r="M58" s="262">
        <f t="shared" si="404"/>
        <v>102.24270525768931</v>
      </c>
      <c r="N58" s="220">
        <f t="shared" si="405"/>
        <v>101.11169463878254</v>
      </c>
    </row>
    <row r="59" spans="1:14">
      <c r="A59" s="2232">
        <v>44774</v>
      </c>
      <c r="B59" s="2547">
        <f>結果表!G57</f>
        <v>101.94088468100517</v>
      </c>
      <c r="C59" s="52">
        <f t="shared" ref="C59" si="406">B59-B58</f>
        <v>-0.3018205766841362</v>
      </c>
      <c r="D59" s="243">
        <f t="shared" ref="D59" si="407">ROUND((B59-B47)/B47*100,2)</f>
        <v>0.8</v>
      </c>
      <c r="E59" s="542">
        <f t="shared" ref="E59" si="408">AVERAGE(B57:B59)</f>
        <v>102.20502317465223</v>
      </c>
      <c r="F59" s="359">
        <f t="shared" ref="F59" si="409">E59-E58</f>
        <v>-0.18743642725215182</v>
      </c>
      <c r="G59" s="360">
        <f t="shared" ref="G59" si="410">IF(F59&lt;0,-1,1)</f>
        <v>-1</v>
      </c>
      <c r="H59" s="361">
        <f t="shared" ref="H59" si="411">SUM(G57:G59)</f>
        <v>-1</v>
      </c>
      <c r="I59" s="362" t="str">
        <f t="shared" ref="I59" si="412">IF(H59=-3,"悪化 ",IF(H59=3,"改善 "," ---"))</f>
        <v xml:space="preserve"> ---</v>
      </c>
      <c r="J59" s="2547">
        <f>結果表!O57</f>
        <v>101.28183008393975</v>
      </c>
      <c r="L59" s="529">
        <v>8</v>
      </c>
      <c r="M59" s="262">
        <f t="shared" ref="M59" si="413">B59</f>
        <v>101.94088468100517</v>
      </c>
      <c r="N59" s="220">
        <f t="shared" ref="N59" si="414">J59</f>
        <v>101.28183008393975</v>
      </c>
    </row>
    <row r="60" spans="1:14">
      <c r="A60" s="2232">
        <v>44805</v>
      </c>
      <c r="B60" s="2547">
        <f>結果表!G58</f>
        <v>101.54399836128594</v>
      </c>
      <c r="C60" s="52">
        <f t="shared" ref="C60" si="415">B60-B59</f>
        <v>-0.39688631971922916</v>
      </c>
      <c r="D60" s="243">
        <f t="shared" ref="D60" si="416">ROUND((B60-B48)/B48*100,2)</f>
        <v>0.32</v>
      </c>
      <c r="E60" s="542">
        <f t="shared" ref="E60" si="417">AVERAGE(B58:B60)</f>
        <v>101.90919609999348</v>
      </c>
      <c r="F60" s="359">
        <f t="shared" ref="F60" si="418">E60-E59</f>
        <v>-0.29582707465874591</v>
      </c>
      <c r="G60" s="360">
        <f t="shared" ref="G60" si="419">IF(F60&lt;0,-1,1)</f>
        <v>-1</v>
      </c>
      <c r="H60" s="361">
        <f t="shared" ref="H60" si="420">SUM(G58:G60)</f>
        <v>-3</v>
      </c>
      <c r="I60" s="362" t="str">
        <f t="shared" ref="I60" si="421">IF(H60=-3,"悪化 ",IF(H60=3,"改善 "," ---"))</f>
        <v xml:space="preserve">悪化 </v>
      </c>
      <c r="J60" s="2547">
        <f>結果表!O58</f>
        <v>101.39630893209298</v>
      </c>
      <c r="L60" s="529">
        <v>9</v>
      </c>
      <c r="M60" s="262">
        <f t="shared" ref="M60" si="422">B60</f>
        <v>101.54399836128594</v>
      </c>
      <c r="N60" s="220">
        <f t="shared" ref="N60" si="423">J60</f>
        <v>101.39630893209298</v>
      </c>
    </row>
    <row r="61" spans="1:14">
      <c r="A61" s="2232">
        <v>44835</v>
      </c>
      <c r="B61" s="2547">
        <f>結果表!G59</f>
        <v>101.08647332286935</v>
      </c>
      <c r="C61" s="52">
        <f t="shared" ref="C61" si="424">B61-B60</f>
        <v>-0.4575250384165912</v>
      </c>
      <c r="D61" s="243">
        <f t="shared" ref="D61" si="425">ROUND((B61-B49)/B49*100,2)</f>
        <v>-0.26</v>
      </c>
      <c r="E61" s="542">
        <f t="shared" ref="E61" si="426">AVERAGE(B59:B61)</f>
        <v>101.52378545505348</v>
      </c>
      <c r="F61" s="359">
        <f t="shared" ref="F61" si="427">E61-E60</f>
        <v>-0.385410644939995</v>
      </c>
      <c r="G61" s="360">
        <f t="shared" ref="G61" si="428">IF(F61&lt;0,-1,1)</f>
        <v>-1</v>
      </c>
      <c r="H61" s="361">
        <f t="shared" ref="H61" si="429">SUM(G59:G61)</f>
        <v>-3</v>
      </c>
      <c r="I61" s="362" t="str">
        <f t="shared" ref="I61" si="430">IF(H61=-3,"悪化 ",IF(H61=3,"改善 "," ---"))</f>
        <v xml:space="preserve">悪化 </v>
      </c>
      <c r="J61" s="2547">
        <f>結果表!O59</f>
        <v>101.43422941510956</v>
      </c>
      <c r="L61" s="529">
        <v>10</v>
      </c>
      <c r="M61" s="262">
        <f t="shared" ref="M61" si="431">B61</f>
        <v>101.08647332286935</v>
      </c>
      <c r="N61" s="220">
        <f t="shared" ref="N61" si="432">J61</f>
        <v>101.43422941510956</v>
      </c>
    </row>
    <row r="62" spans="1:14">
      <c r="A62" s="2232">
        <v>44866</v>
      </c>
      <c r="B62" s="2547">
        <f>結果表!G60</f>
        <v>100.62841355009593</v>
      </c>
      <c r="C62" s="52">
        <f t="shared" ref="C62" si="433">B62-B61</f>
        <v>-0.45805977277342436</v>
      </c>
      <c r="D62" s="243">
        <f t="shared" ref="D62" si="434">ROUND((B62-B50)/B50*100,2)</f>
        <v>-0.86</v>
      </c>
      <c r="E62" s="542">
        <f t="shared" ref="E62" si="435">AVERAGE(B60:B62)</f>
        <v>101.08629507808375</v>
      </c>
      <c r="F62" s="359">
        <f t="shared" ref="F62" si="436">E62-E61</f>
        <v>-0.43749037696973403</v>
      </c>
      <c r="G62" s="360">
        <f t="shared" ref="G62" si="437">IF(F62&lt;0,-1,1)</f>
        <v>-1</v>
      </c>
      <c r="H62" s="361">
        <f t="shared" ref="H62" si="438">SUM(G60:G62)</f>
        <v>-3</v>
      </c>
      <c r="I62" s="362" t="str">
        <f t="shared" ref="I62" si="439">IF(H62=-3,"悪化 ",IF(H62=3,"改善 "," ---"))</f>
        <v xml:space="preserve">悪化 </v>
      </c>
      <c r="J62" s="2547">
        <f>結果表!O60</f>
        <v>101.3827259367378</v>
      </c>
      <c r="L62" s="528">
        <v>11</v>
      </c>
      <c r="M62" s="262">
        <f t="shared" ref="M62" si="440">B62</f>
        <v>100.62841355009593</v>
      </c>
      <c r="N62" s="220">
        <f t="shared" ref="N62" si="441">J62</f>
        <v>101.3827259367378</v>
      </c>
    </row>
    <row r="63" spans="1:14">
      <c r="A63" s="2549">
        <v>44896</v>
      </c>
      <c r="B63" s="2547">
        <f>結果表!G61</f>
        <v>100.22121408169063</v>
      </c>
      <c r="C63" s="550">
        <f t="shared" ref="C63:C64" si="442">B63-B62</f>
        <v>-0.40719946840529531</v>
      </c>
      <c r="D63" s="246">
        <f t="shared" ref="D63:D64" si="443">ROUND((B63-B51)/B51*100,2)</f>
        <v>-1.42</v>
      </c>
      <c r="E63" s="551">
        <f t="shared" ref="E63:E64" si="444">AVERAGE(B61:B63)</f>
        <v>100.6453669848853</v>
      </c>
      <c r="F63" s="544">
        <f t="shared" ref="F63:F64" si="445">E63-E62</f>
        <v>-0.44092809319845117</v>
      </c>
      <c r="G63" s="552">
        <f t="shared" ref="G63:G64" si="446">IF(F63&lt;0,-1,1)</f>
        <v>-1</v>
      </c>
      <c r="H63" s="545">
        <f t="shared" ref="H63:H64" si="447">SUM(G61:G63)</f>
        <v>-3</v>
      </c>
      <c r="I63" s="439" t="str">
        <f t="shared" ref="I63:I64" si="448">IF(H63=-3,"悪化 ",IF(H63=3,"改善 "," ---"))</f>
        <v xml:space="preserve">悪化 </v>
      </c>
      <c r="J63" s="2547">
        <f>結果表!O61</f>
        <v>101.2439894645682</v>
      </c>
      <c r="L63" s="532">
        <v>12</v>
      </c>
      <c r="M63" s="494">
        <f t="shared" ref="M63:M64" si="449">B63</f>
        <v>100.22121408169063</v>
      </c>
      <c r="N63" s="225">
        <f t="shared" ref="N63:N64" si="450">J63</f>
        <v>101.2439894645682</v>
      </c>
    </row>
    <row r="64" spans="1:14">
      <c r="A64" s="2199">
        <v>44927</v>
      </c>
      <c r="B64" s="2546">
        <f>結果表!G62</f>
        <v>99.911897994856517</v>
      </c>
      <c r="C64" s="699">
        <f t="shared" si="442"/>
        <v>-0.30931608683411582</v>
      </c>
      <c r="D64" s="52">
        <f t="shared" si="443"/>
        <v>-1.92</v>
      </c>
      <c r="E64" s="359">
        <f t="shared" si="444"/>
        <v>100.25384187554771</v>
      </c>
      <c r="F64" s="542">
        <f t="shared" si="445"/>
        <v>-0.39152510933759288</v>
      </c>
      <c r="G64" s="361">
        <f t="shared" si="446"/>
        <v>-1</v>
      </c>
      <c r="H64" s="360">
        <f t="shared" si="447"/>
        <v>-3</v>
      </c>
      <c r="I64" s="2543" t="str">
        <f t="shared" si="448"/>
        <v xml:space="preserve">悪化 </v>
      </c>
      <c r="J64" s="2546">
        <f>結果表!O62</f>
        <v>101.0601584613548</v>
      </c>
      <c r="L64" s="530" t="s">
        <v>1210</v>
      </c>
      <c r="M64" s="531">
        <f t="shared" si="449"/>
        <v>99.911897994856517</v>
      </c>
      <c r="N64" s="369">
        <f t="shared" si="450"/>
        <v>101.0601584613548</v>
      </c>
    </row>
    <row r="65" spans="1:14">
      <c r="A65" s="2199">
        <v>44958</v>
      </c>
      <c r="B65" s="2547">
        <f>結果表!G63</f>
        <v>99.696340880916267</v>
      </c>
      <c r="C65" s="699">
        <f t="shared" ref="C65" si="451">B65-B64</f>
        <v>-0.21555711394024968</v>
      </c>
      <c r="D65" s="52">
        <f t="shared" ref="D65" si="452">ROUND((B65-B53)/B53*100,2)</f>
        <v>-2.31</v>
      </c>
      <c r="E65" s="359">
        <f t="shared" ref="E65" si="453">AVERAGE(B63:B65)</f>
        <v>99.943150985821148</v>
      </c>
      <c r="F65" s="542">
        <f t="shared" ref="F65" si="454">E65-E64</f>
        <v>-0.31069088972655834</v>
      </c>
      <c r="G65" s="361">
        <f t="shared" ref="G65" si="455">IF(F65&lt;0,-1,1)</f>
        <v>-1</v>
      </c>
      <c r="H65" s="360">
        <f t="shared" ref="H65" si="456">SUM(G63:G65)</f>
        <v>-3</v>
      </c>
      <c r="I65" s="2543" t="str">
        <f t="shared" ref="I65" si="457">IF(H65=-3,"悪化 ",IF(H65=3,"改善 "," ---"))</f>
        <v xml:space="preserve">悪化 </v>
      </c>
      <c r="J65" s="2547">
        <f>結果表!O63</f>
        <v>100.88736164532385</v>
      </c>
      <c r="L65" s="527">
        <v>2</v>
      </c>
      <c r="M65" s="262">
        <f t="shared" ref="M65" si="458">B65</f>
        <v>99.696340880916267</v>
      </c>
      <c r="N65" s="220">
        <f t="shared" ref="N65" si="459">J65</f>
        <v>100.88736164532385</v>
      </c>
    </row>
    <row r="66" spans="1:14">
      <c r="A66" s="2199">
        <v>44986</v>
      </c>
      <c r="B66" s="2547">
        <f>結果表!G64</f>
        <v>99.544014538463145</v>
      </c>
      <c r="C66" s="699">
        <f t="shared" ref="C66" si="460">B66-B65</f>
        <v>-0.15232634245312227</v>
      </c>
      <c r="D66" s="52">
        <f t="shared" ref="D66" si="461">ROUND((B66-B54)/B54*100,2)</f>
        <v>-2.68</v>
      </c>
      <c r="E66" s="359">
        <f t="shared" ref="E66" si="462">AVERAGE(B64:B66)</f>
        <v>99.71741780474531</v>
      </c>
      <c r="F66" s="542">
        <f t="shared" ref="F66" si="463">E66-E65</f>
        <v>-0.22573318107583873</v>
      </c>
      <c r="G66" s="361">
        <f t="shared" ref="G66" si="464">IF(F66&lt;0,-1,1)</f>
        <v>-1</v>
      </c>
      <c r="H66" s="360">
        <f t="shared" ref="H66" si="465">SUM(G64:G66)</f>
        <v>-3</v>
      </c>
      <c r="I66" s="2543" t="str">
        <f t="shared" ref="I66" si="466">IF(H66=-3,"悪化 ",IF(H66=3,"改善 "," ---"))</f>
        <v xml:space="preserve">悪化 </v>
      </c>
      <c r="J66" s="2547">
        <f>結果表!O64</f>
        <v>100.76333616813291</v>
      </c>
      <c r="L66" s="527">
        <v>3</v>
      </c>
      <c r="M66" s="262">
        <f t="shared" ref="M66" si="467">B66</f>
        <v>99.544014538463145</v>
      </c>
      <c r="N66" s="220">
        <f t="shared" ref="N66" si="468">J66</f>
        <v>100.76333616813291</v>
      </c>
    </row>
    <row r="67" spans="1:14">
      <c r="A67" s="2199">
        <v>45017</v>
      </c>
      <c r="B67" s="2547">
        <f>結果表!G65</f>
        <v>99.40838664544917</v>
      </c>
      <c r="C67" s="699">
        <f t="shared" ref="C67" si="469">B67-B66</f>
        <v>-0.13562789301397515</v>
      </c>
      <c r="D67" s="52">
        <f t="shared" ref="D67" si="470">ROUND((B67-B55)/B55*100,2)</f>
        <v>-2.97</v>
      </c>
      <c r="E67" s="359">
        <f t="shared" ref="E67" si="471">AVERAGE(B65:B67)</f>
        <v>99.549580688276194</v>
      </c>
      <c r="F67" s="542">
        <f t="shared" ref="F67" si="472">E67-E66</f>
        <v>-0.1678371164691157</v>
      </c>
      <c r="G67" s="361">
        <f t="shared" ref="G67" si="473">IF(F67&lt;0,-1,1)</f>
        <v>-1</v>
      </c>
      <c r="H67" s="360">
        <f t="shared" ref="H67" si="474">SUM(G65:G67)</f>
        <v>-3</v>
      </c>
      <c r="I67" s="2543" t="str">
        <f t="shared" ref="I67" si="475">IF(H67=-3,"悪化 ",IF(H67=3,"改善 "," ---"))</f>
        <v xml:space="preserve">悪化 </v>
      </c>
      <c r="J67" s="2547">
        <f>結果表!O65</f>
        <v>100.68132082928733</v>
      </c>
      <c r="L67" s="527">
        <v>4</v>
      </c>
      <c r="M67" s="262">
        <f t="shared" ref="M67" si="476">B67</f>
        <v>99.40838664544917</v>
      </c>
      <c r="N67" s="220">
        <f t="shared" ref="N67" si="477">J67</f>
        <v>100.68132082928733</v>
      </c>
    </row>
    <row r="68" spans="1:14">
      <c r="A68" s="2199">
        <v>45047</v>
      </c>
      <c r="B68" s="2547">
        <f>結果表!G66</f>
        <v>99.289414532741986</v>
      </c>
      <c r="C68" s="699">
        <f t="shared" ref="C68" si="478">B68-B67</f>
        <v>-0.11897211270718344</v>
      </c>
      <c r="D68" s="52">
        <f t="shared" ref="D68" si="479">ROUND((B68-B56)/B56*100,2)</f>
        <v>-3.14</v>
      </c>
      <c r="E68" s="359">
        <f t="shared" ref="E68" si="480">AVERAGE(B66:B68)</f>
        <v>99.4139385722181</v>
      </c>
      <c r="F68" s="542">
        <f t="shared" ref="F68" si="481">E68-E67</f>
        <v>-0.13564211605809362</v>
      </c>
      <c r="G68" s="361">
        <f t="shared" ref="G68" si="482">IF(F68&lt;0,-1,1)</f>
        <v>-1</v>
      </c>
      <c r="H68" s="360">
        <f t="shared" ref="H68" si="483">SUM(G66:G68)</f>
        <v>-3</v>
      </c>
      <c r="I68" s="2543" t="str">
        <f t="shared" ref="I68" si="484">IF(H68=-3,"悪化 ",IF(H68=3,"改善 "," ---"))</f>
        <v xml:space="preserve">悪化 </v>
      </c>
      <c r="J68" s="2547">
        <f>結果表!O66</f>
        <v>100.59874568667341</v>
      </c>
      <c r="L68" s="527">
        <v>5</v>
      </c>
      <c r="M68" s="262">
        <f t="shared" ref="M68" si="485">B68</f>
        <v>99.289414532741986</v>
      </c>
      <c r="N68" s="220">
        <f t="shared" ref="N68" si="486">J68</f>
        <v>100.59874568667341</v>
      </c>
    </row>
    <row r="69" spans="1:14">
      <c r="A69" s="2199">
        <v>45078</v>
      </c>
      <c r="B69" s="2547">
        <f>結果表!G67</f>
        <v>99.216467484203307</v>
      </c>
      <c r="C69" s="699">
        <f t="shared" ref="C69" si="487">B69-B68</f>
        <v>-7.2947048538679837E-2</v>
      </c>
      <c r="D69" s="52">
        <f t="shared" ref="D69" si="488">ROUND((B69-B57)/B57*100,2)</f>
        <v>-3.14</v>
      </c>
      <c r="E69" s="359">
        <f t="shared" ref="E69" si="489">AVERAGE(B67:B69)</f>
        <v>99.304756220798154</v>
      </c>
      <c r="F69" s="542">
        <f t="shared" ref="F69" si="490">E69-E68</f>
        <v>-0.10918235141994614</v>
      </c>
      <c r="G69" s="361">
        <f t="shared" ref="G69" si="491">IF(F69&lt;0,-1,1)</f>
        <v>-1</v>
      </c>
      <c r="H69" s="360">
        <f t="shared" ref="H69" si="492">SUM(G67:G69)</f>
        <v>-3</v>
      </c>
      <c r="I69" s="2543" t="str">
        <f t="shared" ref="I69" si="493">IF(H69=-3,"悪化 ",IF(H69=3,"改善 "," ---"))</f>
        <v xml:space="preserve">悪化 </v>
      </c>
      <c r="J69" s="2547">
        <f>結果表!O67</f>
        <v>100.49282511519607</v>
      </c>
      <c r="L69" s="527">
        <v>6</v>
      </c>
      <c r="M69" s="262">
        <f t="shared" ref="M69" si="494">B69</f>
        <v>99.216467484203307</v>
      </c>
      <c r="N69" s="220">
        <f t="shared" ref="N69" si="495">J69</f>
        <v>100.49282511519607</v>
      </c>
    </row>
    <row r="70" spans="1:14">
      <c r="A70" s="2199">
        <v>45108</v>
      </c>
      <c r="B70" s="2547">
        <f>結果表!G68</f>
        <v>99.200057365964469</v>
      </c>
      <c r="C70" s="699">
        <f t="shared" ref="C70" si="496">B70-B69</f>
        <v>-1.6410118238837867E-2</v>
      </c>
      <c r="D70" s="52">
        <f t="shared" ref="D70" si="497">ROUND((B70-B58)/B58*100,2)</f>
        <v>-2.98</v>
      </c>
      <c r="E70" s="359">
        <f t="shared" ref="E70" si="498">AVERAGE(B68:B70)</f>
        <v>99.235313127636587</v>
      </c>
      <c r="F70" s="542">
        <f t="shared" ref="F70" si="499">E70-E69</f>
        <v>-6.9443093161567049E-2</v>
      </c>
      <c r="G70" s="361">
        <f t="shared" ref="G70" si="500">IF(F70&lt;0,-1,1)</f>
        <v>-1</v>
      </c>
      <c r="H70" s="360">
        <f t="shared" ref="H70" si="501">SUM(G68:G70)</f>
        <v>-3</v>
      </c>
      <c r="I70" s="2543" t="str">
        <f t="shared" ref="I70" si="502">IF(H70=-3,"悪化 ",IF(H70=3,"改善 "," ---"))</f>
        <v xml:space="preserve">悪化 </v>
      </c>
      <c r="J70" s="2547">
        <f>結果表!O68</f>
        <v>100.38164548852707</v>
      </c>
      <c r="L70" s="527">
        <v>7</v>
      </c>
      <c r="M70" s="262">
        <f t="shared" ref="M70" si="503">B70</f>
        <v>99.200057365964469</v>
      </c>
      <c r="N70" s="220">
        <f t="shared" ref="N70" si="504">J70</f>
        <v>100.38164548852707</v>
      </c>
    </row>
    <row r="71" spans="1:14">
      <c r="A71" s="2199">
        <v>45139</v>
      </c>
      <c r="B71" s="2547">
        <f>結果表!G69</f>
        <v>99.210026432728839</v>
      </c>
      <c r="C71" s="699">
        <f t="shared" ref="C71" si="505">B71-B70</f>
        <v>9.9690667643699271E-3</v>
      </c>
      <c r="D71" s="52">
        <f t="shared" ref="D71" si="506">ROUND((B71-B59)/B59*100,2)</f>
        <v>-2.68</v>
      </c>
      <c r="E71" s="359">
        <f t="shared" ref="E71" si="507">AVERAGE(B69:B71)</f>
        <v>99.208850427632214</v>
      </c>
      <c r="F71" s="542">
        <f t="shared" ref="F71" si="508">E71-E70</f>
        <v>-2.6462700004373119E-2</v>
      </c>
      <c r="G71" s="361">
        <f t="shared" ref="G71" si="509">IF(F71&lt;0,-1,1)</f>
        <v>-1</v>
      </c>
      <c r="H71" s="360">
        <f t="shared" ref="H71" si="510">SUM(G69:G71)</f>
        <v>-3</v>
      </c>
      <c r="I71" s="2543" t="str">
        <f t="shared" ref="I71" si="511">IF(H71=-3,"悪化 ",IF(H71=3,"改善 "," ---"))</f>
        <v xml:space="preserve">悪化 </v>
      </c>
      <c r="J71" s="2547">
        <f>結果表!O69</f>
        <v>100.26148826356746</v>
      </c>
      <c r="L71" s="529">
        <v>8</v>
      </c>
      <c r="M71" s="262">
        <f t="shared" ref="M71" si="512">B71</f>
        <v>99.210026432728839</v>
      </c>
      <c r="N71" s="220">
        <f t="shared" ref="N71" si="513">J71</f>
        <v>100.26148826356746</v>
      </c>
    </row>
    <row r="72" spans="1:14">
      <c r="A72" s="2199">
        <v>45170</v>
      </c>
      <c r="B72" s="2547">
        <f>結果表!G70</f>
        <v>99.189637059750851</v>
      </c>
      <c r="C72" s="699">
        <f t="shared" ref="C72" si="514">B72-B71</f>
        <v>-2.0389372977987819E-2</v>
      </c>
      <c r="D72" s="52">
        <f t="shared" ref="D72" si="515">ROUND((B72-B60)/B60*100,2)</f>
        <v>-2.3199999999999998</v>
      </c>
      <c r="E72" s="359">
        <f t="shared" ref="E72" si="516">AVERAGE(B70:B72)</f>
        <v>99.199906952814715</v>
      </c>
      <c r="F72" s="542">
        <f t="shared" ref="F72" si="517">E72-E71</f>
        <v>-8.9434748174994638E-3</v>
      </c>
      <c r="G72" s="361">
        <f t="shared" ref="G72" si="518">IF(F72&lt;0,-1,1)</f>
        <v>-1</v>
      </c>
      <c r="H72" s="360">
        <f t="shared" ref="H72" si="519">SUM(G70:G72)</f>
        <v>-3</v>
      </c>
      <c r="I72" s="2543" t="str">
        <f t="shared" ref="I72" si="520">IF(H72=-3,"悪化 ",IF(H72=3,"改善 "," ---"))</f>
        <v xml:space="preserve">悪化 </v>
      </c>
      <c r="J72" s="2547">
        <f>結果表!O70</f>
        <v>100.11760157133968</v>
      </c>
      <c r="L72" s="529">
        <v>9</v>
      </c>
      <c r="M72" s="262">
        <f t="shared" ref="M72" si="521">B72</f>
        <v>99.189637059750851</v>
      </c>
      <c r="N72" s="220">
        <f t="shared" ref="N72" si="522">J72</f>
        <v>100.11760157133968</v>
      </c>
    </row>
    <row r="73" spans="1:14">
      <c r="A73" s="2199">
        <v>45200</v>
      </c>
      <c r="B73" s="2547">
        <f>結果表!G71</f>
        <v>99.165959210877517</v>
      </c>
      <c r="C73" s="699">
        <f t="shared" ref="C73" si="523">B73-B72</f>
        <v>-2.3677848873333573E-2</v>
      </c>
      <c r="D73" s="52">
        <f t="shared" ref="D73" si="524">ROUND((B73-B61)/B61*100,2)</f>
        <v>-1.9</v>
      </c>
      <c r="E73" s="359">
        <f t="shared" ref="E73" si="525">AVERAGE(B71:B73)</f>
        <v>99.188540901119083</v>
      </c>
      <c r="F73" s="542">
        <f t="shared" ref="F73" si="526">E73-E72</f>
        <v>-1.136605169563154E-2</v>
      </c>
      <c r="G73" s="361">
        <f t="shared" ref="G73" si="527">IF(F73&lt;0,-1,1)</f>
        <v>-1</v>
      </c>
      <c r="H73" s="360">
        <f t="shared" ref="H73" si="528">SUM(G71:G73)</f>
        <v>-3</v>
      </c>
      <c r="I73" s="2543" t="str">
        <f t="shared" ref="I73" si="529">IF(H73=-3,"悪化 ",IF(H73=3,"改善 "," ---"))</f>
        <v xml:space="preserve">悪化 </v>
      </c>
      <c r="J73" s="2547">
        <f>結果表!O71</f>
        <v>99.941804929450853</v>
      </c>
      <c r="L73" s="529">
        <v>10</v>
      </c>
      <c r="M73" s="262">
        <f t="shared" ref="M73" si="530">B73</f>
        <v>99.165959210877517</v>
      </c>
      <c r="N73" s="220">
        <f t="shared" ref="N73" si="531">J73</f>
        <v>99.941804929450853</v>
      </c>
    </row>
    <row r="74" spans="1:14">
      <c r="A74" s="2199">
        <v>45231</v>
      </c>
      <c r="B74" s="2547">
        <f>結果表!G72</f>
        <v>99.133815217781475</v>
      </c>
      <c r="C74" s="699">
        <f t="shared" ref="C74" si="532">B74-B73</f>
        <v>-3.2143993096042323E-2</v>
      </c>
      <c r="D74" s="52">
        <f t="shared" ref="D74" si="533">ROUND((B74-B62)/B62*100,2)</f>
        <v>-1.49</v>
      </c>
      <c r="E74" s="359">
        <f t="shared" ref="E74" si="534">AVERAGE(B72:B74)</f>
        <v>99.163137162803295</v>
      </c>
      <c r="F74" s="542">
        <f t="shared" ref="F74" si="535">E74-E73</f>
        <v>-2.5403738315787905E-2</v>
      </c>
      <c r="G74" s="361">
        <f t="shared" ref="G74" si="536">IF(F74&lt;0,-1,1)</f>
        <v>-1</v>
      </c>
      <c r="H74" s="360">
        <f t="shared" ref="H74" si="537">SUM(G72:G74)</f>
        <v>-3</v>
      </c>
      <c r="I74" s="2543" t="str">
        <f t="shared" ref="I74" si="538">IF(H74=-3,"悪化 ",IF(H74=3,"改善 "," ---"))</f>
        <v xml:space="preserve">悪化 </v>
      </c>
      <c r="J74" s="2547">
        <f>結果表!O72</f>
        <v>99.74098896160973</v>
      </c>
      <c r="L74" s="528">
        <v>11</v>
      </c>
      <c r="M74" s="262">
        <f t="shared" ref="M74" si="539">B74</f>
        <v>99.133815217781475</v>
      </c>
      <c r="N74" s="220">
        <f t="shared" ref="N74" si="540">J74</f>
        <v>99.74098896160973</v>
      </c>
    </row>
    <row r="75" spans="1:14">
      <c r="A75" s="2199">
        <v>45261</v>
      </c>
      <c r="B75" s="2548">
        <f>結果表!G73</f>
        <v>99.114637311442209</v>
      </c>
      <c r="C75" s="699">
        <f t="shared" ref="C75:C76" si="541">B75-B74</f>
        <v>-1.917790633926586E-2</v>
      </c>
      <c r="D75" s="52">
        <f t="shared" ref="D75:D76" si="542">ROUND((B75-B63)/B63*100,2)</f>
        <v>-1.1000000000000001</v>
      </c>
      <c r="E75" s="359">
        <f t="shared" ref="E75:E76" si="543">AVERAGE(B73:B75)</f>
        <v>99.138137246700396</v>
      </c>
      <c r="F75" s="542">
        <f t="shared" ref="F75:F76" si="544">E75-E74</f>
        <v>-2.4999916102899533E-2</v>
      </c>
      <c r="G75" s="361">
        <f t="shared" ref="G75:G76" si="545">IF(F75&lt;0,-1,1)</f>
        <v>-1</v>
      </c>
      <c r="H75" s="360">
        <f t="shared" ref="H75:H76" si="546">SUM(G73:G75)</f>
        <v>-3</v>
      </c>
      <c r="I75" s="2543" t="str">
        <f t="shared" ref="I75:I76" si="547">IF(H75=-3,"悪化 ",IF(H75=3,"改善 "," ---"))</f>
        <v xml:space="preserve">悪化 </v>
      </c>
      <c r="J75" s="2548">
        <f>結果表!O73</f>
        <v>99.554110802533046</v>
      </c>
      <c r="L75" s="532">
        <v>12</v>
      </c>
      <c r="M75" s="494">
        <f t="shared" ref="M75:M76" si="548">B75</f>
        <v>99.114637311442209</v>
      </c>
      <c r="N75" s="225">
        <f t="shared" ref="N75:N76" si="549">J75</f>
        <v>99.554110802533046</v>
      </c>
    </row>
    <row r="76" spans="1:14">
      <c r="A76" s="2231">
        <v>45292</v>
      </c>
      <c r="B76" s="2547">
        <f>結果表!G74</f>
        <v>99.092535900670541</v>
      </c>
      <c r="C76" s="735">
        <f t="shared" si="541"/>
        <v>-2.2101410771668384E-2</v>
      </c>
      <c r="D76" s="547">
        <f t="shared" si="542"/>
        <v>-0.82</v>
      </c>
      <c r="E76" s="553">
        <f t="shared" si="543"/>
        <v>99.113662809964751</v>
      </c>
      <c r="F76" s="548">
        <f t="shared" si="544"/>
        <v>-2.4474436735644645E-2</v>
      </c>
      <c r="G76" s="554">
        <f t="shared" si="545"/>
        <v>-1</v>
      </c>
      <c r="H76" s="549">
        <f t="shared" si="546"/>
        <v>-3</v>
      </c>
      <c r="I76" s="2542" t="str">
        <f t="shared" si="547"/>
        <v xml:space="preserve">悪化 </v>
      </c>
      <c r="J76" s="2547">
        <f>結果表!O74</f>
        <v>99.433601591981713</v>
      </c>
      <c r="L76" s="530" t="s">
        <v>1254</v>
      </c>
      <c r="M76" s="262">
        <f t="shared" si="548"/>
        <v>99.092535900670541</v>
      </c>
      <c r="N76" s="220">
        <f t="shared" si="549"/>
        <v>99.433601591981713</v>
      </c>
    </row>
    <row r="77" spans="1:14">
      <c r="A77" s="2232">
        <v>45323</v>
      </c>
      <c r="B77" s="2547">
        <f>結果表!G75</f>
        <v>99.141750239816915</v>
      </c>
      <c r="C77" s="699">
        <f t="shared" ref="C77" si="550">B77-B76</f>
        <v>4.9214339146374186E-2</v>
      </c>
      <c r="D77" s="52">
        <f t="shared" ref="D77" si="551">ROUND((B77-B65)/B65*100,2)</f>
        <v>-0.56000000000000005</v>
      </c>
      <c r="E77" s="359">
        <f t="shared" ref="E77" si="552">AVERAGE(B75:B77)</f>
        <v>99.116307817309902</v>
      </c>
      <c r="F77" s="542">
        <f t="shared" ref="F77" si="553">E77-E76</f>
        <v>2.6450073451513845E-3</v>
      </c>
      <c r="G77" s="361">
        <f t="shared" ref="G77" si="554">IF(F77&lt;0,-1,1)</f>
        <v>1</v>
      </c>
      <c r="H77" s="360">
        <f t="shared" ref="H77" si="555">SUM(G75:G77)</f>
        <v>-1</v>
      </c>
      <c r="I77" s="2543" t="str">
        <f t="shared" ref="I77" si="556">IF(H77=-3,"悪化 ",IF(H77=3,"改善 "," ---"))</f>
        <v xml:space="preserve"> ---</v>
      </c>
      <c r="J77" s="2547">
        <f>結果表!O75</f>
        <v>99.379353810576134</v>
      </c>
      <c r="L77" s="527">
        <v>2</v>
      </c>
      <c r="M77" s="262">
        <f t="shared" ref="M77" si="557">B77</f>
        <v>99.141750239816915</v>
      </c>
      <c r="N77" s="220">
        <f t="shared" ref="N77" si="558">J77</f>
        <v>99.379353810576134</v>
      </c>
    </row>
    <row r="78" spans="1:14">
      <c r="A78" s="2232">
        <v>45352</v>
      </c>
      <c r="B78" s="2547">
        <f>結果表!G76</f>
        <v>99.271571155895415</v>
      </c>
      <c r="C78" s="699">
        <f t="shared" ref="C78" si="559">B78-B77</f>
        <v>0.12982091607850066</v>
      </c>
      <c r="D78" s="52">
        <f t="shared" ref="D78" si="560">ROUND((B78-B66)/B66*100,2)</f>
        <v>-0.27</v>
      </c>
      <c r="E78" s="359">
        <f t="shared" ref="E78" si="561">AVERAGE(B76:B78)</f>
        <v>99.168619098794295</v>
      </c>
      <c r="F78" s="542">
        <f t="shared" ref="F78" si="562">E78-E77</f>
        <v>5.231128148439268E-2</v>
      </c>
      <c r="G78" s="361">
        <f t="shared" ref="G78" si="563">IF(F78&lt;0,-1,1)</f>
        <v>1</v>
      </c>
      <c r="H78" s="360">
        <f t="shared" ref="H78" si="564">SUM(G76:G78)</f>
        <v>1</v>
      </c>
      <c r="I78" s="2543" t="str">
        <f t="shared" ref="I78" si="565">IF(H78=-3,"悪化 ",IF(H78=3,"改善 "," ---"))</f>
        <v xml:space="preserve"> ---</v>
      </c>
      <c r="J78" s="2547">
        <f>結果表!O76</f>
        <v>99.370904514071839</v>
      </c>
      <c r="L78" s="527">
        <v>3</v>
      </c>
      <c r="M78" s="262">
        <f t="shared" ref="M78" si="566">B78</f>
        <v>99.271571155895415</v>
      </c>
      <c r="N78" s="220">
        <f t="shared" ref="N78" si="567">J78</f>
        <v>99.370904514071839</v>
      </c>
    </row>
    <row r="79" spans="1:14">
      <c r="A79" s="2232">
        <v>45383</v>
      </c>
      <c r="B79" s="2547">
        <f>結果表!G77</f>
        <v>99.499878806910857</v>
      </c>
      <c r="C79" s="699">
        <f t="shared" ref="C79" si="568">B79-B78</f>
        <v>0.22830765101544159</v>
      </c>
      <c r="D79" s="52">
        <f t="shared" ref="D79" si="569">ROUND((B79-B67)/B67*100,2)</f>
        <v>0.09</v>
      </c>
      <c r="E79" s="359">
        <f t="shared" ref="E79" si="570">AVERAGE(B77:B79)</f>
        <v>99.304400067541067</v>
      </c>
      <c r="F79" s="542">
        <f t="shared" ref="F79" si="571">E79-E78</f>
        <v>0.13578096874677215</v>
      </c>
      <c r="G79" s="361">
        <f t="shared" ref="G79" si="572">IF(F79&lt;0,-1,1)</f>
        <v>1</v>
      </c>
      <c r="H79" s="360">
        <f t="shared" ref="H79" si="573">SUM(G77:G79)</f>
        <v>3</v>
      </c>
      <c r="I79" s="2543" t="str">
        <f t="shared" ref="I79" si="574">IF(H79=-3,"悪化 ",IF(H79=3,"改善 "," ---"))</f>
        <v xml:space="preserve">改善 </v>
      </c>
      <c r="J79" s="2547">
        <f>結果表!O77</f>
        <v>99.40774537409456</v>
      </c>
      <c r="L79" s="527">
        <v>4</v>
      </c>
      <c r="M79" s="262">
        <f t="shared" ref="M79" si="575">B79</f>
        <v>99.499878806910857</v>
      </c>
      <c r="N79" s="220">
        <f t="shared" ref="N79" si="576">J79</f>
        <v>99.40774537409456</v>
      </c>
    </row>
    <row r="80" spans="1:14">
      <c r="A80" s="2232">
        <v>45413</v>
      </c>
      <c r="B80" s="2547">
        <f>結果表!G78</f>
        <v>99.761827338174228</v>
      </c>
      <c r="C80" s="699">
        <f t="shared" ref="C80" si="577">B80-B79</f>
        <v>0.26194853126337136</v>
      </c>
      <c r="D80" s="52">
        <f t="shared" ref="D80" si="578">ROUND((B80-B68)/B68*100,2)</f>
        <v>0.48</v>
      </c>
      <c r="E80" s="359">
        <f t="shared" ref="E80" si="579">AVERAGE(B78:B80)</f>
        <v>99.511092433660167</v>
      </c>
      <c r="F80" s="542">
        <f t="shared" ref="F80" si="580">E80-E79</f>
        <v>0.2066923661190998</v>
      </c>
      <c r="G80" s="361">
        <f t="shared" ref="G80" si="581">IF(F80&lt;0,-1,1)</f>
        <v>1</v>
      </c>
      <c r="H80" s="360">
        <f t="shared" ref="H80" si="582">SUM(G78:G80)</f>
        <v>3</v>
      </c>
      <c r="I80" s="2543" t="str">
        <f t="shared" ref="I80" si="583">IF(H80=-3,"悪化 ",IF(H80=3,"改善 "," ---"))</f>
        <v xml:space="preserve">改善 </v>
      </c>
      <c r="J80" s="2547">
        <f>結果表!O78</f>
        <v>99.451081970728211</v>
      </c>
      <c r="L80" s="527">
        <v>5</v>
      </c>
      <c r="M80" s="262">
        <f t="shared" ref="M80" si="584">B80</f>
        <v>99.761827338174228</v>
      </c>
      <c r="N80" s="220">
        <f t="shared" ref="N80" si="585">J80</f>
        <v>99.451081970728211</v>
      </c>
    </row>
    <row r="81" spans="1:14">
      <c r="A81" s="2232">
        <v>45444</v>
      </c>
      <c r="B81" s="2547">
        <f>結果表!G79</f>
        <v>99.975872034922403</v>
      </c>
      <c r="C81" s="699">
        <f t="shared" ref="C81" si="586">B81-B80</f>
        <v>0.21404469674817506</v>
      </c>
      <c r="D81" s="52">
        <f t="shared" ref="D81" si="587">ROUND((B81-B69)/B69*100,2)</f>
        <v>0.77</v>
      </c>
      <c r="E81" s="359">
        <f t="shared" ref="E81" si="588">AVERAGE(B79:B81)</f>
        <v>99.745859393335834</v>
      </c>
      <c r="F81" s="542">
        <f t="shared" ref="F81" si="589">E81-E80</f>
        <v>0.23476695967566741</v>
      </c>
      <c r="G81" s="361">
        <f t="shared" ref="G81" si="590">IF(F81&lt;0,-1,1)</f>
        <v>1</v>
      </c>
      <c r="H81" s="360">
        <f t="shared" ref="H81" si="591">SUM(G79:G81)</f>
        <v>3</v>
      </c>
      <c r="I81" s="2543" t="str">
        <f t="shared" ref="I81" si="592">IF(H81=-3,"悪化 ",IF(H81=3,"改善 "," ---"))</f>
        <v xml:space="preserve">改善 </v>
      </c>
      <c r="J81" s="2547">
        <f>結果表!O79</f>
        <v>99.49502128217766</v>
      </c>
      <c r="L81" s="527">
        <v>6</v>
      </c>
      <c r="M81" s="262">
        <f t="shared" ref="M81" si="593">B81</f>
        <v>99.975872034922403</v>
      </c>
      <c r="N81" s="220">
        <f t="shared" ref="N81" si="594">J81</f>
        <v>99.49502128217766</v>
      </c>
    </row>
    <row r="82" spans="1:14">
      <c r="A82" s="2232">
        <v>45474</v>
      </c>
      <c r="B82" s="2547">
        <f>結果表!G80</f>
        <v>100.15847867671771</v>
      </c>
      <c r="C82" s="699">
        <f t="shared" ref="C82" si="595">B82-B81</f>
        <v>0.18260664179530295</v>
      </c>
      <c r="D82" s="52">
        <f t="shared" ref="D82" si="596">ROUND((B82-B70)/B70*100,2)</f>
        <v>0.97</v>
      </c>
      <c r="E82" s="359">
        <f t="shared" ref="E82" si="597">AVERAGE(B80:B82)</f>
        <v>99.965392683271446</v>
      </c>
      <c r="F82" s="542">
        <f t="shared" ref="F82" si="598">E82-E81</f>
        <v>0.21953328993561172</v>
      </c>
      <c r="G82" s="361">
        <f t="shared" ref="G82" si="599">IF(F82&lt;0,-1,1)</f>
        <v>1</v>
      </c>
      <c r="H82" s="360">
        <f t="shared" ref="H82" si="600">SUM(G80:G82)</f>
        <v>3</v>
      </c>
      <c r="I82" s="2543" t="str">
        <f t="shared" ref="I82" si="601">IF(H82=-3,"悪化 ",IF(H82=3,"改善 "," ---"))</f>
        <v xml:space="preserve">改善 </v>
      </c>
      <c r="J82" s="2547">
        <f>結果表!O80</f>
        <v>99.549871744629044</v>
      </c>
      <c r="L82" s="527">
        <v>7</v>
      </c>
      <c r="M82" s="262">
        <f t="shared" ref="M82" si="602">B82</f>
        <v>100.15847867671771</v>
      </c>
      <c r="N82" s="220">
        <f t="shared" ref="N82" si="603">J82</f>
        <v>99.549871744629044</v>
      </c>
    </row>
    <row r="83" spans="1:14">
      <c r="A83" s="2232">
        <v>45505</v>
      </c>
      <c r="B83" s="2547">
        <f>結果表!G81</f>
        <v>100.22704109275267</v>
      </c>
      <c r="C83" s="699">
        <f t="shared" ref="C83" si="604">B83-B82</f>
        <v>6.8562416034964713E-2</v>
      </c>
      <c r="D83" s="52">
        <f t="shared" ref="D83" si="605">ROUND((B83-B71)/B71*100,2)</f>
        <v>1.03</v>
      </c>
      <c r="E83" s="359">
        <f t="shared" ref="E83" si="606">AVERAGE(B81:B83)</f>
        <v>100.1204639347976</v>
      </c>
      <c r="F83" s="542">
        <f t="shared" ref="F83" si="607">E83-E82</f>
        <v>0.15507125152615231</v>
      </c>
      <c r="G83" s="361">
        <f t="shared" ref="G83" si="608">IF(F83&lt;0,-1,1)</f>
        <v>1</v>
      </c>
      <c r="H83" s="360">
        <f t="shared" ref="H83" si="609">SUM(G81:G83)</f>
        <v>3</v>
      </c>
      <c r="I83" s="2543" t="str">
        <f t="shared" ref="I83" si="610">IF(H83=-3,"悪化 ",IF(H83=3,"改善 "," ---"))</f>
        <v xml:space="preserve">改善 </v>
      </c>
      <c r="J83" s="2547">
        <f>結果表!O81</f>
        <v>99.611181313098115</v>
      </c>
      <c r="L83" s="529">
        <v>8</v>
      </c>
      <c r="M83" s="262">
        <f t="shared" ref="M83" si="611">B83</f>
        <v>100.22704109275267</v>
      </c>
      <c r="N83" s="220">
        <f t="shared" ref="N83" si="612">J83</f>
        <v>99.611181313098115</v>
      </c>
    </row>
    <row r="84" spans="1:14">
      <c r="A84" s="2232">
        <v>45536</v>
      </c>
      <c r="B84" s="2547">
        <f>結果表!G82</f>
        <v>100.24235286375868</v>
      </c>
      <c r="C84" s="699">
        <f t="shared" ref="C84" si="613">B84-B83</f>
        <v>1.5311771006011554E-2</v>
      </c>
      <c r="D84" s="52">
        <f t="shared" ref="D84" si="614">ROUND((B84-B72)/B72*100,2)</f>
        <v>1.06</v>
      </c>
      <c r="E84" s="359">
        <f t="shared" ref="E84" si="615">AVERAGE(B82:B84)</f>
        <v>100.20929087774302</v>
      </c>
      <c r="F84" s="542">
        <f t="shared" ref="F84" si="616">E84-E83</f>
        <v>8.8826942945416931E-2</v>
      </c>
      <c r="G84" s="361">
        <f t="shared" ref="G84" si="617">IF(F84&lt;0,-1,1)</f>
        <v>1</v>
      </c>
      <c r="H84" s="360">
        <f t="shared" ref="H84" si="618">SUM(G82:G84)</f>
        <v>3</v>
      </c>
      <c r="I84" s="2543" t="str">
        <f t="shared" ref="I84" si="619">IF(H84=-3,"悪化 ",IF(H84=3,"改善 "," ---"))</f>
        <v xml:space="preserve">改善 </v>
      </c>
      <c r="J84" s="2547">
        <f>結果表!O82</f>
        <v>99.679699984249638</v>
      </c>
      <c r="L84" s="529">
        <v>9</v>
      </c>
      <c r="M84" s="262">
        <f t="shared" ref="M84" si="620">B84</f>
        <v>100.24235286375868</v>
      </c>
      <c r="N84" s="220">
        <f t="shared" ref="N84" si="621">J84</f>
        <v>99.679699984249638</v>
      </c>
    </row>
    <row r="85" spans="1:14">
      <c r="A85" s="2232">
        <v>45566</v>
      </c>
      <c r="B85" s="2547">
        <f>結果表!G83</f>
        <v>100.22189463160562</v>
      </c>
      <c r="C85" s="699">
        <f t="shared" ref="C85" si="622">B85-B84</f>
        <v>-2.0458232153060862E-2</v>
      </c>
      <c r="D85" s="52">
        <f t="shared" ref="D85" si="623">ROUND((B85-B73)/B73*100,2)</f>
        <v>1.06</v>
      </c>
      <c r="E85" s="359">
        <f t="shared" ref="E85" si="624">AVERAGE(B83:B85)</f>
        <v>100.23042952937232</v>
      </c>
      <c r="F85" s="542">
        <f t="shared" ref="F85" si="625">E85-E84</f>
        <v>2.1138651629300398E-2</v>
      </c>
      <c r="G85" s="361">
        <f t="shared" ref="G85" si="626">IF(F85&lt;0,-1,1)</f>
        <v>1</v>
      </c>
      <c r="H85" s="360">
        <f t="shared" ref="H85" si="627">SUM(G83:G85)</f>
        <v>3</v>
      </c>
      <c r="I85" s="2543" t="str">
        <f t="shared" ref="I85" si="628">IF(H85=-3,"悪化 ",IF(H85=3,"改善 "," ---"))</f>
        <v xml:space="preserve">改善 </v>
      </c>
      <c r="J85" s="2547">
        <f>結果表!O83</f>
        <v>99.737139063997901</v>
      </c>
      <c r="L85" s="529">
        <v>10</v>
      </c>
      <c r="M85" s="262">
        <f t="shared" ref="M85" si="629">B85</f>
        <v>100.22189463160562</v>
      </c>
      <c r="N85" s="220">
        <f t="shared" ref="N85" si="630">J85</f>
        <v>99.737139063997901</v>
      </c>
    </row>
    <row r="86" spans="1:14">
      <c r="A86" s="2232">
        <v>45597</v>
      </c>
      <c r="B86" s="2547">
        <f>結果表!G84</f>
        <v>100.14924512480914</v>
      </c>
      <c r="C86" s="699">
        <f t="shared" ref="C86" si="631">B86-B85</f>
        <v>-7.2649506796480523E-2</v>
      </c>
      <c r="D86" s="52">
        <f t="shared" ref="D86" si="632">ROUND((B86-B74)/B74*100,2)</f>
        <v>1.02</v>
      </c>
      <c r="E86" s="359">
        <f t="shared" ref="E86" si="633">AVERAGE(B84:B86)</f>
        <v>100.20449754005783</v>
      </c>
      <c r="F86" s="542">
        <f t="shared" ref="F86" si="634">E86-E85</f>
        <v>-2.5931989314486259E-2</v>
      </c>
      <c r="G86" s="361">
        <f t="shared" ref="G86" si="635">IF(F86&lt;0,-1,1)</f>
        <v>-1</v>
      </c>
      <c r="H86" s="360">
        <f t="shared" ref="H86" si="636">SUM(G84:G86)</f>
        <v>1</v>
      </c>
      <c r="I86" s="2543" t="str">
        <f t="shared" ref="I86" si="637">IF(H86=-3,"悪化 ",IF(H86=3,"改善 "," ---"))</f>
        <v xml:space="preserve"> ---</v>
      </c>
      <c r="J86" s="2547">
        <f>結果表!O84</f>
        <v>99.774128181975001</v>
      </c>
      <c r="L86" s="528">
        <v>11</v>
      </c>
      <c r="M86" s="262">
        <f t="shared" ref="M86" si="638">B86</f>
        <v>100.14924512480914</v>
      </c>
      <c r="N86" s="220">
        <f t="shared" ref="N86" si="639">J86</f>
        <v>99.774128181975001</v>
      </c>
    </row>
    <row r="87" spans="1:14">
      <c r="A87" s="2549">
        <v>45627</v>
      </c>
      <c r="B87" s="2547">
        <f>結果表!G85</f>
        <v>100.04670428848915</v>
      </c>
      <c r="C87" s="699">
        <f t="shared" ref="C87" si="640">B87-B86</f>
        <v>-0.10254083631998867</v>
      </c>
      <c r="D87" s="52">
        <f t="shared" ref="D87" si="641">ROUND((B87-B75)/B75*100,2)</f>
        <v>0.94</v>
      </c>
      <c r="E87" s="359">
        <f t="shared" ref="E87" si="642">AVERAGE(B85:B87)</f>
        <v>100.13928134830131</v>
      </c>
      <c r="F87" s="542">
        <f t="shared" ref="F87" si="643">E87-E86</f>
        <v>-6.5216191756519493E-2</v>
      </c>
      <c r="G87" s="361">
        <f t="shared" ref="G87" si="644">IF(F87&lt;0,-1,1)</f>
        <v>-1</v>
      </c>
      <c r="H87" s="360">
        <f t="shared" ref="H87" si="645">SUM(G85:G87)</f>
        <v>-1</v>
      </c>
      <c r="I87" s="2543" t="str">
        <f t="shared" ref="I87" si="646">IF(H87=-3,"悪化 ",IF(H87=3,"改善 "," ---"))</f>
        <v xml:space="preserve"> ---</v>
      </c>
      <c r="J87" s="2547">
        <f>結果表!O85</f>
        <v>99.792192376553487</v>
      </c>
      <c r="L87" s="532">
        <v>12</v>
      </c>
      <c r="M87" s="494">
        <f t="shared" ref="M87" si="647">B87</f>
        <v>100.04670428848915</v>
      </c>
      <c r="N87" s="225">
        <f t="shared" ref="N87" si="648">J87</f>
        <v>99.792192376553487</v>
      </c>
    </row>
    <row r="88" spans="1:14">
      <c r="A88" s="2231">
        <v>45658</v>
      </c>
      <c r="B88" s="2666">
        <f>結果表!G86</f>
        <v>99.903461167296541</v>
      </c>
      <c r="C88" s="245">
        <f t="shared" ref="C88:C93" si="649">B88-B87</f>
        <v>-0.14324312119261151</v>
      </c>
      <c r="D88" s="547">
        <f t="shared" ref="D88" si="650">ROUND((B88-B76)/B76*100,2)</f>
        <v>0.82</v>
      </c>
      <c r="E88" s="553">
        <f t="shared" ref="E88" si="651">AVERAGE(B86:B88)</f>
        <v>100.03313686019828</v>
      </c>
      <c r="F88" s="548">
        <f t="shared" ref="F88" si="652">E88-E87</f>
        <v>-0.1061444881030269</v>
      </c>
      <c r="G88" s="554">
        <f t="shared" ref="G88" si="653">IF(F88&lt;0,-1,1)</f>
        <v>-1</v>
      </c>
      <c r="H88" s="549">
        <f t="shared" ref="H88" si="654">SUM(G86:G88)</f>
        <v>-3</v>
      </c>
      <c r="I88" s="524" t="str">
        <f t="shared" ref="I88" si="655">IF(H88=-3,"悪化 ",IF(H88=3,"改善 "," ---"))</f>
        <v xml:space="preserve">悪化 </v>
      </c>
      <c r="J88" s="2637">
        <f>結果表!O86</f>
        <v>99.807246957183494</v>
      </c>
      <c r="L88" s="530" t="s">
        <v>1463</v>
      </c>
      <c r="M88" s="262">
        <f t="shared" ref="M88" si="656">B88</f>
        <v>99.903461167296541</v>
      </c>
      <c r="N88" s="220">
        <f t="shared" ref="N88" si="657">J88</f>
        <v>99.807246957183494</v>
      </c>
    </row>
    <row r="89" spans="1:14">
      <c r="A89" s="2232">
        <v>45689</v>
      </c>
      <c r="B89" s="2667">
        <f>結果表!G87</f>
        <v>99.766928543570643</v>
      </c>
      <c r="C89" s="243">
        <f t="shared" si="649"/>
        <v>-0.13653262372589836</v>
      </c>
      <c r="D89" s="52">
        <f t="shared" ref="D89" si="658">ROUND((B89-B77)/B77*100,2)</f>
        <v>0.63</v>
      </c>
      <c r="E89" s="359">
        <f t="shared" ref="E89" si="659">AVERAGE(B87:B89)</f>
        <v>99.905697999785446</v>
      </c>
      <c r="F89" s="542">
        <f t="shared" ref="F89" si="660">E89-E88</f>
        <v>-0.12743886041283758</v>
      </c>
      <c r="G89" s="361">
        <f t="shared" ref="G89" si="661">IF(F89&lt;0,-1,1)</f>
        <v>-1</v>
      </c>
      <c r="H89" s="360">
        <f t="shared" ref="H89" si="662">SUM(G87:G89)</f>
        <v>-3</v>
      </c>
      <c r="I89" s="514" t="str">
        <f t="shared" ref="I89" si="663">IF(H89=-3,"悪化 ",IF(H89=3,"改善 "," ---"))</f>
        <v xml:space="preserve">悪化 </v>
      </c>
      <c r="J89" s="2638">
        <f>結果表!O87</f>
        <v>99.832791607200704</v>
      </c>
      <c r="L89" s="527">
        <v>2</v>
      </c>
      <c r="M89" s="262">
        <f t="shared" ref="M89" si="664">B89</f>
        <v>99.766928543570643</v>
      </c>
      <c r="N89" s="220">
        <f t="shared" ref="N89" si="665">J89</f>
        <v>99.832791607200704</v>
      </c>
    </row>
    <row r="90" spans="1:14">
      <c r="A90" s="2232">
        <v>45717</v>
      </c>
      <c r="B90" s="2667">
        <f>結果表!G88</f>
        <v>99.701218361342399</v>
      </c>
      <c r="C90" s="243">
        <f t="shared" si="649"/>
        <v>-6.5710182228244207E-2</v>
      </c>
      <c r="D90" s="52">
        <f t="shared" ref="D90" si="666">ROUND((B90-B78)/B78*100,2)</f>
        <v>0.43</v>
      </c>
      <c r="E90" s="359">
        <f t="shared" ref="E90" si="667">AVERAGE(B88:B90)</f>
        <v>99.790536024069866</v>
      </c>
      <c r="F90" s="542">
        <f t="shared" ref="F90" si="668">E90-E89</f>
        <v>-0.11516197571557996</v>
      </c>
      <c r="G90" s="361">
        <f t="shared" ref="G90" si="669">IF(F90&lt;0,-1,1)</f>
        <v>-1</v>
      </c>
      <c r="H90" s="360">
        <f t="shared" ref="H90" si="670">SUM(G88:G90)</f>
        <v>-3</v>
      </c>
      <c r="I90" s="514" t="str">
        <f t="shared" ref="I90" si="671">IF(H90=-3,"悪化 ",IF(H90=3,"改善 "," ---"))</f>
        <v xml:space="preserve">悪化 </v>
      </c>
      <c r="J90" s="2638">
        <f>結果表!O88</f>
        <v>99.898001233662299</v>
      </c>
      <c r="L90" s="527">
        <v>3</v>
      </c>
      <c r="M90" s="262">
        <f t="shared" ref="M90" si="672">B90</f>
        <v>99.701218361342399</v>
      </c>
      <c r="N90" s="220">
        <f t="shared" ref="N90" si="673">J90</f>
        <v>99.898001233662299</v>
      </c>
    </row>
    <row r="91" spans="1:14">
      <c r="A91" s="2232">
        <v>45748</v>
      </c>
      <c r="B91" s="2667">
        <f>結果表!G89</f>
        <v>99.739950596117822</v>
      </c>
      <c r="C91" s="243">
        <f t="shared" si="649"/>
        <v>3.8732234775423535E-2</v>
      </c>
      <c r="D91" s="52">
        <f t="shared" ref="D91" si="674">ROUND((B91-B79)/B79*100,2)</f>
        <v>0.24</v>
      </c>
      <c r="E91" s="359">
        <f t="shared" ref="E91" si="675">AVERAGE(B89:B91)</f>
        <v>99.736032500343626</v>
      </c>
      <c r="F91" s="542">
        <f t="shared" ref="F91" si="676">E91-E90</f>
        <v>-5.4503523726239678E-2</v>
      </c>
      <c r="G91" s="361">
        <f t="shared" ref="G91" si="677">IF(F91&lt;0,-1,1)</f>
        <v>-1</v>
      </c>
      <c r="H91" s="360">
        <f t="shared" ref="H91" si="678">SUM(G89:G91)</f>
        <v>-3</v>
      </c>
      <c r="I91" s="514" t="str">
        <f t="shared" ref="I91" si="679">IF(H91=-3,"悪化 ",IF(H91=3,"改善 "," ---"))</f>
        <v xml:space="preserve">悪化 </v>
      </c>
      <c r="J91" s="2638">
        <f>結果表!O89</f>
        <v>100.02315585323323</v>
      </c>
      <c r="L91" s="527">
        <v>4</v>
      </c>
      <c r="M91" s="262">
        <f t="shared" ref="M91" si="680">B91</f>
        <v>99.739950596117822</v>
      </c>
      <c r="N91" s="220">
        <f t="shared" ref="N91" si="681">J91</f>
        <v>100.02315585323323</v>
      </c>
    </row>
    <row r="92" spans="1:14">
      <c r="A92" s="2232">
        <v>45778</v>
      </c>
      <c r="B92" s="2667">
        <f>結果表!G90</f>
        <v>99.838457425939239</v>
      </c>
      <c r="C92" s="243">
        <f t="shared" si="649"/>
        <v>9.8506829821417341E-2</v>
      </c>
      <c r="D92" s="52">
        <f t="shared" ref="D92" si="682">ROUND((B92-B80)/B80*100,2)</f>
        <v>0.08</v>
      </c>
      <c r="E92" s="359">
        <f t="shared" ref="E92" si="683">AVERAGE(B90:B92)</f>
        <v>99.759875461133149</v>
      </c>
      <c r="F92" s="542">
        <f t="shared" ref="F92" si="684">E92-E91</f>
        <v>2.3842960789522749E-2</v>
      </c>
      <c r="G92" s="361">
        <f t="shared" ref="G92" si="685">IF(F92&lt;0,-1,1)</f>
        <v>1</v>
      </c>
      <c r="H92" s="360">
        <f t="shared" ref="H92" si="686">SUM(G90:G92)</f>
        <v>-1</v>
      </c>
      <c r="I92" s="514" t="str">
        <f t="shared" ref="I92" si="687">IF(H92=-3,"悪化 ",IF(H92=3,"改善 "," ---"))</f>
        <v xml:space="preserve"> ---</v>
      </c>
      <c r="J92" s="2638">
        <f>結果表!O90</f>
        <v>100.2137135071734</v>
      </c>
      <c r="L92" s="527">
        <v>5</v>
      </c>
      <c r="M92" s="262">
        <f t="shared" ref="M92" si="688">B92</f>
        <v>99.838457425939239</v>
      </c>
      <c r="N92" s="220">
        <f t="shared" ref="N92" si="689">J92</f>
        <v>100.2137135071734</v>
      </c>
    </row>
    <row r="93" spans="1:14">
      <c r="A93" s="2232">
        <v>45809</v>
      </c>
      <c r="B93" s="2667">
        <f>結果表!G91</f>
        <v>99.88960610572704</v>
      </c>
      <c r="C93" s="243">
        <f t="shared" si="649"/>
        <v>5.1148679787800688E-2</v>
      </c>
      <c r="D93" s="52">
        <f t="shared" ref="D93" si="690">ROUND((B93-B81)/B81*100,2)</f>
        <v>-0.09</v>
      </c>
      <c r="E93" s="359">
        <f t="shared" ref="E93" si="691">AVERAGE(B91:B93)</f>
        <v>99.822671375928039</v>
      </c>
      <c r="F93" s="542">
        <f t="shared" ref="F93" si="692">E93-E92</f>
        <v>6.2795914794889995E-2</v>
      </c>
      <c r="G93" s="361">
        <f t="shared" ref="G93" si="693">IF(F93&lt;0,-1,1)</f>
        <v>1</v>
      </c>
      <c r="H93" s="360">
        <f t="shared" ref="H93" si="694">SUM(G91:G93)</f>
        <v>1</v>
      </c>
      <c r="I93" s="514" t="str">
        <f t="shared" ref="I93" si="695">IF(H93=-3,"悪化 ",IF(H93=3,"改善 "," ---"))</f>
        <v xml:space="preserve"> ---</v>
      </c>
      <c r="J93" s="2638">
        <f>結果表!O91</f>
        <v>100.47564720920542</v>
      </c>
      <c r="L93" s="527">
        <v>6</v>
      </c>
      <c r="M93" s="262">
        <f t="shared" ref="M93" si="696">B93</f>
        <v>99.88960610572704</v>
      </c>
      <c r="N93" s="220">
        <f t="shared" ref="N93" si="697">J93</f>
        <v>100.47564720920542</v>
      </c>
    </row>
    <row r="94" spans="1:14">
      <c r="A94" s="2232">
        <v>45839</v>
      </c>
      <c r="B94" s="2667">
        <f>結果表!G92</f>
        <v>99.912654632868225</v>
      </c>
      <c r="C94" s="243">
        <f t="shared" ref="C94" si="698">B94-B93</f>
        <v>2.3048527141185104E-2</v>
      </c>
      <c r="D94" s="52">
        <f t="shared" ref="D94" si="699">ROUND((B94-B82)/B82*100,2)</f>
        <v>-0.25</v>
      </c>
      <c r="E94" s="359">
        <f t="shared" ref="E94" si="700">AVERAGE(B92:B94)</f>
        <v>99.880239388178168</v>
      </c>
      <c r="F94" s="542">
        <f t="shared" ref="F94" si="701">E94-E93</f>
        <v>5.7568012250129641E-2</v>
      </c>
      <c r="G94" s="361">
        <f t="shared" ref="G94" si="702">IF(F94&lt;0,-1,1)</f>
        <v>1</v>
      </c>
      <c r="H94" s="360">
        <f t="shared" ref="H94" si="703">SUM(G92:G94)</f>
        <v>3</v>
      </c>
      <c r="I94" s="514" t="str">
        <f t="shared" ref="I94" si="704">IF(H94=-3,"悪化 ",IF(H94=3,"改善 "," ---"))</f>
        <v xml:space="preserve">改善 </v>
      </c>
      <c r="J94" s="2638">
        <f>結果表!O92</f>
        <v>100.80197543380569</v>
      </c>
      <c r="L94" s="527">
        <v>7</v>
      </c>
      <c r="M94" s="262">
        <f t="shared" ref="M94" si="705">B94</f>
        <v>99.912654632868225</v>
      </c>
      <c r="N94" s="220">
        <f t="shared" ref="N94" si="706">J94</f>
        <v>100.80197543380569</v>
      </c>
    </row>
    <row r="95" spans="1:14">
      <c r="A95" s="2232">
        <v>45870</v>
      </c>
      <c r="B95" s="2667">
        <f>結果表!G93</f>
        <v>99.848407760973615</v>
      </c>
      <c r="C95" s="243">
        <f t="shared" ref="C95" si="707">B95-B94</f>
        <v>-6.4246871894610535E-2</v>
      </c>
      <c r="D95" s="52">
        <f t="shared" ref="D95" si="708">ROUND((B95-B83)/B83*100,2)</f>
        <v>-0.38</v>
      </c>
      <c r="E95" s="359">
        <f t="shared" ref="E95" si="709">AVERAGE(B93:B95)</f>
        <v>99.883556166522965</v>
      </c>
      <c r="F95" s="542">
        <f t="shared" ref="F95" si="710">E95-E94</f>
        <v>3.3167783447964894E-3</v>
      </c>
      <c r="G95" s="361">
        <f t="shared" ref="G95" si="711">IF(F95&lt;0,-1,1)</f>
        <v>1</v>
      </c>
      <c r="H95" s="360">
        <f t="shared" ref="H95" si="712">SUM(G93:G95)</f>
        <v>3</v>
      </c>
      <c r="I95" s="514" t="str">
        <f t="shared" ref="I95" si="713">IF(H95=-3,"悪化 ",IF(H95=3,"改善 "," ---"))</f>
        <v xml:space="preserve">改善 </v>
      </c>
      <c r="J95" s="2638">
        <f>結果表!O93</f>
        <v>101.12420079040488</v>
      </c>
      <c r="L95" s="529">
        <v>8</v>
      </c>
      <c r="M95" s="262">
        <f t="shared" ref="M95" si="714">B95</f>
        <v>99.848407760973615</v>
      </c>
      <c r="N95" s="220">
        <f t="shared" ref="N95" si="715">J95</f>
        <v>101.12420079040488</v>
      </c>
    </row>
    <row r="96" spans="1:14">
      <c r="A96" s="2232">
        <v>45901</v>
      </c>
      <c r="B96" s="2667"/>
      <c r="C96" s="243"/>
      <c r="D96" s="52"/>
      <c r="E96" s="359"/>
      <c r="F96" s="542"/>
      <c r="G96" s="361"/>
      <c r="H96" s="360"/>
      <c r="I96" s="514"/>
      <c r="J96" s="2638"/>
      <c r="L96" s="529">
        <v>9</v>
      </c>
      <c r="M96" s="262"/>
      <c r="N96" s="220"/>
    </row>
    <row r="97" spans="1:14">
      <c r="A97" s="2232">
        <v>45931</v>
      </c>
      <c r="B97" s="2667"/>
      <c r="C97" s="243"/>
      <c r="D97" s="52"/>
      <c r="E97" s="359"/>
      <c r="F97" s="542"/>
      <c r="G97" s="361"/>
      <c r="H97" s="360"/>
      <c r="I97" s="514"/>
      <c r="J97" s="2638"/>
      <c r="L97" s="529">
        <v>10</v>
      </c>
      <c r="M97" s="262"/>
      <c r="N97" s="220"/>
    </row>
    <row r="98" spans="1:14">
      <c r="A98" s="2232">
        <v>45962</v>
      </c>
      <c r="B98" s="2667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8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1"/>
  <sheetViews>
    <sheetView workbookViewId="0">
      <pane xSplit="1" ySplit="3" topLeftCell="B85" activePane="bottomRight" state="frozen"/>
      <selection pane="topRight" activeCell="B1" sqref="B1"/>
      <selection pane="bottomLeft" activeCell="A4" sqref="A4"/>
      <selection pane="bottomRight" activeCell="N98" sqref="N98"/>
    </sheetView>
  </sheetViews>
  <sheetFormatPr defaultRowHeight="13"/>
  <cols>
    <col min="2" max="6" width="10.6328125" style="305" customWidth="1"/>
    <col min="7" max="8" width="7.90625" style="305" customWidth="1"/>
    <col min="9" max="10" width="10.6328125" style="305" customWidth="1"/>
  </cols>
  <sheetData>
    <row r="1" spans="1:14">
      <c r="A1" s="303" t="s">
        <v>1443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54" t="s">
        <v>472</v>
      </c>
      <c r="B2" s="2552" t="s">
        <v>510</v>
      </c>
      <c r="C2" s="2551"/>
      <c r="D2" s="2563"/>
      <c r="E2" s="2552"/>
      <c r="F2" s="2552"/>
      <c r="G2" s="2552"/>
      <c r="H2" s="2552"/>
      <c r="I2" s="2553"/>
      <c r="J2" s="2553" t="s">
        <v>511</v>
      </c>
    </row>
    <row r="3" spans="1:14" ht="26">
      <c r="A3" s="2559"/>
      <c r="B3" s="2560"/>
      <c r="C3" s="2556" t="s">
        <v>265</v>
      </c>
      <c r="D3" s="2556" t="s">
        <v>267</v>
      </c>
      <c r="E3" s="2557" t="s">
        <v>487</v>
      </c>
      <c r="F3" s="2558" t="s">
        <v>492</v>
      </c>
      <c r="G3" s="2775" t="s">
        <v>65</v>
      </c>
      <c r="H3" s="2886"/>
      <c r="I3" s="2776"/>
      <c r="J3" s="2562"/>
      <c r="L3" s="526" t="s">
        <v>352</v>
      </c>
      <c r="M3" s="526" t="s">
        <v>707</v>
      </c>
      <c r="N3" s="526" t="s">
        <v>708</v>
      </c>
    </row>
    <row r="4" spans="1:14">
      <c r="A4" s="2587">
        <v>43101</v>
      </c>
      <c r="B4" s="2637">
        <f>結果表!H2</f>
        <v>98.714963357756133</v>
      </c>
      <c r="C4" s="699"/>
      <c r="D4" s="52"/>
      <c r="E4" s="359">
        <f>AVERAGE(B4:B4)</f>
        <v>98.714963357756133</v>
      </c>
      <c r="F4" s="542"/>
      <c r="G4" s="361"/>
      <c r="H4" s="360"/>
      <c r="I4" s="514"/>
      <c r="J4" s="2546">
        <f>結果表!P2</f>
        <v>99.379737874632596</v>
      </c>
      <c r="L4" s="527" t="s">
        <v>713</v>
      </c>
      <c r="M4" s="262">
        <f t="shared" ref="M4:M7" si="0">B4</f>
        <v>98.714963357756133</v>
      </c>
      <c r="N4" s="220">
        <f t="shared" ref="N4:N7" si="1">J4</f>
        <v>99.379737874632596</v>
      </c>
    </row>
    <row r="5" spans="1:14">
      <c r="A5" s="2587">
        <v>43132</v>
      </c>
      <c r="B5" s="2638">
        <f>結果表!H3</f>
        <v>99.473215041177482</v>
      </c>
      <c r="C5" s="699">
        <f t="shared" ref="C5" si="2">B5-B4</f>
        <v>0.7582516834213493</v>
      </c>
      <c r="D5" s="52"/>
      <c r="E5" s="359">
        <f>AVERAGE(B4:B5)</f>
        <v>99.094089199466808</v>
      </c>
      <c r="F5" s="542">
        <f t="shared" ref="F5" si="3">E5-E4</f>
        <v>0.37912584171067465</v>
      </c>
      <c r="G5" s="361">
        <f t="shared" ref="G5" si="4">IF(F5&lt;0,-1,1)</f>
        <v>1</v>
      </c>
      <c r="H5" s="360"/>
      <c r="I5" s="514"/>
      <c r="J5" s="2547">
        <f>結果表!P3</f>
        <v>99.751949856947462</v>
      </c>
      <c r="L5" s="527">
        <v>2</v>
      </c>
      <c r="M5" s="262">
        <f t="shared" si="0"/>
        <v>99.473215041177482</v>
      </c>
      <c r="N5" s="220">
        <f t="shared" si="1"/>
        <v>99.751949856947462</v>
      </c>
    </row>
    <row r="6" spans="1:14">
      <c r="A6" s="2587">
        <v>43160</v>
      </c>
      <c r="B6" s="2638">
        <f>結果表!H4</f>
        <v>100.1841560942696</v>
      </c>
      <c r="C6" s="699">
        <f t="shared" ref="C6" si="5">B6-B5</f>
        <v>0.71094105309211386</v>
      </c>
      <c r="D6" s="52"/>
      <c r="E6" s="359">
        <f t="shared" ref="E6" si="6">AVERAGE(B4:B6)</f>
        <v>99.457444831067733</v>
      </c>
      <c r="F6" s="542">
        <f t="shared" ref="F6" si="7">E6-E5</f>
        <v>0.36335563160092477</v>
      </c>
      <c r="G6" s="361">
        <f t="shared" ref="G6" si="8">IF(F6&lt;0,-1,1)</f>
        <v>1</v>
      </c>
      <c r="H6" s="360"/>
      <c r="I6" s="514"/>
      <c r="J6" s="2547">
        <f>結果表!P4</f>
        <v>100.14756227206703</v>
      </c>
      <c r="L6" s="527">
        <v>3</v>
      </c>
      <c r="M6" s="262">
        <f t="shared" si="0"/>
        <v>100.1841560942696</v>
      </c>
      <c r="N6" s="220">
        <f t="shared" si="1"/>
        <v>100.14756227206703</v>
      </c>
    </row>
    <row r="7" spans="1:14">
      <c r="A7" s="2587">
        <v>43191</v>
      </c>
      <c r="B7" s="2638">
        <f>結果表!H5</f>
        <v>100.75159489235349</v>
      </c>
      <c r="C7" s="699">
        <f t="shared" ref="C7" si="9">B7-B6</f>
        <v>0.56743879808389863</v>
      </c>
      <c r="D7" s="52"/>
      <c r="E7" s="359">
        <f t="shared" ref="E7" si="10">AVERAGE(B5:B7)</f>
        <v>100.13632200926686</v>
      </c>
      <c r="F7" s="542">
        <f t="shared" ref="F7" si="11">E7-E6</f>
        <v>0.67887717819913007</v>
      </c>
      <c r="G7" s="361">
        <f t="shared" ref="G7" si="12">IF(F7&lt;0,-1,1)</f>
        <v>1</v>
      </c>
      <c r="H7" s="360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2547">
        <f>結果表!P5</f>
        <v>100.55110698609357</v>
      </c>
      <c r="L7" s="527">
        <v>4</v>
      </c>
      <c r="M7" s="262">
        <f t="shared" si="0"/>
        <v>100.75159489235349</v>
      </c>
      <c r="N7" s="220">
        <f t="shared" si="1"/>
        <v>100.55110698609357</v>
      </c>
    </row>
    <row r="8" spans="1:14">
      <c r="A8" s="2587">
        <v>43221</v>
      </c>
      <c r="B8" s="2638">
        <f>結果表!H6</f>
        <v>101.15489979680949</v>
      </c>
      <c r="C8" s="699">
        <f t="shared" ref="C8" si="15">B8-B7</f>
        <v>0.4033049044559931</v>
      </c>
      <c r="D8" s="52"/>
      <c r="E8" s="359">
        <f t="shared" ref="E8" si="16">AVERAGE(B6:B8)</f>
        <v>100.69688359447753</v>
      </c>
      <c r="F8" s="542">
        <f t="shared" ref="F8" si="17">E8-E7</f>
        <v>0.56056158521066379</v>
      </c>
      <c r="G8" s="361">
        <f t="shared" ref="G8" si="18">IF(F8&lt;0,-1,1)</f>
        <v>1</v>
      </c>
      <c r="H8" s="360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2547">
        <f>結果表!P6</f>
        <v>100.92680142980288</v>
      </c>
      <c r="L8" s="527">
        <v>5</v>
      </c>
      <c r="M8" s="262">
        <f t="shared" ref="M8:M16" si="21">B8</f>
        <v>101.15489979680949</v>
      </c>
      <c r="N8" s="220">
        <f t="shared" ref="N8:N16" si="22">J8</f>
        <v>100.92680142980288</v>
      </c>
    </row>
    <row r="9" spans="1:14">
      <c r="A9" s="2587">
        <v>43252</v>
      </c>
      <c r="B9" s="2638">
        <f>結果表!H7</f>
        <v>101.35929409070241</v>
      </c>
      <c r="C9" s="699">
        <f t="shared" ref="C9" si="23">B9-B8</f>
        <v>0.20439429389291774</v>
      </c>
      <c r="D9" s="52"/>
      <c r="E9" s="359">
        <f t="shared" ref="E9" si="24">AVERAGE(B7:B9)</f>
        <v>101.08859625995512</v>
      </c>
      <c r="F9" s="542">
        <f t="shared" ref="F9" si="25">E9-E8</f>
        <v>0.39171266547759842</v>
      </c>
      <c r="G9" s="361">
        <f t="shared" ref="G9" si="26">IF(F9&lt;0,-1,1)</f>
        <v>1</v>
      </c>
      <c r="H9" s="360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2547">
        <f>結果表!P7</f>
        <v>101.24496245620828</v>
      </c>
      <c r="L9" s="527">
        <v>6</v>
      </c>
      <c r="M9" s="262">
        <f t="shared" si="21"/>
        <v>101.35929409070241</v>
      </c>
      <c r="N9" s="220">
        <f t="shared" si="22"/>
        <v>101.24496245620828</v>
      </c>
    </row>
    <row r="10" spans="1:14">
      <c r="A10" s="2587">
        <v>43282</v>
      </c>
      <c r="B10" s="2638">
        <f>結果表!H8</f>
        <v>101.44988578244065</v>
      </c>
      <c r="C10" s="699">
        <f t="shared" ref="C10" si="29">B10-B9</f>
        <v>9.0591691738239888E-2</v>
      </c>
      <c r="D10" s="52"/>
      <c r="E10" s="359">
        <f t="shared" ref="E10" si="30">AVERAGE(B8:B10)</f>
        <v>101.32135988998418</v>
      </c>
      <c r="F10" s="542">
        <f t="shared" ref="F10" si="31">E10-E9</f>
        <v>0.23276363002905498</v>
      </c>
      <c r="G10" s="361">
        <f t="shared" ref="G10" si="32">IF(F10&lt;0,-1,1)</f>
        <v>1</v>
      </c>
      <c r="H10" s="360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2547">
        <f>結果表!P8</f>
        <v>101.47155019405946</v>
      </c>
      <c r="L10" s="527">
        <v>7</v>
      </c>
      <c r="M10" s="262">
        <f t="shared" si="21"/>
        <v>101.44988578244065</v>
      </c>
      <c r="N10" s="220">
        <f t="shared" si="22"/>
        <v>101.47155019405946</v>
      </c>
    </row>
    <row r="11" spans="1:14">
      <c r="A11" s="2587">
        <v>43313</v>
      </c>
      <c r="B11" s="2638">
        <f>結果表!H9</f>
        <v>101.44972043168164</v>
      </c>
      <c r="C11" s="699">
        <f t="shared" ref="C11" si="35">B11-B10</f>
        <v>-1.6535075900492302E-4</v>
      </c>
      <c r="D11" s="52"/>
      <c r="E11" s="359">
        <f t="shared" ref="E11" si="36">AVERAGE(B9:B11)</f>
        <v>101.41963343494156</v>
      </c>
      <c r="F11" s="542">
        <f t="shared" ref="F11" si="37">E11-E10</f>
        <v>9.8273544957379499E-2</v>
      </c>
      <c r="G11" s="361">
        <f t="shared" ref="G11" si="38">IF(F11&lt;0,-1,1)</f>
        <v>1</v>
      </c>
      <c r="H11" s="360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2547">
        <f>結果表!P9</f>
        <v>101.60661982932388</v>
      </c>
      <c r="L11" s="529">
        <v>8</v>
      </c>
      <c r="M11" s="262">
        <f t="shared" si="21"/>
        <v>101.44972043168164</v>
      </c>
      <c r="N11" s="220">
        <f t="shared" si="22"/>
        <v>101.60661982932388</v>
      </c>
    </row>
    <row r="12" spans="1:14">
      <c r="A12" s="2587">
        <v>43344</v>
      </c>
      <c r="B12" s="2638">
        <f>結果表!H10</f>
        <v>101.38091693266911</v>
      </c>
      <c r="C12" s="699">
        <f t="shared" ref="C12" si="41">B12-B11</f>
        <v>-6.8803499012531688E-2</v>
      </c>
      <c r="D12" s="52"/>
      <c r="E12" s="359">
        <f t="shared" ref="E12" si="42">AVERAGE(B10:B12)</f>
        <v>101.42684104893046</v>
      </c>
      <c r="F12" s="542">
        <f t="shared" ref="F12" si="43">E12-E11</f>
        <v>7.2076139888963553E-3</v>
      </c>
      <c r="G12" s="361">
        <f t="shared" ref="G12" si="44">IF(F12&lt;0,-1,1)</f>
        <v>1</v>
      </c>
      <c r="H12" s="360">
        <f t="shared" ref="H12" si="45">SUM(G10:G12)</f>
        <v>3</v>
      </c>
      <c r="I12" s="514" t="str">
        <f t="shared" ref="I12" si="46">IF(H12=-3,"悪化 ",IF(H12=3,"改善 "," ---"))</f>
        <v xml:space="preserve">改善 </v>
      </c>
      <c r="J12" s="2547">
        <f>結果表!P10</f>
        <v>101.65208182878629</v>
      </c>
      <c r="L12" s="529">
        <v>9</v>
      </c>
      <c r="M12" s="262">
        <f t="shared" si="21"/>
        <v>101.38091693266911</v>
      </c>
      <c r="N12" s="220">
        <f t="shared" si="22"/>
        <v>101.65208182878629</v>
      </c>
    </row>
    <row r="13" spans="1:14">
      <c r="A13" s="2587">
        <v>43374</v>
      </c>
      <c r="B13" s="2638">
        <f>結果表!H11</f>
        <v>101.30474138526321</v>
      </c>
      <c r="C13" s="699">
        <f t="shared" ref="C13" si="47">B13-B12</f>
        <v>-7.6175547405895827E-2</v>
      </c>
      <c r="D13" s="52"/>
      <c r="E13" s="359">
        <f t="shared" ref="E13" si="48">AVERAGE(B11:B13)</f>
        <v>101.37845958320467</v>
      </c>
      <c r="F13" s="542">
        <f t="shared" ref="F13" si="49">E13-E12</f>
        <v>-4.8381465725782391E-2</v>
      </c>
      <c r="G13" s="361">
        <f t="shared" ref="G13" si="50">IF(F13&lt;0,-1,1)</f>
        <v>-1</v>
      </c>
      <c r="H13" s="360">
        <f t="shared" ref="H13" si="51">SUM(G11:G13)</f>
        <v>1</v>
      </c>
      <c r="I13" s="514" t="str">
        <f t="shared" ref="I13" si="52">IF(H13=-3,"悪化 ",IF(H13=3,"改善 "," ---"))</f>
        <v xml:space="preserve"> ---</v>
      </c>
      <c r="J13" s="2547">
        <f>結果表!P11</f>
        <v>101.64853047947534</v>
      </c>
      <c r="L13" s="529">
        <v>10</v>
      </c>
      <c r="M13" s="262">
        <f t="shared" si="21"/>
        <v>101.30474138526321</v>
      </c>
      <c r="N13" s="220">
        <f t="shared" si="22"/>
        <v>101.64853047947534</v>
      </c>
    </row>
    <row r="14" spans="1:14">
      <c r="A14" s="2587">
        <v>43405</v>
      </c>
      <c r="B14" s="2638">
        <f>結果表!H12</f>
        <v>101.1261367349662</v>
      </c>
      <c r="C14" s="699">
        <f t="shared" ref="C14" si="53">B14-B13</f>
        <v>-0.178604650297018</v>
      </c>
      <c r="D14" s="52"/>
      <c r="E14" s="359">
        <f t="shared" ref="E14" si="54">AVERAGE(B12:B14)</f>
        <v>101.27059835096618</v>
      </c>
      <c r="F14" s="542">
        <f t="shared" ref="F14" si="55">E14-E13</f>
        <v>-0.10786123223849131</v>
      </c>
      <c r="G14" s="361">
        <f t="shared" ref="G14" si="56">IF(F14&lt;0,-1,1)</f>
        <v>-1</v>
      </c>
      <c r="H14" s="360">
        <f t="shared" ref="H14" si="57">SUM(G12:G14)</f>
        <v>-1</v>
      </c>
      <c r="I14" s="514" t="str">
        <f t="shared" ref="I14" si="58">IF(H14=-3,"悪化 ",IF(H14=3,"改善 "," ---"))</f>
        <v xml:space="preserve"> ---</v>
      </c>
      <c r="J14" s="2547">
        <f>結果表!P12</f>
        <v>101.62780150925413</v>
      </c>
      <c r="L14" s="528">
        <v>11</v>
      </c>
      <c r="M14" s="262">
        <f t="shared" si="21"/>
        <v>101.1261367349662</v>
      </c>
      <c r="N14" s="220">
        <f t="shared" si="22"/>
        <v>101.62780150925413</v>
      </c>
    </row>
    <row r="15" spans="1:14">
      <c r="A15" s="2587">
        <v>43435</v>
      </c>
      <c r="B15" s="2638">
        <f>結果表!H13</f>
        <v>100.85625232533101</v>
      </c>
      <c r="C15" s="699">
        <f t="shared" ref="C15:C16" si="59">B15-B14</f>
        <v>-0.26988440963518201</v>
      </c>
      <c r="D15" s="52"/>
      <c r="E15" s="359">
        <f t="shared" ref="E15:E16" si="60">AVERAGE(B13:B15)</f>
        <v>101.09571014852014</v>
      </c>
      <c r="F15" s="542">
        <f t="shared" ref="F15:F16" si="61">E15-E14</f>
        <v>-0.17488820244604142</v>
      </c>
      <c r="G15" s="361">
        <f t="shared" ref="G15:G16" si="62">IF(F15&lt;0,-1,1)</f>
        <v>-1</v>
      </c>
      <c r="H15" s="360">
        <f t="shared" ref="H15:H16" si="63">SUM(G13:G15)</f>
        <v>-3</v>
      </c>
      <c r="I15" s="514" t="str">
        <f t="shared" ref="I15:I16" si="64">IF(H15=-3,"悪化 ",IF(H15=3,"改善 "," ---"))</f>
        <v xml:space="preserve">悪化 </v>
      </c>
      <c r="J15" s="2548">
        <f>結果表!P13</f>
        <v>101.59753449955684</v>
      </c>
      <c r="L15" s="527">
        <v>12</v>
      </c>
      <c r="M15" s="262">
        <f t="shared" si="21"/>
        <v>100.85625232533101</v>
      </c>
      <c r="N15" s="220">
        <f t="shared" si="22"/>
        <v>101.59753449955684</v>
      </c>
    </row>
    <row r="16" spans="1:14">
      <c r="A16" s="2640">
        <v>43466</v>
      </c>
      <c r="B16" s="2637">
        <f>結果表!H14</f>
        <v>100.55972763907646</v>
      </c>
      <c r="C16" s="547">
        <f t="shared" si="59"/>
        <v>-0.29652468625455697</v>
      </c>
      <c r="D16" s="245">
        <f t="shared" ref="D16" si="65">ROUND((B16-B4)/B4*100,2)</f>
        <v>1.87</v>
      </c>
      <c r="E16" s="548">
        <f t="shared" si="60"/>
        <v>100.84737223312455</v>
      </c>
      <c r="F16" s="553">
        <f t="shared" si="61"/>
        <v>-0.24833791539559513</v>
      </c>
      <c r="G16" s="549">
        <f t="shared" si="62"/>
        <v>-1</v>
      </c>
      <c r="H16" s="554">
        <f t="shared" si="63"/>
        <v>-3</v>
      </c>
      <c r="I16" s="702" t="str">
        <f t="shared" si="64"/>
        <v xml:space="preserve">悪化 </v>
      </c>
      <c r="J16" s="2547">
        <f>結果表!P14</f>
        <v>101.55646484712139</v>
      </c>
      <c r="L16" s="530" t="s">
        <v>758</v>
      </c>
      <c r="M16" s="531">
        <f t="shared" si="21"/>
        <v>100.55972763907646</v>
      </c>
      <c r="N16" s="369">
        <f t="shared" si="22"/>
        <v>101.55646484712139</v>
      </c>
    </row>
    <row r="17" spans="1:14">
      <c r="A17" s="2589">
        <v>43497</v>
      </c>
      <c r="B17" s="2638">
        <f>結果表!H15</f>
        <v>100.28127688163059</v>
      </c>
      <c r="C17" s="52">
        <f t="shared" ref="C17" si="66">B17-B16</f>
        <v>-0.27845075744586723</v>
      </c>
      <c r="D17" s="243">
        <f t="shared" ref="D17" si="67">ROUND((B17-B5)/B5*100,2)</f>
        <v>0.81</v>
      </c>
      <c r="E17" s="542">
        <f t="shared" ref="E17" si="68">AVERAGE(B15:B17)</f>
        <v>100.56575228201268</v>
      </c>
      <c r="F17" s="359">
        <f t="shared" ref="F17" si="69">E17-E16</f>
        <v>-0.281619951111864</v>
      </c>
      <c r="G17" s="360">
        <f t="shared" ref="G17" si="70">IF(F17&lt;0,-1,1)</f>
        <v>-1</v>
      </c>
      <c r="H17" s="361">
        <f t="shared" ref="H17" si="71">SUM(G15:G17)</f>
        <v>-3</v>
      </c>
      <c r="I17" s="513" t="str">
        <f t="shared" ref="I17" si="72">IF(H17=-3,"悪化 ",IF(H17=3,"改善 "," ---"))</f>
        <v xml:space="preserve">悪化 </v>
      </c>
      <c r="J17" s="2547">
        <f>結果表!P15</f>
        <v>101.50158212666113</v>
      </c>
      <c r="L17" s="527">
        <v>2</v>
      </c>
      <c r="M17" s="262">
        <f t="shared" ref="M17" si="73">B17</f>
        <v>100.28127688163059</v>
      </c>
      <c r="N17" s="220">
        <f t="shared" ref="N17" si="74">J17</f>
        <v>101.50158212666113</v>
      </c>
    </row>
    <row r="18" spans="1:14">
      <c r="A18" s="2589">
        <v>43525</v>
      </c>
      <c r="B18" s="2638">
        <f>結果表!H16</f>
        <v>100.03617780730094</v>
      </c>
      <c r="C18" s="52">
        <f t="shared" ref="C18" si="75">B18-B17</f>
        <v>-0.2450990743296444</v>
      </c>
      <c r="D18" s="243">
        <f t="shared" ref="D18" si="76">ROUND((B18-B6)/B6*100,2)</f>
        <v>-0.15</v>
      </c>
      <c r="E18" s="542">
        <f t="shared" ref="E18" si="77">AVERAGE(B16:B18)</f>
        <v>100.29239410933599</v>
      </c>
      <c r="F18" s="359">
        <f t="shared" ref="F18" si="78">E18-E17</f>
        <v>-0.27335817267669427</v>
      </c>
      <c r="G18" s="360">
        <f t="shared" ref="G18" si="79">IF(F18&lt;0,-1,1)</f>
        <v>-1</v>
      </c>
      <c r="H18" s="361">
        <f t="shared" ref="H18" si="80">SUM(G16:G18)</f>
        <v>-3</v>
      </c>
      <c r="I18" s="513" t="str">
        <f t="shared" ref="I18" si="81">IF(H18=-3,"悪化 ",IF(H18=3,"改善 "," ---"))</f>
        <v xml:space="preserve">悪化 </v>
      </c>
      <c r="J18" s="2547">
        <f>結果表!P16</f>
        <v>101.41878279493511</v>
      </c>
      <c r="L18" s="527">
        <v>3</v>
      </c>
      <c r="M18" s="262">
        <f t="shared" ref="M18" si="82">B18</f>
        <v>100.03617780730094</v>
      </c>
      <c r="N18" s="220">
        <f t="shared" ref="N18" si="83">J18</f>
        <v>101.41878279493511</v>
      </c>
    </row>
    <row r="19" spans="1:14">
      <c r="A19" s="2589">
        <v>43556</v>
      </c>
      <c r="B19" s="2638">
        <f>結果表!H17</f>
        <v>99.90306077116503</v>
      </c>
      <c r="C19" s="52">
        <f t="shared" ref="C19" si="84">B19-B18</f>
        <v>-0.13311703613591419</v>
      </c>
      <c r="D19" s="243">
        <f t="shared" ref="D19" si="85">ROUND((B19-B7)/B7*100,2)</f>
        <v>-0.84</v>
      </c>
      <c r="E19" s="542">
        <f t="shared" ref="E19" si="86">AVERAGE(B17:B19)</f>
        <v>100.07350515336553</v>
      </c>
      <c r="F19" s="359">
        <f t="shared" ref="F19" si="87">E19-E18</f>
        <v>-0.21888895597045632</v>
      </c>
      <c r="G19" s="360">
        <f t="shared" ref="G19" si="88">IF(F19&lt;0,-1,1)</f>
        <v>-1</v>
      </c>
      <c r="H19" s="361">
        <f t="shared" ref="H19" si="89">SUM(G17:G19)</f>
        <v>-3</v>
      </c>
      <c r="I19" s="513" t="str">
        <f t="shared" ref="I19" si="90">IF(H19=-3,"悪化 ",IF(H19=3,"改善 "," ---"))</f>
        <v xml:space="preserve">悪化 </v>
      </c>
      <c r="J19" s="2547">
        <f>結果表!P17</f>
        <v>101.29667857677138</v>
      </c>
      <c r="L19" s="527">
        <v>4</v>
      </c>
      <c r="M19" s="262">
        <f t="shared" ref="M19" si="91">B19</f>
        <v>99.90306077116503</v>
      </c>
      <c r="N19" s="220">
        <f t="shared" ref="N19" si="92">J19</f>
        <v>101.29667857677138</v>
      </c>
    </row>
    <row r="20" spans="1:14">
      <c r="A20" s="2589">
        <v>43586</v>
      </c>
      <c r="B20" s="2638">
        <f>結果表!H18</f>
        <v>99.842960742367865</v>
      </c>
      <c r="C20" s="52">
        <f t="shared" ref="C20" si="93">B20-B19</f>
        <v>-6.0100028797165805E-2</v>
      </c>
      <c r="D20" s="243">
        <f t="shared" ref="D20" si="94">ROUND((B20-B8)/B8*100,2)</f>
        <v>-1.3</v>
      </c>
      <c r="E20" s="542">
        <f t="shared" ref="E20" si="95">AVERAGE(B18:B20)</f>
        <v>99.92739977361127</v>
      </c>
      <c r="F20" s="359">
        <f t="shared" ref="F20" si="96">E20-E19</f>
        <v>-0.14610537975426041</v>
      </c>
      <c r="G20" s="360">
        <f t="shared" ref="G20" si="97">IF(F20&lt;0,-1,1)</f>
        <v>-1</v>
      </c>
      <c r="H20" s="361">
        <f t="shared" ref="H20" si="98">SUM(G18:G20)</f>
        <v>-3</v>
      </c>
      <c r="I20" s="513" t="str">
        <f t="shared" ref="I20" si="99">IF(H20=-3,"悪化 ",IF(H20=3,"改善 "," ---"))</f>
        <v xml:space="preserve">悪化 </v>
      </c>
      <c r="J20" s="2547">
        <f>結果表!P18</f>
        <v>101.14988042461462</v>
      </c>
      <c r="L20" s="527">
        <v>5</v>
      </c>
      <c r="M20" s="262">
        <f t="shared" ref="M20" si="100">B20</f>
        <v>99.842960742367865</v>
      </c>
      <c r="N20" s="220">
        <f t="shared" ref="N20" si="101">J20</f>
        <v>101.14988042461462</v>
      </c>
    </row>
    <row r="21" spans="1:14">
      <c r="A21" s="2589">
        <v>43617</v>
      </c>
      <c r="B21" s="2638">
        <f>結果表!H19</f>
        <v>99.786284898400737</v>
      </c>
      <c r="C21" s="52">
        <f t="shared" ref="C21" si="102">B21-B20</f>
        <v>-5.6675843967127548E-2</v>
      </c>
      <c r="D21" s="243">
        <f t="shared" ref="D21" si="103">ROUND((B21-B9)/B9*100,2)</f>
        <v>-1.55</v>
      </c>
      <c r="E21" s="542">
        <f t="shared" ref="E21" si="104">AVERAGE(B19:B21)</f>
        <v>99.844102137311211</v>
      </c>
      <c r="F21" s="359">
        <f t="shared" ref="F21" si="105">E21-E20</f>
        <v>-8.3297636300059708E-2</v>
      </c>
      <c r="G21" s="360">
        <f t="shared" ref="G21" si="106">IF(F21&lt;0,-1,1)</f>
        <v>-1</v>
      </c>
      <c r="H21" s="361">
        <f t="shared" ref="H21" si="107">SUM(G19:G21)</f>
        <v>-3</v>
      </c>
      <c r="I21" s="513" t="str">
        <f t="shared" ref="I21" si="108">IF(H21=-3,"悪化 ",IF(H21=3,"改善 "," ---"))</f>
        <v xml:space="preserve">悪化 </v>
      </c>
      <c r="J21" s="2547">
        <f>結果表!P19</f>
        <v>100.96031063018192</v>
      </c>
      <c r="L21" s="527">
        <v>6</v>
      </c>
      <c r="M21" s="262">
        <f t="shared" ref="M21" si="109">B21</f>
        <v>99.786284898400737</v>
      </c>
      <c r="N21" s="220">
        <f t="shared" ref="N21" si="110">J21</f>
        <v>100.96031063018192</v>
      </c>
    </row>
    <row r="22" spans="1:14">
      <c r="A22" s="2589">
        <v>43647</v>
      </c>
      <c r="B22" s="2638">
        <f>結果表!H20</f>
        <v>99.761651577807811</v>
      </c>
      <c r="C22" s="52">
        <f t="shared" ref="C22" si="111">B22-B21</f>
        <v>-2.4633320592926111E-2</v>
      </c>
      <c r="D22" s="243">
        <f t="shared" ref="D22" si="112">ROUND((B22-B10)/B10*100,2)</f>
        <v>-1.66</v>
      </c>
      <c r="E22" s="542">
        <f t="shared" ref="E22" si="113">AVERAGE(B20:B22)</f>
        <v>99.796965739525476</v>
      </c>
      <c r="F22" s="359">
        <f t="shared" ref="F22" si="114">E22-E21</f>
        <v>-4.7136397785735085E-2</v>
      </c>
      <c r="G22" s="360">
        <f t="shared" ref="G22" si="115">IF(F22&lt;0,-1,1)</f>
        <v>-1</v>
      </c>
      <c r="H22" s="361">
        <f t="shared" ref="H22" si="116">SUM(G20:G22)</f>
        <v>-3</v>
      </c>
      <c r="I22" s="513" t="str">
        <f t="shared" ref="I22" si="117">IF(H22=-3,"悪化 ",IF(H22=3,"改善 "," ---"))</f>
        <v xml:space="preserve">悪化 </v>
      </c>
      <c r="J22" s="2547">
        <f>結果表!P20</f>
        <v>100.77621319731401</v>
      </c>
      <c r="L22" s="527">
        <v>7</v>
      </c>
      <c r="M22" s="262">
        <f t="shared" ref="M22" si="118">B22</f>
        <v>99.761651577807811</v>
      </c>
      <c r="N22" s="220">
        <f t="shared" ref="N22" si="119">J22</f>
        <v>100.77621319731401</v>
      </c>
    </row>
    <row r="23" spans="1:14">
      <c r="A23" s="2589">
        <v>43678</v>
      </c>
      <c r="B23" s="2638">
        <f>結果表!H21</f>
        <v>99.737173528330644</v>
      </c>
      <c r="C23" s="52">
        <f t="shared" ref="C23" si="120">B23-B22</f>
        <v>-2.4478049477167474E-2</v>
      </c>
      <c r="D23" s="243">
        <f t="shared" ref="D23" si="121">ROUND((B23-B11)/B11*100,2)</f>
        <v>-1.69</v>
      </c>
      <c r="E23" s="542">
        <f t="shared" ref="E23" si="122">AVERAGE(B21:B23)</f>
        <v>99.761703334846402</v>
      </c>
      <c r="F23" s="359">
        <f t="shared" ref="F23" si="123">E23-E22</f>
        <v>-3.5262404679073711E-2</v>
      </c>
      <c r="G23" s="360">
        <f t="shared" ref="G23" si="124">IF(F23&lt;0,-1,1)</f>
        <v>-1</v>
      </c>
      <c r="H23" s="361">
        <f t="shared" ref="H23" si="125">SUM(G21:G23)</f>
        <v>-3</v>
      </c>
      <c r="I23" s="513" t="str">
        <f t="shared" ref="I23" si="126">IF(H23=-3,"悪化 ",IF(H23=3,"改善 "," ---"))</f>
        <v xml:space="preserve">悪化 </v>
      </c>
      <c r="J23" s="2547">
        <f>結果表!P21</f>
        <v>100.60143558632748</v>
      </c>
      <c r="L23" s="529">
        <v>8</v>
      </c>
      <c r="M23" s="262">
        <f t="shared" ref="M23" si="127">B23</f>
        <v>99.737173528330644</v>
      </c>
      <c r="N23" s="220">
        <f t="shared" ref="N23" si="128">J23</f>
        <v>100.60143558632748</v>
      </c>
    </row>
    <row r="24" spans="1:14">
      <c r="A24" s="2589">
        <v>43709</v>
      </c>
      <c r="B24" s="2638">
        <f>結果表!H22</f>
        <v>99.707175175257291</v>
      </c>
      <c r="C24" s="52">
        <f t="shared" ref="C24" si="129">B24-B23</f>
        <v>-2.9998353073352746E-2</v>
      </c>
      <c r="D24" s="243">
        <f t="shared" ref="D24" si="130">ROUND((B24-B12)/B12*100,2)</f>
        <v>-1.65</v>
      </c>
      <c r="E24" s="542">
        <f t="shared" ref="E24" si="131">AVERAGE(B22:B24)</f>
        <v>99.73533342713192</v>
      </c>
      <c r="F24" s="359">
        <f t="shared" ref="F24" si="132">E24-E23</f>
        <v>-2.636990771448211E-2</v>
      </c>
      <c r="G24" s="360">
        <f t="shared" ref="G24" si="133">IF(F24&lt;0,-1,1)</f>
        <v>-1</v>
      </c>
      <c r="H24" s="361">
        <f t="shared" ref="H24" si="134">SUM(G22:G24)</f>
        <v>-3</v>
      </c>
      <c r="I24" s="513" t="str">
        <f t="shared" ref="I24" si="135">IF(H24=-3,"悪化 ",IF(H24=3,"改善 "," ---"))</f>
        <v xml:space="preserve">悪化 </v>
      </c>
      <c r="J24" s="2547">
        <f>結果表!P22</f>
        <v>100.43603616271662</v>
      </c>
      <c r="L24" s="529">
        <v>9</v>
      </c>
      <c r="M24" s="262">
        <f t="shared" ref="M24" si="136">B24</f>
        <v>99.707175175257291</v>
      </c>
      <c r="N24" s="220">
        <f t="shared" ref="N24" si="137">J24</f>
        <v>100.43603616271662</v>
      </c>
    </row>
    <row r="25" spans="1:14">
      <c r="A25" s="2589">
        <v>43739</v>
      </c>
      <c r="B25" s="2638">
        <f>結果表!H23</f>
        <v>99.598108034030304</v>
      </c>
      <c r="C25" s="52">
        <f t="shared" ref="C25" si="138">B25-B24</f>
        <v>-0.10906714122698702</v>
      </c>
      <c r="D25" s="243">
        <f t="shared" ref="D25" si="139">ROUND((B25-B13)/B13*100,2)</f>
        <v>-1.68</v>
      </c>
      <c r="E25" s="542">
        <f t="shared" ref="E25" si="140">AVERAGE(B23:B25)</f>
        <v>99.680818912539408</v>
      </c>
      <c r="F25" s="359">
        <f t="shared" ref="F25" si="141">E25-E24</f>
        <v>-5.4514514592511887E-2</v>
      </c>
      <c r="G25" s="360">
        <f t="shared" ref="G25" si="142">IF(F25&lt;0,-1,1)</f>
        <v>-1</v>
      </c>
      <c r="H25" s="361">
        <f t="shared" ref="H25" si="143">SUM(G23:G25)</f>
        <v>-3</v>
      </c>
      <c r="I25" s="513" t="str">
        <f t="shared" ref="I25" si="144">IF(H25=-3,"悪化 ",IF(H25=3,"改善 "," ---"))</f>
        <v xml:space="preserve">悪化 </v>
      </c>
      <c r="J25" s="2547">
        <f>結果表!P23</f>
        <v>100.25198212071705</v>
      </c>
      <c r="L25" s="529">
        <v>10</v>
      </c>
      <c r="M25" s="262">
        <f t="shared" ref="M25" si="145">B25</f>
        <v>99.598108034030304</v>
      </c>
      <c r="N25" s="220">
        <f t="shared" ref="N25" si="146">J25</f>
        <v>100.25198212071705</v>
      </c>
    </row>
    <row r="26" spans="1:14">
      <c r="A26" s="2589">
        <v>43770</v>
      </c>
      <c r="B26" s="2638">
        <f>結果表!H24</f>
        <v>99.441082056909991</v>
      </c>
      <c r="C26" s="52">
        <f t="shared" ref="C26" si="147">B26-B25</f>
        <v>-0.15702597712031263</v>
      </c>
      <c r="D26" s="243">
        <f t="shared" ref="D26" si="148">ROUND((B26-B14)/B14*100,2)</f>
        <v>-1.67</v>
      </c>
      <c r="E26" s="542">
        <f t="shared" ref="E26" si="149">AVERAGE(B24:B26)</f>
        <v>99.5821217553992</v>
      </c>
      <c r="F26" s="359">
        <f t="shared" ref="F26" si="150">E26-E25</f>
        <v>-9.8697157140207992E-2</v>
      </c>
      <c r="G26" s="360">
        <f t="shared" ref="G26" si="151">IF(F26&lt;0,-1,1)</f>
        <v>-1</v>
      </c>
      <c r="H26" s="361">
        <f t="shared" ref="H26" si="152">SUM(G24:G26)</f>
        <v>-3</v>
      </c>
      <c r="I26" s="513" t="str">
        <f t="shared" ref="I26" si="153">IF(H26=-3,"悪化 ",IF(H26=3,"改善 "," ---"))</f>
        <v xml:space="preserve">悪化 </v>
      </c>
      <c r="J26" s="2547">
        <f>結果表!P24</f>
        <v>100.03474191867279</v>
      </c>
      <c r="L26" s="528">
        <v>11</v>
      </c>
      <c r="M26" s="262">
        <f t="shared" ref="M26" si="154">B26</f>
        <v>99.441082056909991</v>
      </c>
      <c r="N26" s="220">
        <f t="shared" ref="N26" si="155">J26</f>
        <v>100.03474191867279</v>
      </c>
    </row>
    <row r="27" spans="1:14">
      <c r="A27" s="2641">
        <v>43800</v>
      </c>
      <c r="B27" s="2639">
        <f>結果表!H25</f>
        <v>99.198865420438324</v>
      </c>
      <c r="C27" s="550">
        <f t="shared" ref="C27:C28" si="156">B27-B26</f>
        <v>-0.24221663647166736</v>
      </c>
      <c r="D27" s="246">
        <f t="shared" ref="D27:D28" si="157">ROUND((B27-B15)/B15*100,2)</f>
        <v>-1.64</v>
      </c>
      <c r="E27" s="551">
        <f t="shared" ref="E27:E28" si="158">AVERAGE(B25:B27)</f>
        <v>99.41268517045954</v>
      </c>
      <c r="F27" s="544">
        <f t="shared" ref="F27:F28" si="159">E27-E26</f>
        <v>-0.16943658493966041</v>
      </c>
      <c r="G27" s="552">
        <f t="shared" ref="G27:G28" si="160">IF(F27&lt;0,-1,1)</f>
        <v>-1</v>
      </c>
      <c r="H27" s="545">
        <f t="shared" ref="H27:H28" si="161">SUM(G25:G27)</f>
        <v>-3</v>
      </c>
      <c r="I27" s="546" t="str">
        <f t="shared" ref="I27:I28" si="162">IF(H27=-3,"悪化 ",IF(H27=3,"改善 "," ---"))</f>
        <v xml:space="preserve">悪化 </v>
      </c>
      <c r="J27" s="2547">
        <f>結果表!P25</f>
        <v>99.748319670832473</v>
      </c>
      <c r="L27" s="527">
        <v>12</v>
      </c>
      <c r="M27" s="262">
        <f t="shared" ref="M27" si="163">B27</f>
        <v>99.198865420438324</v>
      </c>
      <c r="N27" s="220">
        <f t="shared" ref="N27" si="164">J27</f>
        <v>99.748319670832473</v>
      </c>
    </row>
    <row r="28" spans="1:14">
      <c r="A28" s="2587">
        <v>43831</v>
      </c>
      <c r="B28" s="2638">
        <f>結果表!H26</f>
        <v>98.79674023284349</v>
      </c>
      <c r="C28" s="52">
        <f t="shared" si="156"/>
        <v>-0.40212518759483373</v>
      </c>
      <c r="D28" s="243">
        <f t="shared" si="157"/>
        <v>-1.75</v>
      </c>
      <c r="E28" s="542">
        <f t="shared" si="158"/>
        <v>99.14556257006393</v>
      </c>
      <c r="F28" s="359">
        <f t="shared" si="159"/>
        <v>-0.26712260039560931</v>
      </c>
      <c r="G28" s="360">
        <f t="shared" si="160"/>
        <v>-1</v>
      </c>
      <c r="H28" s="361">
        <f t="shared" si="161"/>
        <v>-3</v>
      </c>
      <c r="I28" s="513" t="str">
        <f t="shared" si="162"/>
        <v xml:space="preserve">悪化 </v>
      </c>
      <c r="J28" s="2546">
        <f>結果表!P26</f>
        <v>99.34486820884905</v>
      </c>
      <c r="L28" s="530" t="s">
        <v>802</v>
      </c>
      <c r="M28" s="531">
        <f t="shared" ref="M28" si="165">B28</f>
        <v>98.79674023284349</v>
      </c>
      <c r="N28" s="369">
        <f t="shared" ref="N28" si="166">J28</f>
        <v>99.34486820884905</v>
      </c>
    </row>
    <row r="29" spans="1:14">
      <c r="A29" s="2587">
        <v>43862</v>
      </c>
      <c r="B29" s="2638">
        <f>結果表!H27</f>
        <v>98.276146704879977</v>
      </c>
      <c r="C29" s="52">
        <f t="shared" ref="C29" si="167">B29-B28</f>
        <v>-0.52059352796351277</v>
      </c>
      <c r="D29" s="243">
        <f t="shared" ref="D29" si="168">ROUND((B29-B17)/B17*100,2)</f>
        <v>-2</v>
      </c>
      <c r="E29" s="542">
        <f t="shared" ref="E29" si="169">AVERAGE(B27:B29)</f>
        <v>98.75725078605393</v>
      </c>
      <c r="F29" s="359">
        <f t="shared" ref="F29" si="170">E29-E28</f>
        <v>-0.38831178400999988</v>
      </c>
      <c r="G29" s="360">
        <f t="shared" ref="G29" si="171">IF(F29&lt;0,-1,1)</f>
        <v>-1</v>
      </c>
      <c r="H29" s="361">
        <f t="shared" ref="H29" si="172">SUM(G27:G29)</f>
        <v>-3</v>
      </c>
      <c r="I29" s="513" t="str">
        <f t="shared" ref="I29" si="173">IF(H29=-3,"悪化 ",IF(H29=3,"改善 "," ---"))</f>
        <v xml:space="preserve">悪化 </v>
      </c>
      <c r="J29" s="2547">
        <f>結果表!P27</f>
        <v>98.801621934969617</v>
      </c>
      <c r="L29" s="527">
        <v>2</v>
      </c>
      <c r="M29" s="262">
        <f t="shared" ref="M29" si="174">B29</f>
        <v>98.276146704879977</v>
      </c>
      <c r="N29" s="220">
        <f t="shared" ref="N29" si="175">J29</f>
        <v>98.801621934969617</v>
      </c>
    </row>
    <row r="30" spans="1:14">
      <c r="A30" s="2587">
        <v>43891</v>
      </c>
      <c r="B30" s="2638">
        <f>結果表!H28</f>
        <v>97.67630286040189</v>
      </c>
      <c r="C30" s="52">
        <f t="shared" ref="C30" si="176">B30-B29</f>
        <v>-0.59984384447808736</v>
      </c>
      <c r="D30" s="243">
        <f t="shared" ref="D30" si="177">ROUND((B30-B18)/B18*100,2)</f>
        <v>-2.36</v>
      </c>
      <c r="E30" s="542">
        <f t="shared" ref="E30" si="178">AVERAGE(B28:B30)</f>
        <v>98.249729932708462</v>
      </c>
      <c r="F30" s="359">
        <f t="shared" ref="F30" si="179">E30-E29</f>
        <v>-0.50752085334546848</v>
      </c>
      <c r="G30" s="360">
        <f t="shared" ref="G30" si="180">IF(F30&lt;0,-1,1)</f>
        <v>-1</v>
      </c>
      <c r="H30" s="361">
        <f t="shared" ref="H30" si="181">SUM(G28:G30)</f>
        <v>-3</v>
      </c>
      <c r="I30" s="513" t="str">
        <f t="shared" ref="I30" si="182">IF(H30=-3,"悪化 ",IF(H30=3,"改善 "," ---"))</f>
        <v xml:space="preserve">悪化 </v>
      </c>
      <c r="J30" s="2547">
        <f>結果表!P28</f>
        <v>98.131243604960375</v>
      </c>
      <c r="L30" s="527">
        <v>3</v>
      </c>
      <c r="M30" s="262">
        <f t="shared" ref="M30" si="183">B30</f>
        <v>97.67630286040189</v>
      </c>
      <c r="N30" s="220">
        <f t="shared" ref="N30" si="184">J30</f>
        <v>98.131243604960375</v>
      </c>
    </row>
    <row r="31" spans="1:14">
      <c r="A31" s="2587">
        <v>43922</v>
      </c>
      <c r="B31" s="2638">
        <f>結果表!H29</f>
        <v>97.048717715868293</v>
      </c>
      <c r="C31" s="52">
        <f t="shared" ref="C31" si="185">B31-B30</f>
        <v>-0.62758514453359737</v>
      </c>
      <c r="D31" s="243">
        <f t="shared" ref="D31" si="186">ROUND((B31-B19)/B19*100,2)</f>
        <v>-2.86</v>
      </c>
      <c r="E31" s="542">
        <f t="shared" ref="E31" si="187">AVERAGE(B29:B31)</f>
        <v>97.667055760383391</v>
      </c>
      <c r="F31" s="359">
        <f t="shared" ref="F31" si="188">E31-E30</f>
        <v>-0.58267417232507057</v>
      </c>
      <c r="G31" s="360">
        <f t="shared" ref="G31" si="189">IF(F31&lt;0,-1,1)</f>
        <v>-1</v>
      </c>
      <c r="H31" s="361">
        <f t="shared" ref="H31" si="190">SUM(G29:G31)</f>
        <v>-3</v>
      </c>
      <c r="I31" s="513" t="str">
        <f t="shared" ref="I31" si="191">IF(H31=-3,"悪化 ",IF(H31=3,"改善 "," ---"))</f>
        <v xml:space="preserve">悪化 </v>
      </c>
      <c r="J31" s="2547">
        <f>結果表!P29</f>
        <v>97.410621855636307</v>
      </c>
      <c r="L31" s="527">
        <v>4</v>
      </c>
      <c r="M31" s="262">
        <f t="shared" ref="M31" si="192">B31</f>
        <v>97.048717715868293</v>
      </c>
      <c r="N31" s="220">
        <f t="shared" ref="N31" si="193">J31</f>
        <v>97.410621855636307</v>
      </c>
    </row>
    <row r="32" spans="1:14">
      <c r="A32" s="2587">
        <v>43952</v>
      </c>
      <c r="B32" s="2638">
        <f>結果表!H30</f>
        <v>96.580300721009721</v>
      </c>
      <c r="C32" s="52">
        <f t="shared" ref="C32" si="194">B32-B31</f>
        <v>-0.46841699485857191</v>
      </c>
      <c r="D32" s="243">
        <f t="shared" ref="D32" si="195">ROUND((B32-B20)/B20*100,2)</f>
        <v>-3.27</v>
      </c>
      <c r="E32" s="542">
        <f t="shared" ref="E32" si="196">AVERAGE(B30:B32)</f>
        <v>97.101773765759972</v>
      </c>
      <c r="F32" s="359">
        <f t="shared" ref="F32" si="197">E32-E31</f>
        <v>-0.56528199462341888</v>
      </c>
      <c r="G32" s="360">
        <f t="shared" ref="G32" si="198">IF(F32&lt;0,-1,1)</f>
        <v>-1</v>
      </c>
      <c r="H32" s="361">
        <f t="shared" ref="H32" si="199">SUM(G30:G32)</f>
        <v>-3</v>
      </c>
      <c r="I32" s="513" t="str">
        <f t="shared" ref="I32" si="200">IF(H32=-3,"悪化 ",IF(H32=3,"改善 "," ---"))</f>
        <v xml:space="preserve">悪化 </v>
      </c>
      <c r="J32" s="2547">
        <f>結果表!P30</f>
        <v>96.76083526153856</v>
      </c>
      <c r="L32" s="527">
        <v>5</v>
      </c>
      <c r="M32" s="262">
        <f t="shared" ref="M32" si="201">B32</f>
        <v>96.580300721009721</v>
      </c>
      <c r="N32" s="220">
        <f t="shared" ref="N32" si="202">J32</f>
        <v>96.76083526153856</v>
      </c>
    </row>
    <row r="33" spans="1:14">
      <c r="A33" s="2587">
        <v>43983</v>
      </c>
      <c r="B33" s="2638">
        <f>結果表!H31</f>
        <v>96.407873026735359</v>
      </c>
      <c r="C33" s="52">
        <f t="shared" ref="C33" si="203">B33-B32</f>
        <v>-0.17242769427436144</v>
      </c>
      <c r="D33" s="243">
        <f t="shared" ref="D33" si="204">ROUND((B33-B21)/B21*100,2)</f>
        <v>-3.39</v>
      </c>
      <c r="E33" s="542">
        <f t="shared" ref="E33" si="205">AVERAGE(B31:B33)</f>
        <v>96.678963821204476</v>
      </c>
      <c r="F33" s="359">
        <f t="shared" ref="F33" si="206">E33-E32</f>
        <v>-0.42280994455549603</v>
      </c>
      <c r="G33" s="360">
        <f t="shared" ref="G33" si="207">IF(F33&lt;0,-1,1)</f>
        <v>-1</v>
      </c>
      <c r="H33" s="361">
        <f t="shared" ref="H33" si="208">SUM(G31:G33)</f>
        <v>-3</v>
      </c>
      <c r="I33" s="513" t="str">
        <f t="shared" ref="I33" si="209">IF(H33=-3,"悪化 ",IF(H33=3,"改善 "," ---"))</f>
        <v xml:space="preserve">悪化 </v>
      </c>
      <c r="J33" s="2547">
        <f>結果表!P31</f>
        <v>96.302331574208637</v>
      </c>
      <c r="L33" s="527">
        <v>6</v>
      </c>
      <c r="M33" s="262">
        <f t="shared" ref="M33" si="210">B33</f>
        <v>96.407873026735359</v>
      </c>
      <c r="N33" s="220">
        <f t="shared" ref="N33" si="211">J33</f>
        <v>96.302331574208637</v>
      </c>
    </row>
    <row r="34" spans="1:14">
      <c r="A34" s="2587">
        <v>44013</v>
      </c>
      <c r="B34" s="2638">
        <f>結果表!H32</f>
        <v>96.528982983651076</v>
      </c>
      <c r="C34" s="52">
        <f t="shared" ref="C34" si="212">B34-B33</f>
        <v>0.12110995691571702</v>
      </c>
      <c r="D34" s="243">
        <f t="shared" ref="D34" si="213">ROUND((B34-B22)/B22*100,2)</f>
        <v>-3.24</v>
      </c>
      <c r="E34" s="542">
        <f t="shared" ref="E34" si="214">AVERAGE(B32:B34)</f>
        <v>96.505718910465376</v>
      </c>
      <c r="F34" s="359">
        <f t="shared" ref="F34" si="215">E34-E33</f>
        <v>-0.17324491073910053</v>
      </c>
      <c r="G34" s="360">
        <f t="shared" ref="G34" si="216">IF(F34&lt;0,-1,1)</f>
        <v>-1</v>
      </c>
      <c r="H34" s="361">
        <f t="shared" ref="H34" si="217">SUM(G32:G34)</f>
        <v>-3</v>
      </c>
      <c r="I34" s="513" t="str">
        <f t="shared" ref="I34" si="218">IF(H34=-3,"悪化 ",IF(H34=3,"改善 "," ---"))</f>
        <v xml:space="preserve">悪化 </v>
      </c>
      <c r="J34" s="2547">
        <f>結果表!P32</f>
        <v>96.086316176295909</v>
      </c>
      <c r="L34" s="527">
        <v>7</v>
      </c>
      <c r="M34" s="262">
        <f t="shared" ref="M34" si="219">B34</f>
        <v>96.528982983651076</v>
      </c>
      <c r="N34" s="220">
        <f t="shared" ref="N34" si="220">J34</f>
        <v>96.086316176295909</v>
      </c>
    </row>
    <row r="35" spans="1:14">
      <c r="A35" s="2587">
        <v>44044</v>
      </c>
      <c r="B35" s="2638">
        <f>結果表!H33</f>
        <v>96.901081296927515</v>
      </c>
      <c r="C35" s="52">
        <f t="shared" ref="C35" si="221">B35-B34</f>
        <v>0.37209831327643883</v>
      </c>
      <c r="D35" s="243">
        <f t="shared" ref="D35" si="222">ROUND((B35-B23)/B23*100,2)</f>
        <v>-2.84</v>
      </c>
      <c r="E35" s="542">
        <f t="shared" ref="E35" si="223">AVERAGE(B33:B35)</f>
        <v>96.612645769104645</v>
      </c>
      <c r="F35" s="359">
        <f t="shared" ref="F35" si="224">E35-E34</f>
        <v>0.10692685863926954</v>
      </c>
      <c r="G35" s="360">
        <f t="shared" ref="G35" si="225">IF(F35&lt;0,-1,1)</f>
        <v>1</v>
      </c>
      <c r="H35" s="361">
        <f t="shared" ref="H35" si="226">SUM(G33:G35)</f>
        <v>-1</v>
      </c>
      <c r="I35" s="513" t="str">
        <f t="shared" ref="I35" si="227">IF(H35=-3,"悪化 ",IF(H35=3,"改善 "," ---"))</f>
        <v xml:space="preserve"> ---</v>
      </c>
      <c r="J35" s="2547">
        <f>結果表!P33</f>
        <v>96.107246045570179</v>
      </c>
      <c r="L35" s="529">
        <v>8</v>
      </c>
      <c r="M35" s="262">
        <f t="shared" ref="M35" si="228">B35</f>
        <v>96.901081296927515</v>
      </c>
      <c r="N35" s="220">
        <f t="shared" ref="N35" si="229">J35</f>
        <v>96.107246045570179</v>
      </c>
    </row>
    <row r="36" spans="1:14">
      <c r="A36" s="2587">
        <v>44075</v>
      </c>
      <c r="B36" s="2638">
        <f>結果表!H34</f>
        <v>97.501483761357235</v>
      </c>
      <c r="C36" s="52">
        <f t="shared" ref="C36" si="230">B36-B35</f>
        <v>0.60040246442972034</v>
      </c>
      <c r="D36" s="243">
        <f t="shared" ref="D36" si="231">ROUND((B36-B24)/B24*100,2)</f>
        <v>-2.21</v>
      </c>
      <c r="E36" s="542">
        <f t="shared" ref="E36" si="232">AVERAGE(B34:B36)</f>
        <v>96.977182680645271</v>
      </c>
      <c r="F36" s="359">
        <f t="shared" ref="F36" si="233">E36-E35</f>
        <v>0.3645369115406254</v>
      </c>
      <c r="G36" s="360">
        <f t="shared" ref="G36" si="234">IF(F36&lt;0,-1,1)</f>
        <v>1</v>
      </c>
      <c r="H36" s="361">
        <f t="shared" ref="H36" si="235">SUM(G34:G36)</f>
        <v>1</v>
      </c>
      <c r="I36" s="514" t="str">
        <f t="shared" ref="I36" si="236">IF(H36=-3,"悪化 ",IF(H36=3,"改善 "," ---"))</f>
        <v xml:space="preserve"> ---</v>
      </c>
      <c r="J36" s="2547">
        <f>結果表!P34</f>
        <v>96.320178382452696</v>
      </c>
      <c r="L36" s="529">
        <v>9</v>
      </c>
      <c r="M36" s="262">
        <f t="shared" ref="M36" si="237">B36</f>
        <v>97.501483761357235</v>
      </c>
      <c r="N36" s="220">
        <f t="shared" ref="N36" si="238">J36</f>
        <v>96.320178382452696</v>
      </c>
    </row>
    <row r="37" spans="1:14">
      <c r="A37" s="2587">
        <v>44105</v>
      </c>
      <c r="B37" s="2638">
        <f>結果表!H35</f>
        <v>98.214209117587558</v>
      </c>
      <c r="C37" s="52">
        <f t="shared" ref="C37" si="239">B37-B36</f>
        <v>0.7127253562303224</v>
      </c>
      <c r="D37" s="243">
        <f t="shared" ref="D37" si="240">ROUND((B37-B25)/B25*100,2)</f>
        <v>-1.39</v>
      </c>
      <c r="E37" s="542">
        <f t="shared" ref="E37" si="241">AVERAGE(B35:B37)</f>
        <v>97.538924725290769</v>
      </c>
      <c r="F37" s="359">
        <f t="shared" ref="F37" si="242">E37-E36</f>
        <v>0.56174204464549859</v>
      </c>
      <c r="G37" s="361">
        <f t="shared" ref="G37" si="243">IF(F37&lt;0,-1,1)</f>
        <v>1</v>
      </c>
      <c r="H37" s="1003">
        <f t="shared" ref="H37" si="244">SUM(G35:G37)</f>
        <v>3</v>
      </c>
      <c r="I37" s="514" t="str">
        <f t="shared" ref="I37" si="245">IF(H37=-3,"悪化 ",IF(H37=3,"改善 "," ---"))</f>
        <v xml:space="preserve">改善 </v>
      </c>
      <c r="J37" s="2547">
        <f>結果表!P35</f>
        <v>96.660076463194642</v>
      </c>
      <c r="L37" s="529">
        <v>10</v>
      </c>
      <c r="M37" s="262">
        <f t="shared" ref="M37" si="246">B37</f>
        <v>98.214209117587558</v>
      </c>
      <c r="N37" s="220">
        <f t="shared" ref="N37" si="247">J37</f>
        <v>96.660076463194642</v>
      </c>
    </row>
    <row r="38" spans="1:14">
      <c r="A38" s="2587">
        <v>44136</v>
      </c>
      <c r="B38" s="2638">
        <f>結果表!H36</f>
        <v>98.95888714845492</v>
      </c>
      <c r="C38" s="699">
        <f t="shared" ref="C38" si="248">B38-B37</f>
        <v>0.74467803086736239</v>
      </c>
      <c r="D38" s="699">
        <f t="shared" ref="D38" si="249">ROUND((B38-B26)/B26*100,2)</f>
        <v>-0.48</v>
      </c>
      <c r="E38" s="359">
        <f t="shared" ref="E38" si="250">AVERAGE(B36:B38)</f>
        <v>98.224860009133238</v>
      </c>
      <c r="F38" s="359">
        <f t="shared" ref="F38" si="251">E38-E37</f>
        <v>0.68593528384246838</v>
      </c>
      <c r="G38" s="361">
        <f t="shared" ref="G38" si="252">IF(F38&lt;0,-1,1)</f>
        <v>1</v>
      </c>
      <c r="H38" s="1003">
        <f t="shared" ref="H38" si="253">SUM(G36:G38)</f>
        <v>3</v>
      </c>
      <c r="I38" s="514" t="str">
        <f t="shared" ref="I38" si="254">IF(H38=-3,"悪化 ",IF(H38=3,"改善 "," ---"))</f>
        <v xml:space="preserve">改善 </v>
      </c>
      <c r="J38" s="2547">
        <f>結果表!P36</f>
        <v>97.049520684489323</v>
      </c>
      <c r="L38" s="528">
        <v>11</v>
      </c>
      <c r="M38" s="262">
        <f t="shared" ref="M38" si="255">B38</f>
        <v>98.95888714845492</v>
      </c>
      <c r="N38" s="220">
        <f t="shared" ref="N38" si="256">J38</f>
        <v>97.049520684489323</v>
      </c>
    </row>
    <row r="39" spans="1:14">
      <c r="A39" s="2587">
        <v>44166</v>
      </c>
      <c r="B39" s="2638">
        <f>結果表!H37</f>
        <v>99.7098159018648</v>
      </c>
      <c r="C39" s="699">
        <f t="shared" ref="C39" si="257">B39-B38</f>
        <v>0.7509287534098803</v>
      </c>
      <c r="D39" s="243">
        <f t="shared" ref="D39" si="258">ROUND((B39-B27)/B27*100,2)</f>
        <v>0.52</v>
      </c>
      <c r="E39" s="359">
        <f t="shared" ref="E39" si="259">AVERAGE(B37:B39)</f>
        <v>98.960970722635764</v>
      </c>
      <c r="F39" s="359">
        <f t="shared" ref="F39" si="260">E39-E38</f>
        <v>0.73611071350252644</v>
      </c>
      <c r="G39" s="361">
        <f t="shared" ref="G39" si="261">IF(F39&lt;0,-1,1)</f>
        <v>1</v>
      </c>
      <c r="H39" s="1003">
        <f t="shared" ref="H39" si="262">SUM(G37:G39)</f>
        <v>3</v>
      </c>
      <c r="I39" s="514" t="str">
        <f t="shared" ref="I39" si="263">IF(H39=-3,"悪化 ",IF(H39=3,"改善 "," ---"))</f>
        <v xml:space="preserve">改善 </v>
      </c>
      <c r="J39" s="2548">
        <f>結果表!P37</f>
        <v>97.467792559916489</v>
      </c>
      <c r="L39" s="532">
        <v>12</v>
      </c>
      <c r="M39" s="494">
        <f t="shared" ref="M39" si="264">B39</f>
        <v>99.7098159018648</v>
      </c>
      <c r="N39" s="225">
        <f t="shared" ref="N39" si="265">J39</f>
        <v>97.467792559916489</v>
      </c>
    </row>
    <row r="40" spans="1:14">
      <c r="A40" s="2640">
        <v>44197</v>
      </c>
      <c r="B40" s="2637">
        <f>結果表!H38</f>
        <v>100.4038755870239</v>
      </c>
      <c r="C40" s="735">
        <f t="shared" ref="C40" si="266">B40-B39</f>
        <v>0.69405968515910388</v>
      </c>
      <c r="D40" s="245">
        <f t="shared" ref="D40" si="267">ROUND((B40-B28)/B28*100,2)</f>
        <v>1.63</v>
      </c>
      <c r="E40" s="553">
        <f t="shared" ref="E40" si="268">AVERAGE(B38:B40)</f>
        <v>99.690859545781208</v>
      </c>
      <c r="F40" s="553">
        <f t="shared" ref="F40" si="269">E40-E39</f>
        <v>0.72988882314544412</v>
      </c>
      <c r="G40" s="554">
        <f t="shared" ref="G40" si="270">IF(F40&lt;0,-1,1)</f>
        <v>1</v>
      </c>
      <c r="H40" s="1007">
        <f t="shared" ref="H40" si="271">SUM(G38:G40)</f>
        <v>3</v>
      </c>
      <c r="I40" s="524" t="str">
        <f t="shared" ref="I40" si="272">IF(H40=-3,"悪化 ",IF(H40=3,"改善 "," ---"))</f>
        <v xml:space="preserve">改善 </v>
      </c>
      <c r="J40" s="2547">
        <f>結果表!P38</f>
        <v>97.922263501717921</v>
      </c>
      <c r="L40" s="530" t="s">
        <v>814</v>
      </c>
      <c r="M40" s="262">
        <f t="shared" ref="M40" si="273">B40</f>
        <v>100.4038755870239</v>
      </c>
      <c r="N40" s="220">
        <f t="shared" ref="N40" si="274">J40</f>
        <v>97.922263501717921</v>
      </c>
    </row>
    <row r="41" spans="1:14">
      <c r="A41" s="2589">
        <v>44228</v>
      </c>
      <c r="B41" s="2638">
        <f>結果表!H39</f>
        <v>100.99382280552467</v>
      </c>
      <c r="C41" s="699">
        <f t="shared" ref="C41" si="275">B41-B40</f>
        <v>0.58994721850076814</v>
      </c>
      <c r="D41" s="243">
        <f t="shared" ref="D41" si="276">ROUND((B41-B29)/B29*100,2)</f>
        <v>2.77</v>
      </c>
      <c r="E41" s="359">
        <f t="shared" ref="E41" si="277">AVERAGE(B39:B41)</f>
        <v>100.36917143147112</v>
      </c>
      <c r="F41" s="359">
        <f t="shared" ref="F41" si="278">E41-E40</f>
        <v>0.67831188568990797</v>
      </c>
      <c r="G41" s="361">
        <f t="shared" ref="G41" si="279">IF(F41&lt;0,-1,1)</f>
        <v>1</v>
      </c>
      <c r="H41" s="1003">
        <f t="shared" ref="H41" si="280">SUM(G39:G41)</f>
        <v>3</v>
      </c>
      <c r="I41" s="514" t="str">
        <f t="shared" ref="I41" si="281">IF(H41=-3,"悪化 ",IF(H41=3,"改善 "," ---"))</f>
        <v xml:space="preserve">改善 </v>
      </c>
      <c r="J41" s="2547">
        <f>結果表!P39</f>
        <v>98.414528137684755</v>
      </c>
      <c r="L41" s="527">
        <v>2</v>
      </c>
      <c r="M41" s="262">
        <f t="shared" ref="M41" si="282">B41</f>
        <v>100.99382280552467</v>
      </c>
      <c r="N41" s="220">
        <f t="shared" ref="N41" si="283">J41</f>
        <v>98.414528137684755</v>
      </c>
    </row>
    <row r="42" spans="1:14">
      <c r="A42" s="2589">
        <v>44256</v>
      </c>
      <c r="B42" s="2638">
        <f>結果表!H40</f>
        <v>101.4475530337578</v>
      </c>
      <c r="C42" s="699">
        <f t="shared" ref="C42" si="284">B42-B41</f>
        <v>0.45373022823312681</v>
      </c>
      <c r="D42" s="243">
        <f t="shared" ref="D42" si="285">ROUND((B42-B30)/B30*100,2)</f>
        <v>3.86</v>
      </c>
      <c r="E42" s="359">
        <f t="shared" ref="E42" si="286">AVERAGE(B40:B42)</f>
        <v>100.94841714210213</v>
      </c>
      <c r="F42" s="359">
        <f t="shared" ref="F42" si="287">E42-E41</f>
        <v>0.57924571063101382</v>
      </c>
      <c r="G42" s="361">
        <f t="shared" ref="G42" si="288">IF(F42&lt;0,-1,1)</f>
        <v>1</v>
      </c>
      <c r="H42" s="1003">
        <f t="shared" ref="H42" si="289">SUM(G40:G42)</f>
        <v>3</v>
      </c>
      <c r="I42" s="514" t="str">
        <f t="shared" ref="I42" si="290">IF(H42=-3,"悪化 ",IF(H42=3,"改善 "," ---"))</f>
        <v xml:space="preserve">改善 </v>
      </c>
      <c r="J42" s="2547">
        <f>結果表!P40</f>
        <v>98.918424564895133</v>
      </c>
      <c r="L42" s="527">
        <v>3</v>
      </c>
      <c r="M42" s="262">
        <f t="shared" ref="M42" si="291">B42</f>
        <v>101.4475530337578</v>
      </c>
      <c r="N42" s="220">
        <f t="shared" ref="N42" si="292">J42</f>
        <v>98.918424564895133</v>
      </c>
    </row>
    <row r="43" spans="1:14">
      <c r="A43" s="2589">
        <v>44287</v>
      </c>
      <c r="B43" s="2638">
        <f>結果表!H41</f>
        <v>101.73306388442494</v>
      </c>
      <c r="C43" s="699">
        <f t="shared" ref="C43" si="293">B43-B42</f>
        <v>0.28551085066713711</v>
      </c>
      <c r="D43" s="243">
        <f t="shared" ref="D43" si="294">ROUND((B43-B31)/B31*100,2)</f>
        <v>4.83</v>
      </c>
      <c r="E43" s="359">
        <f t="shared" ref="E43" si="295">AVERAGE(B41:B43)</f>
        <v>101.39147990790246</v>
      </c>
      <c r="F43" s="359">
        <f t="shared" ref="F43" si="296">E43-E42</f>
        <v>0.44306276580033455</v>
      </c>
      <c r="G43" s="361">
        <f t="shared" ref="G43" si="297">IF(F43&lt;0,-1,1)</f>
        <v>1</v>
      </c>
      <c r="H43" s="1003">
        <f t="shared" ref="H43" si="298">SUM(G41:G43)</f>
        <v>3</v>
      </c>
      <c r="I43" s="514" t="str">
        <f t="shared" ref="I43" si="299">IF(H43=-3,"悪化 ",IF(H43=3,"改善 "," ---"))</f>
        <v xml:space="preserve">改善 </v>
      </c>
      <c r="J43" s="2547">
        <f>結果表!P41</f>
        <v>99.407400409897647</v>
      </c>
      <c r="L43" s="527">
        <v>4</v>
      </c>
      <c r="M43" s="262">
        <f t="shared" ref="M43" si="300">B43</f>
        <v>101.73306388442494</v>
      </c>
      <c r="N43" s="220">
        <f t="shared" ref="N43" si="301">J43</f>
        <v>99.407400409897647</v>
      </c>
    </row>
    <row r="44" spans="1:14">
      <c r="A44" s="2589">
        <v>44317</v>
      </c>
      <c r="B44" s="2638">
        <f>結果表!H42</f>
        <v>101.86138033682629</v>
      </c>
      <c r="C44" s="699">
        <f t="shared" ref="C44" si="302">B44-B43</f>
        <v>0.12831645240135003</v>
      </c>
      <c r="D44" s="243">
        <f t="shared" ref="D44" si="303">ROUND((B44-B32)/B32*100,2)</f>
        <v>5.47</v>
      </c>
      <c r="E44" s="359">
        <f t="shared" ref="E44" si="304">AVERAGE(B42:B44)</f>
        <v>101.68066575166968</v>
      </c>
      <c r="F44" s="359">
        <f t="shared" ref="F44" si="305">E44-E43</f>
        <v>0.28918584376721412</v>
      </c>
      <c r="G44" s="361">
        <f t="shared" ref="G44" si="306">IF(F44&lt;0,-1,1)</f>
        <v>1</v>
      </c>
      <c r="H44" s="1003">
        <f t="shared" ref="H44" si="307">SUM(G42:G44)</f>
        <v>3</v>
      </c>
      <c r="I44" s="514" t="str">
        <f t="shared" ref="I44" si="308">IF(H44=-3,"悪化 ",IF(H44=3,"改善 "," ---"))</f>
        <v xml:space="preserve">改善 </v>
      </c>
      <c r="J44" s="2547">
        <f>結果表!P42</f>
        <v>99.839320136210958</v>
      </c>
      <c r="L44" s="527">
        <v>5</v>
      </c>
      <c r="M44" s="262">
        <f t="shared" ref="M44" si="309">B44</f>
        <v>101.86138033682629</v>
      </c>
      <c r="N44" s="220">
        <f t="shared" ref="N44" si="310">J44</f>
        <v>99.839320136210958</v>
      </c>
    </row>
    <row r="45" spans="1:14">
      <c r="A45" s="2589">
        <v>44348</v>
      </c>
      <c r="B45" s="2638">
        <f>結果表!H43</f>
        <v>101.87394905403237</v>
      </c>
      <c r="C45" s="699">
        <f t="shared" ref="C45" si="311">B45-B44</f>
        <v>1.2568717206079327E-2</v>
      </c>
      <c r="D45" s="243">
        <f t="shared" ref="D45" si="312">ROUND((B45-B33)/B33*100,2)</f>
        <v>5.67</v>
      </c>
      <c r="E45" s="359">
        <f t="shared" ref="E45" si="313">AVERAGE(B43:B45)</f>
        <v>101.82279775842785</v>
      </c>
      <c r="F45" s="359">
        <f t="shared" ref="F45" si="314">E45-E44</f>
        <v>0.14213200675817461</v>
      </c>
      <c r="G45" s="361">
        <f t="shared" ref="G45" si="315">IF(F45&lt;0,-1,1)</f>
        <v>1</v>
      </c>
      <c r="H45" s="1003">
        <f t="shared" ref="H45" si="316">SUM(G43:G45)</f>
        <v>3</v>
      </c>
      <c r="I45" s="514" t="str">
        <f t="shared" ref="I45" si="317">IF(H45=-3,"悪化 ",IF(H45=3,"改善 "," ---"))</f>
        <v xml:space="preserve">改善 </v>
      </c>
      <c r="J45" s="2547">
        <f>結果表!P43</f>
        <v>100.20884988183175</v>
      </c>
      <c r="L45" s="527">
        <v>6</v>
      </c>
      <c r="M45" s="262">
        <f t="shared" ref="M45" si="318">B45</f>
        <v>101.87394905403237</v>
      </c>
      <c r="N45" s="220">
        <f t="shared" ref="N45" si="319">J45</f>
        <v>100.20884988183175</v>
      </c>
    </row>
    <row r="46" spans="1:14">
      <c r="A46" s="2589">
        <v>44378</v>
      </c>
      <c r="B46" s="2638">
        <f>結果表!H44</f>
        <v>101.7865337049828</v>
      </c>
      <c r="C46" s="699">
        <f t="shared" ref="C46" si="320">B46-B45</f>
        <v>-8.7415349049564384E-2</v>
      </c>
      <c r="D46" s="243">
        <f t="shared" ref="D46" si="321">ROUND((B46-B34)/B34*100,2)</f>
        <v>5.45</v>
      </c>
      <c r="E46" s="359">
        <f t="shared" ref="E46" si="322">AVERAGE(B44:B46)</f>
        <v>101.84062103194715</v>
      </c>
      <c r="F46" s="359">
        <f t="shared" ref="F46" si="323">E46-E45</f>
        <v>1.78232735192978E-2</v>
      </c>
      <c r="G46" s="361">
        <f t="shared" ref="G46" si="324">IF(F46&lt;0,-1,1)</f>
        <v>1</v>
      </c>
      <c r="H46" s="1003">
        <f t="shared" ref="H46" si="325">SUM(G44:G46)</f>
        <v>3</v>
      </c>
      <c r="I46" s="514" t="str">
        <f t="shared" ref="I46" si="326">IF(H46=-3,"悪化 ",IF(H46=3,"改善 "," ---"))</f>
        <v xml:space="preserve">改善 </v>
      </c>
      <c r="J46" s="2547">
        <f>結果表!P44</f>
        <v>100.49248293014401</v>
      </c>
      <c r="L46" s="527">
        <v>7</v>
      </c>
      <c r="M46" s="262">
        <f t="shared" ref="M46" si="327">B46</f>
        <v>101.7865337049828</v>
      </c>
      <c r="N46" s="220">
        <f t="shared" ref="N46" si="328">J46</f>
        <v>100.49248293014401</v>
      </c>
    </row>
    <row r="47" spans="1:14">
      <c r="A47" s="2589">
        <v>44409</v>
      </c>
      <c r="B47" s="2638">
        <f>結果表!H45</f>
        <v>101.65180867319182</v>
      </c>
      <c r="C47" s="699">
        <f t="shared" ref="C47" si="329">B47-B46</f>
        <v>-0.13472503179097828</v>
      </c>
      <c r="D47" s="243">
        <f t="shared" ref="D47" si="330">ROUND((B47-B35)/B35*100,2)</f>
        <v>4.9000000000000004</v>
      </c>
      <c r="E47" s="359">
        <f t="shared" ref="E47" si="331">AVERAGE(B45:B47)</f>
        <v>101.77076381073566</v>
      </c>
      <c r="F47" s="359">
        <f t="shared" ref="F47" si="332">E47-E46</f>
        <v>-6.9857221211492515E-2</v>
      </c>
      <c r="G47" s="361">
        <f t="shared" ref="G47" si="333">IF(F47&lt;0,-1,1)</f>
        <v>-1</v>
      </c>
      <c r="H47" s="1003">
        <f t="shared" ref="H47" si="334">SUM(G45:G47)</f>
        <v>1</v>
      </c>
      <c r="I47" s="514" t="str">
        <f t="shared" ref="I47" si="335">IF(H47=-3,"悪化 ",IF(H47=3,"改善 "," ---"))</f>
        <v xml:space="preserve"> ---</v>
      </c>
      <c r="J47" s="2547">
        <f>結果表!P45</f>
        <v>100.65941616949272</v>
      </c>
      <c r="L47" s="529">
        <v>8</v>
      </c>
      <c r="M47" s="262">
        <f t="shared" ref="M47" si="336">B47</f>
        <v>101.65180867319182</v>
      </c>
      <c r="N47" s="220">
        <f t="shared" ref="N47" si="337">J47</f>
        <v>100.65941616949272</v>
      </c>
    </row>
    <row r="48" spans="1:14">
      <c r="A48" s="2589">
        <v>44440</v>
      </c>
      <c r="B48" s="2638">
        <f>結果表!H46</f>
        <v>101.52619727223623</v>
      </c>
      <c r="C48" s="699">
        <f t="shared" ref="C48" si="338">B48-B47</f>
        <v>-0.12561140095559153</v>
      </c>
      <c r="D48" s="243">
        <f t="shared" ref="D48" si="339">ROUND((B48-B36)/B36*100,2)</f>
        <v>4.13</v>
      </c>
      <c r="E48" s="359">
        <f t="shared" ref="E48" si="340">AVERAGE(B46:B48)</f>
        <v>101.65484655013695</v>
      </c>
      <c r="F48" s="359">
        <f t="shared" ref="F48" si="341">E48-E47</f>
        <v>-0.11591726059870666</v>
      </c>
      <c r="G48" s="361">
        <f t="shared" ref="G48" si="342">IF(F48&lt;0,-1,1)</f>
        <v>-1</v>
      </c>
      <c r="H48" s="1003">
        <f t="shared" ref="H48" si="343">SUM(G46:G48)</f>
        <v>-1</v>
      </c>
      <c r="I48" s="514" t="str">
        <f t="shared" ref="I48" si="344">IF(H48=-3,"悪化 ",IF(H48=3,"改善 "," ---"))</f>
        <v xml:space="preserve"> ---</v>
      </c>
      <c r="J48" s="2547">
        <f>結果表!P46</f>
        <v>100.76143601934263</v>
      </c>
      <c r="L48" s="529">
        <v>9</v>
      </c>
      <c r="M48" s="262">
        <f t="shared" ref="M48" si="345">B48</f>
        <v>101.52619727223623</v>
      </c>
      <c r="N48" s="220">
        <f t="shared" ref="N48" si="346">J48</f>
        <v>100.76143601934263</v>
      </c>
    </row>
    <row r="49" spans="1:14">
      <c r="A49" s="2589">
        <v>44470</v>
      </c>
      <c r="B49" s="2638">
        <f>結果表!H47</f>
        <v>101.46307189708408</v>
      </c>
      <c r="C49" s="699">
        <f t="shared" ref="C49" si="347">B49-B48</f>
        <v>-6.3125375152154106E-2</v>
      </c>
      <c r="D49" s="243">
        <f t="shared" ref="D49" si="348">ROUND((B49-B37)/B37*100,2)</f>
        <v>3.31</v>
      </c>
      <c r="E49" s="359">
        <f t="shared" ref="E49" si="349">AVERAGE(B47:B49)</f>
        <v>101.54702594750404</v>
      </c>
      <c r="F49" s="359">
        <f t="shared" ref="F49" si="350">E49-E48</f>
        <v>-0.10782060263291271</v>
      </c>
      <c r="G49" s="361">
        <f t="shared" ref="G49" si="351">IF(F49&lt;0,-1,1)</f>
        <v>-1</v>
      </c>
      <c r="H49" s="1003">
        <f t="shared" ref="H49" si="352">SUM(G47:G49)</f>
        <v>-3</v>
      </c>
      <c r="I49" s="514" t="str">
        <f t="shared" ref="I49" si="353">IF(H49=-3,"悪化 ",IF(H49=3,"改善 "," ---"))</f>
        <v xml:space="preserve">悪化 </v>
      </c>
      <c r="J49" s="2547">
        <f>結果表!P47</f>
        <v>100.83600745392383</v>
      </c>
      <c r="L49" s="529">
        <v>10</v>
      </c>
      <c r="M49" s="262">
        <f t="shared" ref="M49" si="354">B49</f>
        <v>101.46307189708408</v>
      </c>
      <c r="N49" s="220">
        <f t="shared" ref="N49" si="355">J49</f>
        <v>100.83600745392383</v>
      </c>
    </row>
    <row r="50" spans="1:14">
      <c r="A50" s="2589">
        <v>44501</v>
      </c>
      <c r="B50" s="2638">
        <f>結果表!H48</f>
        <v>101.46662364114609</v>
      </c>
      <c r="C50" s="699">
        <f t="shared" ref="C50" si="356">B50-B49</f>
        <v>3.5517440620083107E-3</v>
      </c>
      <c r="D50" s="243">
        <f t="shared" ref="D50" si="357">ROUND((B50-B38)/B38*100,2)</f>
        <v>2.5299999999999998</v>
      </c>
      <c r="E50" s="359">
        <f t="shared" ref="E50" si="358">AVERAGE(B48:B50)</f>
        <v>101.4852976034888</v>
      </c>
      <c r="F50" s="359">
        <f t="shared" ref="F50" si="359">E50-E49</f>
        <v>-6.1728344015236303E-2</v>
      </c>
      <c r="G50" s="361">
        <f t="shared" ref="G50" si="360">IF(F50&lt;0,-1,1)</f>
        <v>-1</v>
      </c>
      <c r="H50" s="1003">
        <f t="shared" ref="H50" si="361">SUM(G48:G50)</f>
        <v>-3</v>
      </c>
      <c r="I50" s="514" t="str">
        <f t="shared" ref="I50" si="362">IF(H50=-3,"悪化 ",IF(H50=3,"改善 "," ---"))</f>
        <v xml:space="preserve">悪化 </v>
      </c>
      <c r="J50" s="2547">
        <f>結果表!P48</f>
        <v>100.91193471117087</v>
      </c>
      <c r="L50" s="528">
        <v>11</v>
      </c>
      <c r="M50" s="262">
        <f t="shared" ref="M50" si="363">B50</f>
        <v>101.46662364114609</v>
      </c>
      <c r="N50" s="220">
        <f t="shared" ref="N50" si="364">J50</f>
        <v>100.91193471117087</v>
      </c>
    </row>
    <row r="51" spans="1:14">
      <c r="A51" s="2641">
        <v>44531</v>
      </c>
      <c r="B51" s="2639">
        <f>結果表!H49</f>
        <v>101.51350703890542</v>
      </c>
      <c r="C51" s="930">
        <f t="shared" ref="C51" si="365">B51-B50</f>
        <v>4.6883397759330592E-2</v>
      </c>
      <c r="D51" s="246">
        <f t="shared" ref="D51" si="366">ROUND((B51-B39)/B39*100,2)</f>
        <v>1.81</v>
      </c>
      <c r="E51" s="544">
        <f t="shared" ref="E51" si="367">AVERAGE(B49:B51)</f>
        <v>101.48106752571186</v>
      </c>
      <c r="F51" s="544">
        <f t="shared" ref="F51" si="368">E51-E50</f>
        <v>-4.2300777769384013E-3</v>
      </c>
      <c r="G51" s="545">
        <f t="shared" ref="G51" si="369">IF(F51&lt;0,-1,1)</f>
        <v>-1</v>
      </c>
      <c r="H51" s="1013">
        <f t="shared" ref="H51" si="370">SUM(G49:G51)</f>
        <v>-3</v>
      </c>
      <c r="I51" s="440" t="str">
        <f t="shared" ref="I51" si="371">IF(H51=-3,"悪化 ",IF(H51=3,"改善 "," ---"))</f>
        <v xml:space="preserve">悪化 </v>
      </c>
      <c r="J51" s="2547">
        <f>結果表!P49</f>
        <v>101.01064895309077</v>
      </c>
      <c r="L51" s="532">
        <v>12</v>
      </c>
      <c r="M51" s="494">
        <f t="shared" ref="M51" si="372">B51</f>
        <v>101.51350703890542</v>
      </c>
      <c r="N51" s="225">
        <f t="shared" ref="N51" si="373">J51</f>
        <v>101.01064895309077</v>
      </c>
    </row>
    <row r="52" spans="1:14">
      <c r="A52" s="2587">
        <v>44562</v>
      </c>
      <c r="B52" s="2638">
        <f>結果表!H50</f>
        <v>101.592832577976</v>
      </c>
      <c r="C52" s="699">
        <f t="shared" ref="C52" si="374">B52-B51</f>
        <v>7.932553907058093E-2</v>
      </c>
      <c r="D52" s="52">
        <f t="shared" ref="D52" si="375">ROUND((B52-B40)/B40*100,2)</f>
        <v>1.18</v>
      </c>
      <c r="E52" s="359">
        <f t="shared" ref="E52" si="376">AVERAGE(B50:B52)</f>
        <v>101.52432108600915</v>
      </c>
      <c r="F52" s="542">
        <f t="shared" ref="F52" si="377">E52-E51</f>
        <v>4.3253560297287663E-2</v>
      </c>
      <c r="G52" s="361">
        <f t="shared" ref="G52" si="378">IF(F52&lt;0,-1,1)</f>
        <v>1</v>
      </c>
      <c r="H52" s="360">
        <f t="shared" ref="H52" si="379">SUM(G50:G52)</f>
        <v>-1</v>
      </c>
      <c r="I52" s="514" t="str">
        <f t="shared" ref="I52" si="380">IF(H52=-3,"悪化 ",IF(H52=3,"改善 "," ---"))</f>
        <v xml:space="preserve"> ---</v>
      </c>
      <c r="J52" s="2546">
        <f>結果表!P50</f>
        <v>101.12821976998521</v>
      </c>
      <c r="L52" s="530" t="s">
        <v>856</v>
      </c>
      <c r="M52" s="262">
        <f t="shared" ref="M52" si="381">B52</f>
        <v>101.592832577976</v>
      </c>
      <c r="N52" s="220">
        <f t="shared" ref="N52" si="382">J52</f>
        <v>101.12821976998521</v>
      </c>
    </row>
    <row r="53" spans="1:14">
      <c r="A53" s="2587">
        <v>44593</v>
      </c>
      <c r="B53" s="2638">
        <f>結果表!H51</f>
        <v>101.63613946862242</v>
      </c>
      <c r="C53" s="699">
        <f t="shared" ref="C53" si="383">B53-B52</f>
        <v>4.3306890646420015E-2</v>
      </c>
      <c r="D53" s="52">
        <f t="shared" ref="D53" si="384">ROUND((B53-B41)/B41*100,2)</f>
        <v>0.64</v>
      </c>
      <c r="E53" s="359">
        <f t="shared" ref="E53" si="385">AVERAGE(B51:B53)</f>
        <v>101.58082636183462</v>
      </c>
      <c r="F53" s="542">
        <f t="shared" ref="F53" si="386">E53-E52</f>
        <v>5.6505275825472268E-2</v>
      </c>
      <c r="G53" s="361">
        <f t="shared" ref="G53" si="387">IF(F53&lt;0,-1,1)</f>
        <v>1</v>
      </c>
      <c r="H53" s="360">
        <f t="shared" ref="H53" si="388">SUM(G51:G53)</f>
        <v>1</v>
      </c>
      <c r="I53" s="514" t="str">
        <f t="shared" ref="I53" si="389">IF(H53=-3,"悪化 ",IF(H53=3,"改善 "," ---"))</f>
        <v xml:space="preserve"> ---</v>
      </c>
      <c r="J53" s="2547">
        <f>結果表!P51</f>
        <v>101.25547461981024</v>
      </c>
      <c r="L53" s="527">
        <v>2</v>
      </c>
      <c r="M53" s="262">
        <f t="shared" ref="M53" si="390">B53</f>
        <v>101.63613946862242</v>
      </c>
      <c r="N53" s="220">
        <f t="shared" ref="N53" si="391">J53</f>
        <v>101.25547461981024</v>
      </c>
    </row>
    <row r="54" spans="1:14">
      <c r="A54" s="2587">
        <v>44621</v>
      </c>
      <c r="B54" s="2638">
        <f>結果表!H52</f>
        <v>101.68247169910079</v>
      </c>
      <c r="C54" s="699">
        <f t="shared" ref="C54" si="392">B54-B53</f>
        <v>4.6332230478370207E-2</v>
      </c>
      <c r="D54" s="52">
        <f t="shared" ref="D54" si="393">ROUND((B54-B42)/B42*100,2)</f>
        <v>0.23</v>
      </c>
      <c r="E54" s="359">
        <f t="shared" ref="E54" si="394">AVERAGE(B52:B54)</f>
        <v>101.63714791523307</v>
      </c>
      <c r="F54" s="542">
        <f t="shared" ref="F54" si="395">E54-E53</f>
        <v>5.6321553398447577E-2</v>
      </c>
      <c r="G54" s="361">
        <f t="shared" ref="G54" si="396">IF(F54&lt;0,-1,1)</f>
        <v>1</v>
      </c>
      <c r="H54" s="360">
        <f t="shared" ref="H54" si="397">SUM(G52:G54)</f>
        <v>3</v>
      </c>
      <c r="I54" s="514" t="str">
        <f t="shared" ref="I54" si="398">IF(H54=-3,"悪化 ",IF(H54=3,"改善 "," ---"))</f>
        <v xml:space="preserve">改善 </v>
      </c>
      <c r="J54" s="2547">
        <f>結果表!P52</f>
        <v>101.38120644911668</v>
      </c>
      <c r="L54" s="527">
        <v>3</v>
      </c>
      <c r="M54" s="262">
        <f t="shared" ref="M54" si="399">B54</f>
        <v>101.68247169910079</v>
      </c>
      <c r="N54" s="220">
        <f t="shared" ref="N54" si="400">J54</f>
        <v>101.38120644911668</v>
      </c>
    </row>
    <row r="55" spans="1:14">
      <c r="A55" s="2587">
        <v>44652</v>
      </c>
      <c r="B55" s="2638">
        <f>結果表!H53</f>
        <v>101.71145351868523</v>
      </c>
      <c r="C55" s="699">
        <f t="shared" ref="C55" si="401">B55-B54</f>
        <v>2.8981819584444679E-2</v>
      </c>
      <c r="D55" s="52">
        <f t="shared" ref="D55" si="402">ROUND((B55-B43)/B43*100,2)</f>
        <v>-0.02</v>
      </c>
      <c r="E55" s="359">
        <f t="shared" ref="E55" si="403">AVERAGE(B53:B55)</f>
        <v>101.6766882288028</v>
      </c>
      <c r="F55" s="542">
        <f t="shared" ref="F55" si="404">E55-E54</f>
        <v>3.9540313569730756E-2</v>
      </c>
      <c r="G55" s="361">
        <f t="shared" ref="G55" si="405">IF(F55&lt;0,-1,1)</f>
        <v>1</v>
      </c>
      <c r="H55" s="360">
        <f t="shared" ref="H55" si="406">SUM(G53:G55)</f>
        <v>3</v>
      </c>
      <c r="I55" s="514" t="str">
        <f t="shared" ref="I55" si="407">IF(H55=-3,"悪化 ",IF(H55=3,"改善 "," ---"))</f>
        <v xml:space="preserve">改善 </v>
      </c>
      <c r="J55" s="2547">
        <f>結果表!P53</f>
        <v>101.49662749229876</v>
      </c>
      <c r="L55" s="527">
        <v>4</v>
      </c>
      <c r="M55" s="262">
        <f t="shared" ref="M55" si="408">B55</f>
        <v>101.71145351868523</v>
      </c>
      <c r="N55" s="220">
        <f t="shared" ref="N55" si="409">J55</f>
        <v>101.49662749229876</v>
      </c>
    </row>
    <row r="56" spans="1:14">
      <c r="A56" s="2587">
        <v>44682</v>
      </c>
      <c r="B56" s="2638">
        <f>結果表!H54</f>
        <v>101.69651055330247</v>
      </c>
      <c r="C56" s="699">
        <f t="shared" ref="C56" si="410">B56-B55</f>
        <v>-1.4942965382758189E-2</v>
      </c>
      <c r="D56" s="52">
        <f t="shared" ref="D56" si="411">ROUND((B56-B44)/B44*100,2)</f>
        <v>-0.16</v>
      </c>
      <c r="E56" s="359">
        <f t="shared" ref="E56" si="412">AVERAGE(B54:B56)</f>
        <v>101.69681192369616</v>
      </c>
      <c r="F56" s="542">
        <f t="shared" ref="F56" si="413">E56-E55</f>
        <v>2.0123694893356969E-2</v>
      </c>
      <c r="G56" s="361">
        <f t="shared" ref="G56" si="414">IF(F56&lt;0,-1,1)</f>
        <v>1</v>
      </c>
      <c r="H56" s="360">
        <f t="shared" ref="H56" si="415">SUM(G54:G56)</f>
        <v>3</v>
      </c>
      <c r="I56" s="514" t="str">
        <f t="shared" ref="I56" si="416">IF(H56=-3,"悪化 ",IF(H56=3,"改善 "," ---"))</f>
        <v xml:space="preserve">改善 </v>
      </c>
      <c r="J56" s="2547">
        <f>結果表!P54</f>
        <v>101.57881203123847</v>
      </c>
      <c r="L56" s="527">
        <v>5</v>
      </c>
      <c r="M56" s="262">
        <f t="shared" ref="M56" si="417">B56</f>
        <v>101.69651055330247</v>
      </c>
      <c r="N56" s="220">
        <f t="shared" ref="N56" si="418">J56</f>
        <v>101.57881203123847</v>
      </c>
    </row>
    <row r="57" spans="1:14">
      <c r="A57" s="2587">
        <v>44713</v>
      </c>
      <c r="B57" s="2638">
        <f>結果表!H55</f>
        <v>101.60489795133689</v>
      </c>
      <c r="C57" s="699">
        <f t="shared" ref="C57:C58" si="419">B57-B56</f>
        <v>-9.1612601965579188E-2</v>
      </c>
      <c r="D57" s="52">
        <f t="shared" ref="D57:D58" si="420">ROUND((B57-B45)/B45*100,2)</f>
        <v>-0.26</v>
      </c>
      <c r="E57" s="359">
        <f t="shared" ref="E57:E58" si="421">AVERAGE(B55:B57)</f>
        <v>101.67095400777487</v>
      </c>
      <c r="F57" s="542">
        <f t="shared" ref="F57:F58" si="422">E57-E56</f>
        <v>-2.5857915921292829E-2</v>
      </c>
      <c r="G57" s="361">
        <f t="shared" ref="G57:G58" si="423">IF(F57&lt;0,-1,1)</f>
        <v>-1</v>
      </c>
      <c r="H57" s="360">
        <f t="shared" ref="H57:H58" si="424">SUM(G55:G57)</f>
        <v>1</v>
      </c>
      <c r="I57" s="514" t="str">
        <f t="shared" ref="I57:I58" si="425">IF(H57=-3,"悪化 ",IF(H57=3,"改善 "," ---"))</f>
        <v xml:space="preserve"> ---</v>
      </c>
      <c r="J57" s="2547">
        <f>結果表!P55</f>
        <v>101.6096491064355</v>
      </c>
      <c r="L57" s="527">
        <v>6</v>
      </c>
      <c r="M57" s="262">
        <f t="shared" ref="M57:M58" si="426">B57</f>
        <v>101.60489795133689</v>
      </c>
      <c r="N57" s="220">
        <f t="shared" ref="N57:N58" si="427">J57</f>
        <v>101.6096491064355</v>
      </c>
    </row>
    <row r="58" spans="1:14">
      <c r="A58" s="2587">
        <v>44743</v>
      </c>
      <c r="B58" s="2638">
        <f>結果表!H56</f>
        <v>101.42651240233327</v>
      </c>
      <c r="C58" s="699">
        <f t="shared" si="419"/>
        <v>-0.17838554900362169</v>
      </c>
      <c r="D58" s="52">
        <f t="shared" si="420"/>
        <v>-0.35</v>
      </c>
      <c r="E58" s="359">
        <f t="shared" si="421"/>
        <v>101.57597363565755</v>
      </c>
      <c r="F58" s="542">
        <f t="shared" si="422"/>
        <v>-9.4980372117319689E-2</v>
      </c>
      <c r="G58" s="361">
        <f t="shared" si="423"/>
        <v>-1</v>
      </c>
      <c r="H58" s="360">
        <f t="shared" si="424"/>
        <v>-1</v>
      </c>
      <c r="I58" s="514" t="str">
        <f t="shared" si="425"/>
        <v xml:space="preserve"> ---</v>
      </c>
      <c r="J58" s="2547">
        <f>結果表!P56</f>
        <v>101.5590837051507</v>
      </c>
      <c r="L58" s="527">
        <v>7</v>
      </c>
      <c r="M58" s="262">
        <f t="shared" si="426"/>
        <v>101.42651240233327</v>
      </c>
      <c r="N58" s="220">
        <f t="shared" si="427"/>
        <v>101.5590837051507</v>
      </c>
    </row>
    <row r="59" spans="1:14">
      <c r="A59" s="2587">
        <v>44774</v>
      </c>
      <c r="B59" s="2638">
        <f>結果表!H57</f>
        <v>101.14996587903754</v>
      </c>
      <c r="C59" s="699">
        <f t="shared" ref="C59" si="428">B59-B58</f>
        <v>-0.27654652329573537</v>
      </c>
      <c r="D59" s="52">
        <f t="shared" ref="D59" si="429">ROUND((B59-B47)/B47*100,2)</f>
        <v>-0.49</v>
      </c>
      <c r="E59" s="359">
        <f t="shared" ref="E59" si="430">AVERAGE(B57:B59)</f>
        <v>101.39379207756923</v>
      </c>
      <c r="F59" s="542">
        <f t="shared" ref="F59" si="431">E59-E58</f>
        <v>-0.18218155808831682</v>
      </c>
      <c r="G59" s="361">
        <f t="shared" ref="G59" si="432">IF(F59&lt;0,-1,1)</f>
        <v>-1</v>
      </c>
      <c r="H59" s="360">
        <f t="shared" ref="H59" si="433">SUM(G57:G59)</f>
        <v>-3</v>
      </c>
      <c r="I59" s="514" t="str">
        <f t="shared" ref="I59" si="434">IF(H59=-3,"悪化 ",IF(H59=3,"改善 "," ---"))</f>
        <v xml:space="preserve">悪化 </v>
      </c>
      <c r="J59" s="2547">
        <f>結果表!P57</f>
        <v>101.4164622096489</v>
      </c>
      <c r="L59" s="529">
        <v>8</v>
      </c>
      <c r="M59" s="262">
        <f t="shared" ref="M59" si="435">B59</f>
        <v>101.14996587903754</v>
      </c>
      <c r="N59" s="220">
        <f t="shared" ref="N59" si="436">J59</f>
        <v>101.4164622096489</v>
      </c>
    </row>
    <row r="60" spans="1:14">
      <c r="A60" s="2587">
        <v>44805</v>
      </c>
      <c r="B60" s="2638">
        <f>結果表!H58</f>
        <v>100.76572365337928</v>
      </c>
      <c r="C60" s="699">
        <f t="shared" ref="C60" si="437">B60-B59</f>
        <v>-0.38424222565825517</v>
      </c>
      <c r="D60" s="52">
        <f t="shared" ref="D60" si="438">ROUND((B60-B48)/B48*100,2)</f>
        <v>-0.75</v>
      </c>
      <c r="E60" s="359">
        <f t="shared" ref="E60" si="439">AVERAGE(B58:B60)</f>
        <v>101.11406731158337</v>
      </c>
      <c r="F60" s="542">
        <f t="shared" ref="F60" si="440">E60-E59</f>
        <v>-0.27972476598586127</v>
      </c>
      <c r="G60" s="361">
        <f t="shared" ref="G60" si="441">IF(F60&lt;0,-1,1)</f>
        <v>-1</v>
      </c>
      <c r="H60" s="360">
        <f t="shared" ref="H60" si="442">SUM(G58:G60)</f>
        <v>-3</v>
      </c>
      <c r="I60" s="514" t="str">
        <f t="shared" ref="I60" si="443">IF(H60=-3,"悪化 ",IF(H60=3,"改善 "," ---"))</f>
        <v xml:space="preserve">悪化 </v>
      </c>
      <c r="J60" s="2547">
        <f>結果表!P58</f>
        <v>101.17570221149802</v>
      </c>
      <c r="L60" s="529">
        <v>9</v>
      </c>
      <c r="M60" s="262">
        <f t="shared" ref="M60" si="444">B60</f>
        <v>100.76572365337928</v>
      </c>
      <c r="N60" s="220">
        <f t="shared" ref="N60" si="445">J60</f>
        <v>101.17570221149802</v>
      </c>
    </row>
    <row r="61" spans="1:14">
      <c r="A61" s="2587">
        <v>44835</v>
      </c>
      <c r="B61" s="2638">
        <f>結果表!H59</f>
        <v>100.35569472733359</v>
      </c>
      <c r="C61" s="699">
        <f t="shared" ref="C61" si="446">B61-B60</f>
        <v>-0.41002892604569752</v>
      </c>
      <c r="D61" s="52">
        <f t="shared" ref="D61" si="447">ROUND((B61-B49)/B49*100,2)</f>
        <v>-1.0900000000000001</v>
      </c>
      <c r="E61" s="359">
        <f t="shared" ref="E61" si="448">AVERAGE(B59:B61)</f>
        <v>100.75712808658346</v>
      </c>
      <c r="F61" s="542">
        <f t="shared" ref="F61" si="449">E61-E60</f>
        <v>-0.35693922499990549</v>
      </c>
      <c r="G61" s="361">
        <f t="shared" ref="G61" si="450">IF(F61&lt;0,-1,1)</f>
        <v>-1</v>
      </c>
      <c r="H61" s="360">
        <f t="shared" ref="H61" si="451">SUM(G59:G61)</f>
        <v>-3</v>
      </c>
      <c r="I61" s="514" t="str">
        <f t="shared" ref="I61" si="452">IF(H61=-3,"悪化 ",IF(H61=3,"改善 "," ---"))</f>
        <v xml:space="preserve">悪化 </v>
      </c>
      <c r="J61" s="2547">
        <f>結果表!P59</f>
        <v>100.86810102272024</v>
      </c>
      <c r="L61" s="529">
        <v>10</v>
      </c>
      <c r="M61" s="262">
        <f t="shared" ref="M61" si="453">B61</f>
        <v>100.35569472733359</v>
      </c>
      <c r="N61" s="220">
        <f t="shared" ref="N61" si="454">J61</f>
        <v>100.86810102272024</v>
      </c>
    </row>
    <row r="62" spans="1:14">
      <c r="A62" s="2587">
        <v>44866</v>
      </c>
      <c r="B62" s="2638">
        <f>結果表!H60</f>
        <v>99.996250993455675</v>
      </c>
      <c r="C62" s="699">
        <f t="shared" ref="C62" si="455">B62-B61</f>
        <v>-0.35944373387791018</v>
      </c>
      <c r="D62" s="52">
        <f t="shared" ref="D62" si="456">ROUND((B62-B50)/B50*100,2)</f>
        <v>-1.45</v>
      </c>
      <c r="E62" s="359">
        <f t="shared" ref="E62" si="457">AVERAGE(B60:B62)</f>
        <v>100.37255645805618</v>
      </c>
      <c r="F62" s="542">
        <f t="shared" ref="F62" si="458">E62-E61</f>
        <v>-0.38457162852728288</v>
      </c>
      <c r="G62" s="361">
        <f t="shared" ref="G62" si="459">IF(F62&lt;0,-1,1)</f>
        <v>-1</v>
      </c>
      <c r="H62" s="360">
        <f t="shared" ref="H62" si="460">SUM(G60:G62)</f>
        <v>-3</v>
      </c>
      <c r="I62" s="514" t="str">
        <f t="shared" ref="I62" si="461">IF(H62=-3,"悪化 ",IF(H62=3,"改善 "," ---"))</f>
        <v xml:space="preserve">悪化 </v>
      </c>
      <c r="J62" s="2547">
        <f>結果表!P60</f>
        <v>100.51906762765381</v>
      </c>
      <c r="L62" s="528">
        <v>11</v>
      </c>
      <c r="M62" s="262">
        <f t="shared" ref="M62" si="462">B62</f>
        <v>99.996250993455675</v>
      </c>
      <c r="N62" s="220">
        <f t="shared" ref="N62" si="463">J62</f>
        <v>100.51906762765381</v>
      </c>
    </row>
    <row r="63" spans="1:14">
      <c r="A63" s="2587">
        <v>44896</v>
      </c>
      <c r="B63" s="2638">
        <f>結果表!H61</f>
        <v>99.693342466718846</v>
      </c>
      <c r="C63" s="699">
        <f t="shared" ref="C63:C64" si="464">B63-B62</f>
        <v>-0.30290852673682878</v>
      </c>
      <c r="D63" s="52">
        <f t="shared" ref="D63:D64" si="465">ROUND((B63-B51)/B51*100,2)</f>
        <v>-1.79</v>
      </c>
      <c r="E63" s="359">
        <f t="shared" ref="E63:E64" si="466">AVERAGE(B61:B63)</f>
        <v>100.01509606250271</v>
      </c>
      <c r="F63" s="542">
        <f t="shared" ref="F63:F64" si="467">E63-E62</f>
        <v>-0.35746039555347409</v>
      </c>
      <c r="G63" s="361">
        <f t="shared" ref="G63:G64" si="468">IF(F63&lt;0,-1,1)</f>
        <v>-1</v>
      </c>
      <c r="H63" s="360">
        <f t="shared" ref="H63:H64" si="469">SUM(G61:G63)</f>
        <v>-3</v>
      </c>
      <c r="I63" s="514" t="str">
        <f t="shared" ref="I63:I64" si="470">IF(H63=-3,"悪化 ",IF(H63=3,"改善 "," ---"))</f>
        <v xml:space="preserve">悪化 </v>
      </c>
      <c r="J63" s="2548">
        <f>結果表!P61</f>
        <v>100.16001236842247</v>
      </c>
      <c r="L63" s="532">
        <v>12</v>
      </c>
      <c r="M63" s="494">
        <f t="shared" ref="M63:M64" si="471">B63</f>
        <v>99.693342466718846</v>
      </c>
      <c r="N63" s="225">
        <f t="shared" ref="N63:N64" si="472">J63</f>
        <v>100.16001236842247</v>
      </c>
    </row>
    <row r="64" spans="1:14">
      <c r="A64" s="2640">
        <v>44927</v>
      </c>
      <c r="B64" s="2637">
        <f>結果表!H62</f>
        <v>99.464572857273168</v>
      </c>
      <c r="C64" s="735">
        <f t="shared" si="464"/>
        <v>-0.2287696094456777</v>
      </c>
      <c r="D64" s="547">
        <f t="shared" si="465"/>
        <v>-2.09</v>
      </c>
      <c r="E64" s="553">
        <f t="shared" si="466"/>
        <v>99.718055439149225</v>
      </c>
      <c r="F64" s="548">
        <f t="shared" si="467"/>
        <v>-0.29704062335348169</v>
      </c>
      <c r="G64" s="554">
        <f t="shared" si="468"/>
        <v>-1</v>
      </c>
      <c r="H64" s="549">
        <f t="shared" si="469"/>
        <v>-3</v>
      </c>
      <c r="I64" s="524" t="str">
        <f t="shared" si="470"/>
        <v xml:space="preserve">悪化 </v>
      </c>
      <c r="J64" s="2547">
        <f>結果表!P62</f>
        <v>99.825901888786234</v>
      </c>
      <c r="L64" s="530" t="s">
        <v>1210</v>
      </c>
      <c r="M64" s="531">
        <f t="shared" si="471"/>
        <v>99.464572857273168</v>
      </c>
      <c r="N64" s="369">
        <f t="shared" si="472"/>
        <v>99.825901888786234</v>
      </c>
    </row>
    <row r="65" spans="1:14">
      <c r="A65" s="2589">
        <v>44958</v>
      </c>
      <c r="B65" s="2638">
        <f>結果表!H63</f>
        <v>99.283576093921496</v>
      </c>
      <c r="C65" s="699">
        <f t="shared" ref="C65" si="473">B65-B64</f>
        <v>-0.18099676335167203</v>
      </c>
      <c r="D65" s="52">
        <f t="shared" ref="D65" si="474">ROUND((B65-B53)/B53*100,2)</f>
        <v>-2.31</v>
      </c>
      <c r="E65" s="359">
        <f t="shared" ref="E65" si="475">AVERAGE(B63:B65)</f>
        <v>99.480497139304518</v>
      </c>
      <c r="F65" s="542">
        <f t="shared" ref="F65" si="476">E65-E64</f>
        <v>-0.23755829984470722</v>
      </c>
      <c r="G65" s="361">
        <f t="shared" ref="G65" si="477">IF(F65&lt;0,-1,1)</f>
        <v>-1</v>
      </c>
      <c r="H65" s="360">
        <f t="shared" ref="H65" si="478">SUM(G63:G65)</f>
        <v>-3</v>
      </c>
      <c r="I65" s="514" t="str">
        <f t="shared" ref="I65" si="479">IF(H65=-3,"悪化 ",IF(H65=3,"改善 "," ---"))</f>
        <v xml:space="preserve">悪化 </v>
      </c>
      <c r="J65" s="2547">
        <f>結果表!P63</f>
        <v>99.551709363753474</v>
      </c>
      <c r="L65" s="527">
        <v>2</v>
      </c>
      <c r="M65" s="262">
        <f t="shared" ref="M65" si="480">B65</f>
        <v>99.283576093921496</v>
      </c>
      <c r="N65" s="220">
        <f t="shared" ref="N65" si="481">J65</f>
        <v>99.551709363753474</v>
      </c>
    </row>
    <row r="66" spans="1:14">
      <c r="A66" s="2589">
        <v>44986</v>
      </c>
      <c r="B66" s="2638">
        <f>結果表!H64</f>
        <v>99.15349866831383</v>
      </c>
      <c r="C66" s="699">
        <f t="shared" ref="C66" si="482">B66-B65</f>
        <v>-0.13007742560766644</v>
      </c>
      <c r="D66" s="52">
        <f t="shared" ref="D66" si="483">ROUND((B66-B54)/B54*100,2)</f>
        <v>-2.4900000000000002</v>
      </c>
      <c r="E66" s="359">
        <f t="shared" ref="E66" si="484">AVERAGE(B64:B66)</f>
        <v>99.300549206502822</v>
      </c>
      <c r="F66" s="542">
        <f t="shared" ref="F66" si="485">E66-E65</f>
        <v>-0.17994793280169574</v>
      </c>
      <c r="G66" s="361">
        <f t="shared" ref="G66" si="486">IF(F66&lt;0,-1,1)</f>
        <v>-1</v>
      </c>
      <c r="H66" s="360">
        <f t="shared" ref="H66" si="487">SUM(G64:G66)</f>
        <v>-3</v>
      </c>
      <c r="I66" s="514" t="str">
        <f t="shared" ref="I66" si="488">IF(H66=-3,"悪化 ",IF(H66=3,"改善 "," ---"))</f>
        <v xml:space="preserve">悪化 </v>
      </c>
      <c r="J66" s="2547">
        <f>結果表!P64</f>
        <v>99.379753936967177</v>
      </c>
      <c r="L66" s="527">
        <v>3</v>
      </c>
      <c r="M66" s="262">
        <f t="shared" ref="M66" si="489">B66</f>
        <v>99.15349866831383</v>
      </c>
      <c r="N66" s="220">
        <f t="shared" ref="N66" si="490">J66</f>
        <v>99.379753936967177</v>
      </c>
    </row>
    <row r="67" spans="1:14">
      <c r="A67" s="2589">
        <v>45017</v>
      </c>
      <c r="B67" s="2638">
        <f>結果表!H65</f>
        <v>99.097843692627251</v>
      </c>
      <c r="C67" s="699">
        <f t="shared" ref="C67" si="491">B67-B66</f>
        <v>-5.5654975686579178E-2</v>
      </c>
      <c r="D67" s="52">
        <f t="shared" ref="D67" si="492">ROUND((B67-B55)/B55*100,2)</f>
        <v>-2.57</v>
      </c>
      <c r="E67" s="359">
        <f t="shared" ref="E67" si="493">AVERAGE(B65:B67)</f>
        <v>99.178306151620859</v>
      </c>
      <c r="F67" s="542">
        <f t="shared" ref="F67" si="494">E67-E66</f>
        <v>-0.12224305488196308</v>
      </c>
      <c r="G67" s="361">
        <f t="shared" ref="G67" si="495">IF(F67&lt;0,-1,1)</f>
        <v>-1</v>
      </c>
      <c r="H67" s="360">
        <f t="shared" ref="H67" si="496">SUM(G65:G67)</f>
        <v>-3</v>
      </c>
      <c r="I67" s="514" t="str">
        <f t="shared" ref="I67" si="497">IF(H67=-3,"悪化 ",IF(H67=3,"改善 "," ---"))</f>
        <v xml:space="preserve">悪化 </v>
      </c>
      <c r="J67" s="2547">
        <f>結果表!P65</f>
        <v>99.324773972036738</v>
      </c>
      <c r="L67" s="527">
        <v>4</v>
      </c>
      <c r="M67" s="262">
        <f t="shared" ref="M67" si="498">B67</f>
        <v>99.097843692627251</v>
      </c>
      <c r="N67" s="220">
        <f t="shared" ref="N67" si="499">J67</f>
        <v>99.324773972036738</v>
      </c>
    </row>
    <row r="68" spans="1:14">
      <c r="A68" s="2589">
        <v>45047</v>
      </c>
      <c r="B68" s="2638">
        <f>結果表!H66</f>
        <v>99.086407143433618</v>
      </c>
      <c r="C68" s="699">
        <f t="shared" ref="C68" si="500">B68-B67</f>
        <v>-1.1436549193632572E-2</v>
      </c>
      <c r="D68" s="52">
        <f t="shared" ref="D68" si="501">ROUND((B68-B56)/B56*100,2)</f>
        <v>-2.57</v>
      </c>
      <c r="E68" s="359">
        <f t="shared" ref="E68" si="502">AVERAGE(B66:B68)</f>
        <v>99.1125831681249</v>
      </c>
      <c r="F68" s="542">
        <f t="shared" ref="F68" si="503">E68-E67</f>
        <v>-6.5722983495959397E-2</v>
      </c>
      <c r="G68" s="361">
        <f t="shared" ref="G68" si="504">IF(F68&lt;0,-1,1)</f>
        <v>-1</v>
      </c>
      <c r="H68" s="360">
        <f t="shared" ref="H68" si="505">SUM(G66:G68)</f>
        <v>-3</v>
      </c>
      <c r="I68" s="514" t="str">
        <f t="shared" ref="I68" si="506">IF(H68=-3,"悪化 ",IF(H68=3,"改善 "," ---"))</f>
        <v xml:space="preserve">悪化 </v>
      </c>
      <c r="J68" s="2547">
        <f>結果表!P66</f>
        <v>99.350141075932484</v>
      </c>
      <c r="L68" s="527">
        <v>5</v>
      </c>
      <c r="M68" s="262">
        <f t="shared" ref="M68" si="507">B68</f>
        <v>99.086407143433618</v>
      </c>
      <c r="N68" s="220">
        <f t="shared" ref="N68" si="508">J68</f>
        <v>99.350141075932484</v>
      </c>
    </row>
    <row r="69" spans="1:14">
      <c r="A69" s="2589">
        <v>45078</v>
      </c>
      <c r="B69" s="2638">
        <f>結果表!H67</f>
        <v>99.116997058854409</v>
      </c>
      <c r="C69" s="699">
        <f t="shared" ref="C69" si="509">B69-B68</f>
        <v>3.0589915420790703E-2</v>
      </c>
      <c r="D69" s="52">
        <f t="shared" ref="D69" si="510">ROUND((B69-B57)/B57*100,2)</f>
        <v>-2.4500000000000002</v>
      </c>
      <c r="E69" s="359">
        <f t="shared" ref="E69" si="511">AVERAGE(B67:B69)</f>
        <v>99.100415964971759</v>
      </c>
      <c r="F69" s="542">
        <f t="shared" ref="F69" si="512">E69-E68</f>
        <v>-1.2167203153140349E-2</v>
      </c>
      <c r="G69" s="361">
        <f t="shared" ref="G69" si="513">IF(F69&lt;0,-1,1)</f>
        <v>-1</v>
      </c>
      <c r="H69" s="360">
        <f t="shared" ref="H69" si="514">SUM(G67:G69)</f>
        <v>-3</v>
      </c>
      <c r="I69" s="514" t="str">
        <f t="shared" ref="I69" si="515">IF(H69=-3,"悪化 ",IF(H69=3,"改善 "," ---"))</f>
        <v xml:space="preserve">悪化 </v>
      </c>
      <c r="J69" s="2547">
        <f>結果表!P67</f>
        <v>99.417395040938658</v>
      </c>
      <c r="L69" s="527">
        <v>6</v>
      </c>
      <c r="M69" s="262">
        <f t="shared" ref="M69" si="516">B69</f>
        <v>99.116997058854409</v>
      </c>
      <c r="N69" s="220">
        <f t="shared" ref="N69" si="517">J69</f>
        <v>99.417395040938658</v>
      </c>
    </row>
    <row r="70" spans="1:14">
      <c r="A70" s="2589">
        <v>45108</v>
      </c>
      <c r="B70" s="2638">
        <f>結果表!H68</f>
        <v>99.184346463990821</v>
      </c>
      <c r="C70" s="699">
        <f t="shared" ref="C70" si="518">B70-B69</f>
        <v>6.7349405136411633E-2</v>
      </c>
      <c r="D70" s="52">
        <f t="shared" ref="D70" si="519">ROUND((B70-B58)/B58*100,2)</f>
        <v>-2.21</v>
      </c>
      <c r="E70" s="359">
        <f t="shared" ref="E70" si="520">AVERAGE(B68:B70)</f>
        <v>99.129250222092949</v>
      </c>
      <c r="F70" s="542">
        <f t="shared" ref="F70" si="521">E70-E69</f>
        <v>2.8834257121189921E-2</v>
      </c>
      <c r="G70" s="361">
        <f t="shared" ref="G70" si="522">IF(F70&lt;0,-1,1)</f>
        <v>1</v>
      </c>
      <c r="H70" s="360">
        <f t="shared" ref="H70" si="523">SUM(G68:G70)</f>
        <v>-1</v>
      </c>
      <c r="I70" s="514" t="str">
        <f t="shared" ref="I70" si="524">IF(H70=-3,"悪化 ",IF(H70=3,"改善 "," ---"))</f>
        <v xml:space="preserve"> ---</v>
      </c>
      <c r="J70" s="2547">
        <f>結果表!P68</f>
        <v>99.516809384435746</v>
      </c>
      <c r="L70" s="527">
        <v>7</v>
      </c>
      <c r="M70" s="262">
        <f t="shared" ref="M70" si="525">B70</f>
        <v>99.184346463990821</v>
      </c>
      <c r="N70" s="220">
        <f t="shared" ref="N70" si="526">J70</f>
        <v>99.516809384435746</v>
      </c>
    </row>
    <row r="71" spans="1:14">
      <c r="A71" s="2589">
        <v>45139</v>
      </c>
      <c r="B71" s="2638">
        <f>結果表!H69</f>
        <v>99.25293136770766</v>
      </c>
      <c r="C71" s="699">
        <f t="shared" ref="C71" si="527">B71-B70</f>
        <v>6.8584903716839563E-2</v>
      </c>
      <c r="D71" s="52">
        <f t="shared" ref="D71" si="528">ROUND((B71-B59)/B59*100,2)</f>
        <v>-1.88</v>
      </c>
      <c r="E71" s="359">
        <f t="shared" ref="E71" si="529">AVERAGE(B69:B71)</f>
        <v>99.184758296850973</v>
      </c>
      <c r="F71" s="542">
        <f t="shared" ref="F71" si="530">E71-E70</f>
        <v>5.550807475802344E-2</v>
      </c>
      <c r="G71" s="361">
        <f t="shared" ref="G71" si="531">IF(F71&lt;0,-1,1)</f>
        <v>1</v>
      </c>
      <c r="H71" s="360">
        <f t="shared" ref="H71" si="532">SUM(G69:G71)</f>
        <v>1</v>
      </c>
      <c r="I71" s="514" t="str">
        <f t="shared" ref="I71" si="533">IF(H71=-3,"悪化 ",IF(H71=3,"改善 "," ---"))</f>
        <v xml:space="preserve"> ---</v>
      </c>
      <c r="J71" s="2547">
        <f>結果表!P69</f>
        <v>99.609469676144982</v>
      </c>
      <c r="L71" s="529">
        <v>8</v>
      </c>
      <c r="M71" s="262">
        <f t="shared" ref="M71" si="534">B71</f>
        <v>99.25293136770766</v>
      </c>
      <c r="N71" s="220">
        <f t="shared" ref="N71" si="535">J71</f>
        <v>99.609469676144982</v>
      </c>
    </row>
    <row r="72" spans="1:14">
      <c r="A72" s="2589">
        <v>45170</v>
      </c>
      <c r="B72" s="2638">
        <f>結果表!H70</f>
        <v>99.257235476099368</v>
      </c>
      <c r="C72" s="699">
        <f t="shared" ref="C72" si="536">B72-B71</f>
        <v>4.3041083917074729E-3</v>
      </c>
      <c r="D72" s="52">
        <f t="shared" ref="D72" si="537">ROUND((B72-B60)/B60*100,2)</f>
        <v>-1.5</v>
      </c>
      <c r="E72" s="359">
        <f t="shared" ref="E72" si="538">AVERAGE(B70:B72)</f>
        <v>99.231504435932607</v>
      </c>
      <c r="F72" s="542">
        <f t="shared" ref="F72" si="539">E72-E71</f>
        <v>4.6746139081633942E-2</v>
      </c>
      <c r="G72" s="361">
        <f t="shared" ref="G72" si="540">IF(F72&lt;0,-1,1)</f>
        <v>1</v>
      </c>
      <c r="H72" s="360">
        <f t="shared" ref="H72" si="541">SUM(G70:G72)</f>
        <v>3</v>
      </c>
      <c r="I72" s="514" t="str">
        <f t="shared" ref="I72" si="542">IF(H72=-3,"悪化 ",IF(H72=3,"改善 "," ---"))</f>
        <v xml:space="preserve">改善 </v>
      </c>
      <c r="J72" s="2547">
        <f>結果表!P70</f>
        <v>99.681713655907657</v>
      </c>
      <c r="L72" s="529">
        <v>9</v>
      </c>
      <c r="M72" s="262">
        <f t="shared" ref="M72" si="543">B72</f>
        <v>99.257235476099368</v>
      </c>
      <c r="N72" s="220">
        <f t="shared" ref="N72" si="544">J72</f>
        <v>99.681713655907657</v>
      </c>
    </row>
    <row r="73" spans="1:14">
      <c r="A73" s="2589">
        <v>45200</v>
      </c>
      <c r="B73" s="2638">
        <f>結果表!H71</f>
        <v>99.225198416839476</v>
      </c>
      <c r="C73" s="699">
        <f t="shared" ref="C73" si="545">B73-B72</f>
        <v>-3.2037059259891976E-2</v>
      </c>
      <c r="D73" s="52">
        <f t="shared" ref="D73" si="546">ROUND((B73-B61)/B61*100,2)</f>
        <v>-1.1299999999999999</v>
      </c>
      <c r="E73" s="359">
        <f t="shared" ref="E73" si="547">AVERAGE(B71:B73)</f>
        <v>99.245121753548844</v>
      </c>
      <c r="F73" s="542">
        <f t="shared" ref="F73" si="548">E73-E72</f>
        <v>1.3617317616237301E-2</v>
      </c>
      <c r="G73" s="361">
        <f t="shared" ref="G73" si="549">IF(F73&lt;0,-1,1)</f>
        <v>1</v>
      </c>
      <c r="H73" s="360">
        <f t="shared" ref="H73" si="550">SUM(G71:G73)</f>
        <v>3</v>
      </c>
      <c r="I73" s="514" t="str">
        <f t="shared" ref="I73" si="551">IF(H73=-3,"悪化 ",IF(H73=3,"改善 "," ---"))</f>
        <v xml:space="preserve">改善 </v>
      </c>
      <c r="J73" s="2547">
        <f>結果表!P71</f>
        <v>99.7277031839009</v>
      </c>
      <c r="L73" s="529">
        <v>10</v>
      </c>
      <c r="M73" s="262">
        <f t="shared" ref="M73" si="552">B73</f>
        <v>99.225198416839476</v>
      </c>
      <c r="N73" s="220">
        <f t="shared" ref="N73" si="553">J73</f>
        <v>99.7277031839009</v>
      </c>
    </row>
    <row r="74" spans="1:14">
      <c r="A74" s="2589">
        <v>45231</v>
      </c>
      <c r="B74" s="2638">
        <f>結果表!H72</f>
        <v>99.152656364170497</v>
      </c>
      <c r="C74" s="699">
        <f t="shared" ref="C74" si="554">B74-B73</f>
        <v>-7.254205266897884E-2</v>
      </c>
      <c r="D74" s="52">
        <f t="shared" ref="D74" si="555">ROUND((B74-B62)/B62*100,2)</f>
        <v>-0.84</v>
      </c>
      <c r="E74" s="359">
        <f t="shared" ref="E74" si="556">AVERAGE(B72:B74)</f>
        <v>99.211696752369789</v>
      </c>
      <c r="F74" s="542">
        <f t="shared" ref="F74" si="557">E74-E73</f>
        <v>-3.3425001179054448E-2</v>
      </c>
      <c r="G74" s="361">
        <f t="shared" ref="G74" si="558">IF(F74&lt;0,-1,1)</f>
        <v>-1</v>
      </c>
      <c r="H74" s="360">
        <f t="shared" ref="H74" si="559">SUM(G72:G74)</f>
        <v>1</v>
      </c>
      <c r="I74" s="514" t="str">
        <f t="shared" ref="I74" si="560">IF(H74=-3,"悪化 ",IF(H74=3,"改善 "," ---"))</f>
        <v xml:space="preserve"> ---</v>
      </c>
      <c r="J74" s="2547">
        <f>結果表!P72</f>
        <v>99.739437213089786</v>
      </c>
      <c r="L74" s="528">
        <v>11</v>
      </c>
      <c r="M74" s="262">
        <f t="shared" ref="M74" si="561">B74</f>
        <v>99.152656364170497</v>
      </c>
      <c r="N74" s="220">
        <f t="shared" ref="N74" si="562">J74</f>
        <v>99.739437213089786</v>
      </c>
    </row>
    <row r="75" spans="1:14">
      <c r="A75" s="2641">
        <v>45261</v>
      </c>
      <c r="B75" s="2639">
        <f>結果表!H73</f>
        <v>99.054188723303611</v>
      </c>
      <c r="C75" s="930">
        <f t="shared" ref="C75:C76" si="563">B75-B74</f>
        <v>-9.8467640866886086E-2</v>
      </c>
      <c r="D75" s="550">
        <f t="shared" ref="D75:D76" si="564">ROUND((B75-B63)/B63*100,2)</f>
        <v>-0.64</v>
      </c>
      <c r="E75" s="544">
        <f t="shared" ref="E75:E76" si="565">AVERAGE(B73:B75)</f>
        <v>99.144014501437866</v>
      </c>
      <c r="F75" s="551">
        <f t="shared" ref="F75:F76" si="566">E75-E74</f>
        <v>-6.7682250931923704E-2</v>
      </c>
      <c r="G75" s="545">
        <f t="shared" ref="G75:G76" si="567">IF(F75&lt;0,-1,1)</f>
        <v>-1</v>
      </c>
      <c r="H75" s="552">
        <f t="shared" ref="H75:H76" si="568">SUM(G73:G75)</f>
        <v>-1</v>
      </c>
      <c r="I75" s="440" t="str">
        <f t="shared" ref="I75:I76" si="569">IF(H75=-3,"悪化 ",IF(H75=3,"改善 "," ---"))</f>
        <v xml:space="preserve"> ---</v>
      </c>
      <c r="J75" s="2547">
        <f>結果表!P73</f>
        <v>99.72759145833227</v>
      </c>
      <c r="L75" s="532">
        <v>12</v>
      </c>
      <c r="M75" s="494">
        <f t="shared" ref="M75:M76" si="570">B75</f>
        <v>99.054188723303611</v>
      </c>
      <c r="N75" s="225">
        <f t="shared" ref="N75:N76" si="571">J75</f>
        <v>99.72759145833227</v>
      </c>
    </row>
    <row r="76" spans="1:14">
      <c r="A76" s="2640">
        <v>45292</v>
      </c>
      <c r="B76" s="2638">
        <f>結果表!H74</f>
        <v>98.966338708052263</v>
      </c>
      <c r="C76" s="735">
        <f t="shared" si="563"/>
        <v>-8.7850015251348168E-2</v>
      </c>
      <c r="D76" s="547">
        <f t="shared" si="564"/>
        <v>-0.5</v>
      </c>
      <c r="E76" s="553">
        <f t="shared" si="565"/>
        <v>99.057727931842123</v>
      </c>
      <c r="F76" s="548">
        <f t="shared" si="566"/>
        <v>-8.6286569595742435E-2</v>
      </c>
      <c r="G76" s="554">
        <f t="shared" si="567"/>
        <v>-1</v>
      </c>
      <c r="H76" s="549">
        <f t="shared" si="568"/>
        <v>-3</v>
      </c>
      <c r="I76" s="524" t="str">
        <f t="shared" si="569"/>
        <v xml:space="preserve">悪化 </v>
      </c>
      <c r="J76" s="2546">
        <f>結果表!P74</f>
        <v>99.724051268868436</v>
      </c>
      <c r="L76" s="530" t="s">
        <v>1254</v>
      </c>
      <c r="M76" s="262">
        <f t="shared" si="570"/>
        <v>98.966338708052263</v>
      </c>
      <c r="N76" s="220">
        <f t="shared" si="571"/>
        <v>99.724051268868436</v>
      </c>
    </row>
    <row r="77" spans="1:14">
      <c r="A77" s="2589">
        <v>45323</v>
      </c>
      <c r="B77" s="2638">
        <f>結果表!H75</f>
        <v>98.996088815733245</v>
      </c>
      <c r="C77" s="699">
        <f t="shared" ref="C77" si="572">B77-B76</f>
        <v>2.9750107680982296E-2</v>
      </c>
      <c r="D77" s="52">
        <f t="shared" ref="D77" si="573">ROUND((B77-B65)/B65*100,2)</f>
        <v>-0.28999999999999998</v>
      </c>
      <c r="E77" s="359">
        <f t="shared" ref="E77" si="574">AVERAGE(B75:B77)</f>
        <v>99.005538749029711</v>
      </c>
      <c r="F77" s="542">
        <f t="shared" ref="F77" si="575">E77-E76</f>
        <v>-5.2189182812412582E-2</v>
      </c>
      <c r="G77" s="361">
        <f t="shared" ref="G77" si="576">IF(F77&lt;0,-1,1)</f>
        <v>-1</v>
      </c>
      <c r="H77" s="360">
        <f t="shared" ref="H77" si="577">SUM(G75:G77)</f>
        <v>-3</v>
      </c>
      <c r="I77" s="514" t="str">
        <f t="shared" ref="I77" si="578">IF(H77=-3,"悪化 ",IF(H77=3,"改善 "," ---"))</f>
        <v xml:space="preserve">悪化 </v>
      </c>
      <c r="J77" s="2547">
        <f>結果表!P75</f>
        <v>99.764758140272392</v>
      </c>
      <c r="L77" s="527">
        <v>2</v>
      </c>
      <c r="M77" s="262">
        <f t="shared" ref="M77" si="579">B77</f>
        <v>98.996088815733245</v>
      </c>
      <c r="N77" s="220">
        <f t="shared" ref="N77" si="580">J77</f>
        <v>99.764758140272392</v>
      </c>
    </row>
    <row r="78" spans="1:14">
      <c r="A78" s="2589">
        <v>45352</v>
      </c>
      <c r="B78" s="2638">
        <f>結果表!H76</f>
        <v>99.137446367290678</v>
      </c>
      <c r="C78" s="699">
        <f t="shared" ref="C78" si="581">B78-B77</f>
        <v>0.14135755155743368</v>
      </c>
      <c r="D78" s="52">
        <f t="shared" ref="D78" si="582">ROUND((B78-B66)/B66*100,2)</f>
        <v>-0.02</v>
      </c>
      <c r="E78" s="359">
        <f t="shared" ref="E78" si="583">AVERAGE(B76:B78)</f>
        <v>99.0332912970254</v>
      </c>
      <c r="F78" s="542">
        <f t="shared" ref="F78" si="584">E78-E77</f>
        <v>2.775254799568927E-2</v>
      </c>
      <c r="G78" s="361">
        <f t="shared" ref="G78" si="585">IF(F78&lt;0,-1,1)</f>
        <v>1</v>
      </c>
      <c r="H78" s="360">
        <f t="shared" ref="H78" si="586">SUM(G76:G78)</f>
        <v>-1</v>
      </c>
      <c r="I78" s="514" t="str">
        <f t="shared" ref="I78" si="587">IF(H78=-3,"悪化 ",IF(H78=3,"改善 "," ---"))</f>
        <v xml:space="preserve"> ---</v>
      </c>
      <c r="J78" s="2547">
        <f>結果表!P76</f>
        <v>99.855361967503967</v>
      </c>
      <c r="L78" s="527">
        <v>3</v>
      </c>
      <c r="M78" s="262">
        <f t="shared" ref="M78" si="588">B78</f>
        <v>99.137446367290678</v>
      </c>
      <c r="N78" s="220">
        <f t="shared" ref="N78" si="589">J78</f>
        <v>99.855361967503967</v>
      </c>
    </row>
    <row r="79" spans="1:14">
      <c r="A79" s="2589">
        <v>45383</v>
      </c>
      <c r="B79" s="2638">
        <f>結果表!H77</f>
        <v>99.412968234458248</v>
      </c>
      <c r="C79" s="699">
        <f t="shared" ref="C79" si="590">B79-B78</f>
        <v>0.27552186716756921</v>
      </c>
      <c r="D79" s="52">
        <f t="shared" ref="D79" si="591">ROUND((B79-B67)/B67*100,2)</f>
        <v>0.32</v>
      </c>
      <c r="E79" s="359">
        <f t="shared" ref="E79" si="592">AVERAGE(B77:B79)</f>
        <v>99.182167805827405</v>
      </c>
      <c r="F79" s="542">
        <f t="shared" ref="F79" si="593">E79-E78</f>
        <v>0.14887650880200454</v>
      </c>
      <c r="G79" s="361">
        <f t="shared" ref="G79" si="594">IF(F79&lt;0,-1,1)</f>
        <v>1</v>
      </c>
      <c r="H79" s="360">
        <f t="shared" ref="H79" si="595">SUM(G77:G79)</f>
        <v>1</v>
      </c>
      <c r="I79" s="514" t="str">
        <f t="shared" ref="I79" si="596">IF(H79=-3,"悪化 ",IF(H79=3,"改善 "," ---"))</f>
        <v xml:space="preserve"> ---</v>
      </c>
      <c r="J79" s="2547">
        <f>結果表!P77</f>
        <v>99.978831868229619</v>
      </c>
      <c r="L79" s="527">
        <v>4</v>
      </c>
      <c r="M79" s="262">
        <f t="shared" ref="M79" si="597">B79</f>
        <v>99.412968234458248</v>
      </c>
      <c r="N79" s="220">
        <f t="shared" ref="N79" si="598">J79</f>
        <v>99.978831868229619</v>
      </c>
    </row>
    <row r="80" spans="1:14">
      <c r="A80" s="2589">
        <v>45413</v>
      </c>
      <c r="B80" s="2638">
        <f>結果表!H78</f>
        <v>99.732955874437138</v>
      </c>
      <c r="C80" s="699">
        <f t="shared" ref="C80" si="599">B80-B79</f>
        <v>0.31998763997889057</v>
      </c>
      <c r="D80" s="52">
        <f t="shared" ref="D80" si="600">ROUND((B80-B68)/B68*100,2)</f>
        <v>0.65</v>
      </c>
      <c r="E80" s="359">
        <f t="shared" ref="E80" si="601">AVERAGE(B78:B80)</f>
        <v>99.427790158728683</v>
      </c>
      <c r="F80" s="542">
        <f t="shared" ref="F80" si="602">E80-E79</f>
        <v>0.24562235290127887</v>
      </c>
      <c r="G80" s="361">
        <f t="shared" ref="G80" si="603">IF(F80&lt;0,-1,1)</f>
        <v>1</v>
      </c>
      <c r="H80" s="360">
        <f t="shared" ref="H80" si="604">SUM(G78:G80)</f>
        <v>3</v>
      </c>
      <c r="I80" s="514" t="str">
        <f t="shared" ref="I80" si="605">IF(H80=-3,"悪化 ",IF(H80=3,"改善 "," ---"))</f>
        <v xml:space="preserve">改善 </v>
      </c>
      <c r="J80" s="2547">
        <f>結果表!P78</f>
        <v>100.09896676533371</v>
      </c>
      <c r="L80" s="527">
        <v>5</v>
      </c>
      <c r="M80" s="262">
        <f t="shared" ref="M80" si="606">B80</f>
        <v>99.732955874437138</v>
      </c>
      <c r="N80" s="220">
        <f t="shared" ref="N80" si="607">J80</f>
        <v>100.09896676533371</v>
      </c>
    </row>
    <row r="81" spans="1:14">
      <c r="A81" s="2589">
        <v>45444</v>
      </c>
      <c r="B81" s="2638">
        <f>結果表!H79</f>
        <v>99.970074138094731</v>
      </c>
      <c r="C81" s="699">
        <f t="shared" ref="C81" si="608">B81-B80</f>
        <v>0.23711826365759237</v>
      </c>
      <c r="D81" s="52">
        <f t="shared" ref="D81" si="609">ROUND((B81-B69)/B69*100,2)</f>
        <v>0.86</v>
      </c>
      <c r="E81" s="359">
        <f t="shared" ref="E81" si="610">AVERAGE(B79:B81)</f>
        <v>99.705332748996696</v>
      </c>
      <c r="F81" s="542">
        <f t="shared" ref="F81" si="611">E81-E80</f>
        <v>0.27754259026801265</v>
      </c>
      <c r="G81" s="361">
        <f t="shared" ref="G81" si="612">IF(F81&lt;0,-1,1)</f>
        <v>1</v>
      </c>
      <c r="H81" s="360">
        <f t="shared" ref="H81" si="613">SUM(G79:G81)</f>
        <v>3</v>
      </c>
      <c r="I81" s="514" t="str">
        <f t="shared" ref="I81" si="614">IF(H81=-3,"悪化 ",IF(H81=3,"改善 "," ---"))</f>
        <v xml:space="preserve">改善 </v>
      </c>
      <c r="J81" s="2547">
        <f>結果表!P79</f>
        <v>100.18253866034469</v>
      </c>
      <c r="L81" s="527">
        <v>6</v>
      </c>
      <c r="M81" s="262">
        <f t="shared" ref="M81" si="615">B81</f>
        <v>99.970074138094731</v>
      </c>
      <c r="N81" s="220">
        <f t="shared" ref="N81" si="616">J81</f>
        <v>100.18253866034469</v>
      </c>
    </row>
    <row r="82" spans="1:14">
      <c r="A82" s="2589">
        <v>45474</v>
      </c>
      <c r="B82" s="2638">
        <f>結果表!H80</f>
        <v>100.15890433773247</v>
      </c>
      <c r="C82" s="699">
        <f t="shared" ref="C82" si="617">B82-B81</f>
        <v>0.18883019963773506</v>
      </c>
      <c r="D82" s="52">
        <f t="shared" ref="D82" si="618">ROUND((B82-B70)/B70*100,2)</f>
        <v>0.98</v>
      </c>
      <c r="E82" s="359">
        <f t="shared" ref="E82" si="619">AVERAGE(B80:B82)</f>
        <v>99.953978116754783</v>
      </c>
      <c r="F82" s="542">
        <f t="shared" ref="F82" si="620">E82-E81</f>
        <v>0.24864536775808688</v>
      </c>
      <c r="G82" s="361">
        <f t="shared" ref="G82" si="621">IF(F82&lt;0,-1,1)</f>
        <v>1</v>
      </c>
      <c r="H82" s="360">
        <f t="shared" ref="H82" si="622">SUM(G80:G82)</f>
        <v>3</v>
      </c>
      <c r="I82" s="514" t="str">
        <f t="shared" ref="I82" si="623">IF(H82=-3,"悪化 ",IF(H82=3,"改善 "," ---"))</f>
        <v xml:space="preserve">改善 </v>
      </c>
      <c r="J82" s="2547">
        <f>結果表!P80</f>
        <v>100.24472487652156</v>
      </c>
      <c r="L82" s="527">
        <v>7</v>
      </c>
      <c r="M82" s="262">
        <f t="shared" ref="M82" si="624">B82</f>
        <v>100.15890433773247</v>
      </c>
      <c r="N82" s="220">
        <f t="shared" ref="N82" si="625">J82</f>
        <v>100.24472487652156</v>
      </c>
    </row>
    <row r="83" spans="1:14">
      <c r="A83" s="2589">
        <v>45505</v>
      </c>
      <c r="B83" s="2638">
        <f>結果表!H81</f>
        <v>100.21736181382461</v>
      </c>
      <c r="C83" s="699">
        <f t="shared" ref="C83" si="626">B83-B82</f>
        <v>5.8457476092144134E-2</v>
      </c>
      <c r="D83" s="52">
        <f t="shared" ref="D83" si="627">ROUND((B83-B71)/B71*100,2)</f>
        <v>0.97</v>
      </c>
      <c r="E83" s="359">
        <f t="shared" ref="E83" si="628">AVERAGE(B81:B83)</f>
        <v>100.11544676321726</v>
      </c>
      <c r="F83" s="542">
        <f t="shared" ref="F83" si="629">E83-E82</f>
        <v>0.16146864646248105</v>
      </c>
      <c r="G83" s="361">
        <f t="shared" ref="G83" si="630">IF(F83&lt;0,-1,1)</f>
        <v>1</v>
      </c>
      <c r="H83" s="360">
        <f t="shared" ref="H83" si="631">SUM(G81:G83)</f>
        <v>3</v>
      </c>
      <c r="I83" s="514" t="str">
        <f t="shared" ref="I83" si="632">IF(H83=-3,"悪化 ",IF(H83=3,"改善 "," ---"))</f>
        <v xml:space="preserve">改善 </v>
      </c>
      <c r="J83" s="2547">
        <f>結果表!P81</f>
        <v>100.27721301308706</v>
      </c>
      <c r="L83" s="529">
        <v>8</v>
      </c>
      <c r="M83" s="262">
        <f t="shared" ref="M83" si="633">B83</f>
        <v>100.21736181382461</v>
      </c>
      <c r="N83" s="220">
        <f t="shared" ref="N83" si="634">J83</f>
        <v>100.27721301308706</v>
      </c>
    </row>
    <row r="84" spans="1:14">
      <c r="A84" s="2589">
        <v>45536</v>
      </c>
      <c r="B84" s="2638">
        <f>結果表!H82</f>
        <v>100.20417701783241</v>
      </c>
      <c r="C84" s="699">
        <f t="shared" ref="C84" si="635">B84-B83</f>
        <v>-1.318479599220268E-2</v>
      </c>
      <c r="D84" s="52">
        <f t="shared" ref="D84" si="636">ROUND((B84-B72)/B72*100,2)</f>
        <v>0.95</v>
      </c>
      <c r="E84" s="359">
        <f t="shared" ref="E84" si="637">AVERAGE(B82:B84)</f>
        <v>100.19348105646316</v>
      </c>
      <c r="F84" s="542">
        <f t="shared" ref="F84" si="638">E84-E83</f>
        <v>7.8034293245892172E-2</v>
      </c>
      <c r="G84" s="361">
        <f t="shared" ref="G84" si="639">IF(F84&lt;0,-1,1)</f>
        <v>1</v>
      </c>
      <c r="H84" s="360">
        <f t="shared" ref="H84" si="640">SUM(G82:G84)</f>
        <v>3</v>
      </c>
      <c r="I84" s="514" t="str">
        <f t="shared" ref="I84" si="641">IF(H84=-3,"悪化 ",IF(H84=3,"改善 "," ---"))</f>
        <v xml:space="preserve">改善 </v>
      </c>
      <c r="J84" s="2547">
        <f>結果表!P82</f>
        <v>100.30317440522812</v>
      </c>
      <c r="L84" s="529">
        <v>9</v>
      </c>
      <c r="M84" s="262">
        <f t="shared" ref="M84" si="642">B84</f>
        <v>100.20417701783241</v>
      </c>
      <c r="N84" s="220">
        <f t="shared" ref="N84" si="643">J84</f>
        <v>100.30317440522812</v>
      </c>
    </row>
    <row r="85" spans="1:14">
      <c r="A85" s="2589">
        <v>45566</v>
      </c>
      <c r="B85" s="2638">
        <f>結果表!H83</f>
        <v>100.16360239451579</v>
      </c>
      <c r="C85" s="699">
        <f t="shared" ref="C85" si="644">B85-B84</f>
        <v>-4.0574623316615543E-2</v>
      </c>
      <c r="D85" s="52">
        <f t="shared" ref="D85" si="645">ROUND((B85-B73)/B73*100,2)</f>
        <v>0.95</v>
      </c>
      <c r="E85" s="359">
        <f t="shared" ref="E85" si="646">AVERAGE(B83:B85)</f>
        <v>100.19504707539095</v>
      </c>
      <c r="F85" s="542">
        <f t="shared" ref="F85" si="647">E85-E84</f>
        <v>1.5660189277895142E-3</v>
      </c>
      <c r="G85" s="361">
        <f t="shared" ref="G85" si="648">IF(F85&lt;0,-1,1)</f>
        <v>1</v>
      </c>
      <c r="H85" s="360">
        <f t="shared" ref="H85" si="649">SUM(G83:G85)</f>
        <v>3</v>
      </c>
      <c r="I85" s="514" t="str">
        <f t="shared" ref="I85" si="650">IF(H85=-3,"悪化 ",IF(H85=3,"改善 "," ---"))</f>
        <v xml:space="preserve">改善 </v>
      </c>
      <c r="J85" s="2547">
        <f>結果表!P83</f>
        <v>100.31767935661811</v>
      </c>
      <c r="L85" s="529">
        <v>10</v>
      </c>
      <c r="M85" s="262">
        <f t="shared" ref="M85" si="651">B85</f>
        <v>100.16360239451579</v>
      </c>
      <c r="N85" s="220">
        <f t="shared" ref="N85" si="652">J85</f>
        <v>100.31767935661811</v>
      </c>
    </row>
    <row r="86" spans="1:14">
      <c r="A86" s="2589">
        <v>45597</v>
      </c>
      <c r="B86" s="2638">
        <f>結果表!H84</f>
        <v>100.10911843674181</v>
      </c>
      <c r="C86" s="699">
        <f t="shared" ref="C86" si="653">B86-B85</f>
        <v>-5.4483957773982183E-2</v>
      </c>
      <c r="D86" s="52">
        <f t="shared" ref="D86" si="654">ROUND((B86-B74)/B74*100,2)</f>
        <v>0.96</v>
      </c>
      <c r="E86" s="359">
        <f t="shared" ref="E86" si="655">AVERAGE(B84:B86)</f>
        <v>100.15896594969666</v>
      </c>
      <c r="F86" s="542">
        <f t="shared" ref="F86" si="656">E86-E85</f>
        <v>-3.6081125694281013E-2</v>
      </c>
      <c r="G86" s="361">
        <f t="shared" ref="G86" si="657">IF(F86&lt;0,-1,1)</f>
        <v>-1</v>
      </c>
      <c r="H86" s="360">
        <f t="shared" ref="H86" si="658">SUM(G84:G86)</f>
        <v>1</v>
      </c>
      <c r="I86" s="514" t="str">
        <f t="shared" ref="I86" si="659">IF(H86=-3,"悪化 ",IF(H86=3,"改善 "," ---"))</f>
        <v xml:space="preserve"> ---</v>
      </c>
      <c r="J86" s="2547">
        <f>結果表!P84</f>
        <v>100.31948133724778</v>
      </c>
      <c r="L86" s="528">
        <v>11</v>
      </c>
      <c r="M86" s="262">
        <f t="shared" ref="M86" si="660">B86</f>
        <v>100.10911843674181</v>
      </c>
      <c r="N86" s="220">
        <f t="shared" ref="N86" si="661">J86</f>
        <v>100.31948133724778</v>
      </c>
    </row>
    <row r="87" spans="1:14">
      <c r="A87" s="2641">
        <v>45627</v>
      </c>
      <c r="B87" s="2638">
        <f>結果表!H85</f>
        <v>100.07188149906395</v>
      </c>
      <c r="C87" s="699">
        <f t="shared" ref="C87" si="662">B87-B86</f>
        <v>-3.7236937677860737E-2</v>
      </c>
      <c r="D87" s="52">
        <f t="shared" ref="D87" si="663">ROUND((B87-B75)/B75*100,2)</f>
        <v>1.03</v>
      </c>
      <c r="E87" s="359">
        <f t="shared" ref="E87" si="664">AVERAGE(B85:B87)</f>
        <v>100.11486744344052</v>
      </c>
      <c r="F87" s="542">
        <f t="shared" ref="F87" si="665">E87-E86</f>
        <v>-4.4098506256148085E-2</v>
      </c>
      <c r="G87" s="361">
        <f t="shared" ref="G87" si="666">IF(F87&lt;0,-1,1)</f>
        <v>-1</v>
      </c>
      <c r="H87" s="360">
        <f t="shared" ref="H87" si="667">SUM(G85:G87)</f>
        <v>-1</v>
      </c>
      <c r="I87" s="514" t="str">
        <f t="shared" ref="I87" si="668">IF(H87=-3,"悪化 ",IF(H87=3,"改善 "," ---"))</f>
        <v xml:space="preserve"> ---</v>
      </c>
      <c r="J87" s="2547">
        <f>結果表!P85</f>
        <v>100.29682506469423</v>
      </c>
      <c r="L87" s="532">
        <v>12</v>
      </c>
      <c r="M87" s="494">
        <f t="shared" ref="M87" si="669">B87</f>
        <v>100.07188149906395</v>
      </c>
      <c r="N87" s="225">
        <f t="shared" ref="N87" si="670">J87</f>
        <v>100.29682506469423</v>
      </c>
    </row>
    <row r="88" spans="1:14">
      <c r="A88" s="2231">
        <v>45658</v>
      </c>
      <c r="B88" s="2666">
        <f>結果表!H86</f>
        <v>100.0388786738023</v>
      </c>
      <c r="C88" s="245">
        <f t="shared" ref="C88" si="671">B88-B87</f>
        <v>-3.3002825261647217E-2</v>
      </c>
      <c r="D88" s="547">
        <f t="shared" ref="D88" si="672">ROUND((B88-B76)/B76*100,2)</f>
        <v>1.08</v>
      </c>
      <c r="E88" s="553">
        <f t="shared" ref="E88" si="673">AVERAGE(B86:B88)</f>
        <v>100.07329286986935</v>
      </c>
      <c r="F88" s="548">
        <f t="shared" ref="F88" si="674">E88-E87</f>
        <v>-4.1574573571168116E-2</v>
      </c>
      <c r="G88" s="554">
        <f t="shared" ref="G88" si="675">IF(F88&lt;0,-1,1)</f>
        <v>-1</v>
      </c>
      <c r="H88" s="549">
        <f t="shared" ref="H88" si="676">SUM(G86:G88)</f>
        <v>-3</v>
      </c>
      <c r="I88" s="524" t="str">
        <f t="shared" ref="I88" si="677">IF(H88=-3,"悪化 ",IF(H88=3,"改善 "," ---"))</f>
        <v xml:space="preserve">悪化 </v>
      </c>
      <c r="J88" s="2637">
        <f>結果表!P86</f>
        <v>100.25782671248527</v>
      </c>
      <c r="L88" s="530" t="s">
        <v>1463</v>
      </c>
      <c r="M88" s="262">
        <f t="shared" ref="M88" si="678">B88</f>
        <v>100.0388786738023</v>
      </c>
      <c r="N88" s="220">
        <f t="shared" ref="N88" si="679">J88</f>
        <v>100.25782671248527</v>
      </c>
    </row>
    <row r="89" spans="1:14">
      <c r="A89" s="2232">
        <v>45689</v>
      </c>
      <c r="B89" s="2667">
        <f>結果表!H87</f>
        <v>100.01311143336206</v>
      </c>
      <c r="C89" s="243">
        <f t="shared" ref="C89" si="680">B89-B88</f>
        <v>-2.5767240440245587E-2</v>
      </c>
      <c r="D89" s="52">
        <f t="shared" ref="D89" si="681">ROUND((B89-B77)/B77*100,2)</f>
        <v>1.03</v>
      </c>
      <c r="E89" s="359">
        <f t="shared" ref="E89" si="682">AVERAGE(B87:B89)</f>
        <v>100.04129053540943</v>
      </c>
      <c r="F89" s="542">
        <f t="shared" ref="F89" si="683">E89-E88</f>
        <v>-3.2002334459917847E-2</v>
      </c>
      <c r="G89" s="361">
        <f t="shared" ref="G89" si="684">IF(F89&lt;0,-1,1)</f>
        <v>-1</v>
      </c>
      <c r="H89" s="360">
        <f t="shared" ref="H89" si="685">SUM(G87:G89)</f>
        <v>-3</v>
      </c>
      <c r="I89" s="514" t="str">
        <f t="shared" ref="I89" si="686">IF(H89=-3,"悪化 ",IF(H89=3,"改善 "," ---"))</f>
        <v xml:space="preserve">悪化 </v>
      </c>
      <c r="J89" s="2638">
        <f>結果表!P87</f>
        <v>100.21939777614962</v>
      </c>
      <c r="L89" s="527">
        <v>2</v>
      </c>
      <c r="M89" s="262">
        <f t="shared" ref="M89" si="687">B89</f>
        <v>100.01311143336206</v>
      </c>
      <c r="N89" s="220">
        <f t="shared" ref="N89" si="688">J89</f>
        <v>100.21939777614962</v>
      </c>
    </row>
    <row r="90" spans="1:14">
      <c r="A90" s="2232">
        <v>45717</v>
      </c>
      <c r="B90" s="2667">
        <f>結果表!H88</f>
        <v>100.04031560697359</v>
      </c>
      <c r="C90" s="243">
        <f t="shared" ref="C90" si="689">B90-B89</f>
        <v>2.720417361153693E-2</v>
      </c>
      <c r="D90" s="52">
        <f t="shared" ref="D90" si="690">ROUND((B90-B78)/B78*100,2)</f>
        <v>0.91</v>
      </c>
      <c r="E90" s="359">
        <f t="shared" ref="E90" si="691">AVERAGE(B88:B90)</f>
        <v>100.03076857137933</v>
      </c>
      <c r="F90" s="542">
        <f t="shared" ref="F90" si="692">E90-E89</f>
        <v>-1.0521964030104414E-2</v>
      </c>
      <c r="G90" s="361">
        <f t="shared" ref="G90" si="693">IF(F90&lt;0,-1,1)</f>
        <v>-1</v>
      </c>
      <c r="H90" s="360">
        <f t="shared" ref="H90" si="694">SUM(G88:G90)</f>
        <v>-3</v>
      </c>
      <c r="I90" s="514" t="str">
        <f t="shared" ref="I90" si="695">IF(H90=-3,"悪化 ",IF(H90=3,"改善 "," ---"))</f>
        <v xml:space="preserve">悪化 </v>
      </c>
      <c r="J90" s="2638">
        <f>結果表!P88</f>
        <v>100.21375741875838</v>
      </c>
      <c r="L90" s="527">
        <v>3</v>
      </c>
      <c r="M90" s="262">
        <f t="shared" ref="M90" si="696">B90</f>
        <v>100.04031560697359</v>
      </c>
      <c r="N90" s="220">
        <f t="shared" ref="N90" si="697">J90</f>
        <v>100.21375741875838</v>
      </c>
    </row>
    <row r="91" spans="1:14">
      <c r="A91" s="2232">
        <v>45748</v>
      </c>
      <c r="B91" s="2667">
        <f>結果表!H89</f>
        <v>100.1543235127908</v>
      </c>
      <c r="C91" s="243">
        <f t="shared" ref="C91" si="698">B91-B90</f>
        <v>0.11400790581720344</v>
      </c>
      <c r="D91" s="52">
        <f t="shared" ref="D91" si="699">ROUND((B91-B79)/B79*100,2)</f>
        <v>0.75</v>
      </c>
      <c r="E91" s="359">
        <f t="shared" ref="E91" si="700">AVERAGE(B89:B91)</f>
        <v>100.06925018437546</v>
      </c>
      <c r="F91" s="542">
        <f t="shared" ref="F91" si="701">E91-E90</f>
        <v>3.8481612996136505E-2</v>
      </c>
      <c r="G91" s="361">
        <f t="shared" ref="G91" si="702">IF(F91&lt;0,-1,1)</f>
        <v>1</v>
      </c>
      <c r="H91" s="360">
        <f t="shared" ref="H91" si="703">SUM(G89:G91)</f>
        <v>-1</v>
      </c>
      <c r="I91" s="514" t="str">
        <f t="shared" ref="I91" si="704">IF(H91=-3,"悪化 ",IF(H91=3,"改善 "," ---"))</f>
        <v xml:space="preserve"> ---</v>
      </c>
      <c r="J91" s="2638">
        <f>結果表!P89</f>
        <v>100.24786839041005</v>
      </c>
      <c r="L91" s="527">
        <v>4</v>
      </c>
      <c r="M91" s="262">
        <f t="shared" ref="M91" si="705">B91</f>
        <v>100.1543235127908</v>
      </c>
      <c r="N91" s="220">
        <f t="shared" ref="N91" si="706">J91</f>
        <v>100.24786839041005</v>
      </c>
    </row>
    <row r="92" spans="1:14">
      <c r="A92" s="2232">
        <v>45778</v>
      </c>
      <c r="B92" s="2667">
        <f>結果表!H90</f>
        <v>100.30199680553983</v>
      </c>
      <c r="C92" s="243">
        <f t="shared" ref="C92" si="707">B92-B91</f>
        <v>0.14767329274903318</v>
      </c>
      <c r="D92" s="52">
        <f t="shared" ref="D92" si="708">ROUND((B92-B80)/B80*100,2)</f>
        <v>0.56999999999999995</v>
      </c>
      <c r="E92" s="359">
        <f t="shared" ref="E92" si="709">AVERAGE(B90:B92)</f>
        <v>100.16554530843473</v>
      </c>
      <c r="F92" s="542">
        <f t="shared" ref="F92" si="710">E92-E91</f>
        <v>9.6295124059267323E-2</v>
      </c>
      <c r="G92" s="361">
        <f t="shared" ref="G92" si="711">IF(F92&lt;0,-1,1)</f>
        <v>1</v>
      </c>
      <c r="H92" s="360">
        <f t="shared" ref="H92" si="712">SUM(G90:G92)</f>
        <v>1</v>
      </c>
      <c r="I92" s="514" t="str">
        <f t="shared" ref="I92" si="713">IF(H92=-3,"悪化 ",IF(H92=3,"改善 "," ---"))</f>
        <v xml:space="preserve"> ---</v>
      </c>
      <c r="J92" s="2638">
        <f>結果表!P90</f>
        <v>100.31143983330962</v>
      </c>
      <c r="L92" s="527">
        <v>5</v>
      </c>
      <c r="M92" s="262">
        <f t="shared" ref="M92" si="714">B92</f>
        <v>100.30199680553983</v>
      </c>
      <c r="N92" s="220">
        <f t="shared" ref="N92" si="715">J92</f>
        <v>100.31143983330962</v>
      </c>
    </row>
    <row r="93" spans="1:14">
      <c r="A93" s="2232">
        <v>45809</v>
      </c>
      <c r="B93" s="2667">
        <f>結果表!H91</f>
        <v>100.41099209696561</v>
      </c>
      <c r="C93" s="243">
        <f t="shared" ref="C93" si="716">B93-B92</f>
        <v>0.10899529142578501</v>
      </c>
      <c r="D93" s="52">
        <f t="shared" ref="D93" si="717">ROUND((B93-B81)/B81*100,2)</f>
        <v>0.44</v>
      </c>
      <c r="E93" s="359">
        <f t="shared" ref="E93" si="718">AVERAGE(B91:B93)</f>
        <v>100.28910413843208</v>
      </c>
      <c r="F93" s="542">
        <f t="shared" ref="F93" si="719">E93-E92</f>
        <v>0.12355882999735002</v>
      </c>
      <c r="G93" s="361">
        <f t="shared" ref="G93" si="720">IF(F93&lt;0,-1,1)</f>
        <v>1</v>
      </c>
      <c r="H93" s="360">
        <f t="shared" ref="H93" si="721">SUM(G91:G93)</f>
        <v>3</v>
      </c>
      <c r="I93" s="514" t="str">
        <f t="shared" ref="I93" si="722">IF(H93=-3,"悪化 ",IF(H93=3,"改善 "," ---"))</f>
        <v xml:space="preserve">改善 </v>
      </c>
      <c r="J93" s="2638">
        <f>結果表!P91</f>
        <v>100.3764040640874</v>
      </c>
      <c r="L93" s="527">
        <v>6</v>
      </c>
      <c r="M93" s="262">
        <f t="shared" ref="M93" si="723">B93</f>
        <v>100.41099209696561</v>
      </c>
      <c r="N93" s="220">
        <f t="shared" ref="N93" si="724">J93</f>
        <v>100.3764040640874</v>
      </c>
    </row>
    <row r="94" spans="1:14">
      <c r="A94" s="2232">
        <v>45839</v>
      </c>
      <c r="B94" s="2667">
        <f>結果表!H92</f>
        <v>100.45761385458454</v>
      </c>
      <c r="C94" s="243">
        <f t="shared" ref="C94" si="725">B94-B93</f>
        <v>4.6621757618922288E-2</v>
      </c>
      <c r="D94" s="52">
        <f t="shared" ref="D94" si="726">ROUND((B94-B82)/B82*100,2)</f>
        <v>0.3</v>
      </c>
      <c r="E94" s="359">
        <f t="shared" ref="E94" si="727">AVERAGE(B92:B94)</f>
        <v>100.39020091903001</v>
      </c>
      <c r="F94" s="542">
        <f t="shared" ref="F94" si="728">E94-E93</f>
        <v>0.1010967805979277</v>
      </c>
      <c r="G94" s="361">
        <f t="shared" ref="G94" si="729">IF(F94&lt;0,-1,1)</f>
        <v>1</v>
      </c>
      <c r="H94" s="360">
        <f t="shared" ref="H94" si="730">SUM(G92:G94)</f>
        <v>3</v>
      </c>
      <c r="I94" s="514" t="str">
        <f t="shared" ref="I94" si="731">IF(H94=-3,"悪化 ",IF(H94=3,"改善 "," ---"))</f>
        <v xml:space="preserve">改善 </v>
      </c>
      <c r="J94" s="2638">
        <f>結果表!P92</f>
        <v>100.41693253964897</v>
      </c>
      <c r="L94" s="527">
        <v>7</v>
      </c>
      <c r="M94" s="262">
        <f t="shared" ref="M94" si="732">B94</f>
        <v>100.45761385458454</v>
      </c>
      <c r="N94" s="220">
        <f t="shared" ref="N94" si="733">J94</f>
        <v>100.41693253964897</v>
      </c>
    </row>
    <row r="95" spans="1:14">
      <c r="A95" s="2232">
        <v>45870</v>
      </c>
      <c r="B95" s="2667">
        <f>結果表!H93</f>
        <v>100.41935236153108</v>
      </c>
      <c r="C95" s="243">
        <f t="shared" ref="C95" si="734">B95-B94</f>
        <v>-3.8261493053454387E-2</v>
      </c>
      <c r="D95" s="52">
        <f t="shared" ref="D95" si="735">ROUND((B95-B83)/B83*100,2)</f>
        <v>0.2</v>
      </c>
      <c r="E95" s="359">
        <f t="shared" ref="E95" si="736">AVERAGE(B93:B95)</f>
        <v>100.42931943769374</v>
      </c>
      <c r="F95" s="542">
        <f t="shared" ref="F95" si="737">E95-E94</f>
        <v>3.9118518663727286E-2</v>
      </c>
      <c r="G95" s="361">
        <f t="shared" ref="G95" si="738">IF(F95&lt;0,-1,1)</f>
        <v>1</v>
      </c>
      <c r="H95" s="360">
        <f t="shared" ref="H95" si="739">SUM(G93:G95)</f>
        <v>3</v>
      </c>
      <c r="I95" s="514" t="str">
        <f t="shared" ref="I95" si="740">IF(H95=-3,"悪化 ",IF(H95=3,"改善 "," ---"))</f>
        <v xml:space="preserve">改善 </v>
      </c>
      <c r="J95" s="2638">
        <f>結果表!P93</f>
        <v>100.42791518243988</v>
      </c>
      <c r="L95" s="529">
        <v>8</v>
      </c>
      <c r="M95" s="262">
        <f t="shared" ref="M95" si="741">B95</f>
        <v>100.41935236153108</v>
      </c>
      <c r="N95" s="220">
        <f t="shared" ref="N95" si="742">J95</f>
        <v>100.42791518243988</v>
      </c>
    </row>
    <row r="96" spans="1:14">
      <c r="A96" s="2232">
        <v>45901</v>
      </c>
      <c r="B96" s="2667"/>
      <c r="C96" s="243"/>
      <c r="D96" s="52"/>
      <c r="E96" s="359"/>
      <c r="F96" s="542"/>
      <c r="G96" s="361"/>
      <c r="H96" s="360"/>
      <c r="I96" s="514"/>
      <c r="J96" s="2638"/>
      <c r="L96" s="529">
        <v>9</v>
      </c>
      <c r="M96" s="262"/>
      <c r="N96" s="220"/>
    </row>
    <row r="97" spans="1:14">
      <c r="A97" s="2232">
        <v>45931</v>
      </c>
      <c r="B97" s="2667"/>
      <c r="C97" s="243"/>
      <c r="D97" s="52"/>
      <c r="E97" s="359"/>
      <c r="F97" s="542"/>
      <c r="G97" s="361"/>
      <c r="H97" s="360"/>
      <c r="I97" s="514"/>
      <c r="J97" s="2638"/>
      <c r="L97" s="529">
        <v>10</v>
      </c>
      <c r="M97" s="262"/>
      <c r="N97" s="220"/>
    </row>
    <row r="98" spans="1:14">
      <c r="A98" s="2232">
        <v>45962</v>
      </c>
      <c r="B98" s="2667"/>
      <c r="C98" s="243"/>
      <c r="D98" s="52"/>
      <c r="E98" s="359"/>
      <c r="F98" s="542"/>
      <c r="G98" s="361"/>
      <c r="H98" s="360"/>
      <c r="I98" s="514"/>
      <c r="J98" s="2638"/>
      <c r="L98" s="528">
        <v>11</v>
      </c>
      <c r="M98" s="262"/>
      <c r="N98" s="220"/>
    </row>
    <row r="99" spans="1:14">
      <c r="A99" s="2549">
        <v>45992</v>
      </c>
      <c r="B99" s="2668"/>
      <c r="C99" s="246"/>
      <c r="D99" s="550"/>
      <c r="E99" s="544"/>
      <c r="F99" s="551"/>
      <c r="G99" s="545"/>
      <c r="H99" s="552"/>
      <c r="I99" s="440"/>
      <c r="J99" s="2639"/>
      <c r="L99" s="532">
        <v>12</v>
      </c>
      <c r="M99" s="494"/>
      <c r="N99" s="225"/>
    </row>
    <row r="100" spans="1:14">
      <c r="A100" s="310" t="s">
        <v>513</v>
      </c>
      <c r="B100" s="342"/>
      <c r="C100" s="52"/>
      <c r="D100" s="52"/>
      <c r="E100" s="542"/>
      <c r="F100" s="542"/>
      <c r="G100" s="360"/>
      <c r="H100" s="360"/>
      <c r="I100" s="362"/>
      <c r="J100" s="342"/>
      <c r="L100" s="527"/>
      <c r="M100" s="262"/>
      <c r="N100" s="220"/>
    </row>
    <row r="101" spans="1:14">
      <c r="B101" s="310"/>
      <c r="C101" s="310"/>
      <c r="D101" s="310"/>
      <c r="E101" s="310"/>
      <c r="F101" s="310"/>
      <c r="G101" s="310"/>
      <c r="H101" s="310"/>
      <c r="I101" s="310"/>
      <c r="J101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R102"/>
  <sheetViews>
    <sheetView workbookViewId="0">
      <pane xSplit="1" ySplit="1" topLeftCell="B76" activePane="bottomRight" state="frozen"/>
      <selection pane="topRight" activeCell="B1" sqref="B1"/>
      <selection pane="bottomLeft" activeCell="A2" sqref="A2"/>
      <selection pane="bottomRight" activeCell="K81" sqref="K81:K82"/>
    </sheetView>
  </sheetViews>
  <sheetFormatPr defaultRowHeight="13"/>
  <cols>
    <col min="1" max="1" width="9.453125" style="2540" bestFit="1" customWidth="1"/>
    <col min="2" max="13" width="8.81640625" style="17"/>
    <col min="14" max="14" width="10" style="17" bestFit="1" customWidth="1"/>
    <col min="15" max="17" width="8.81640625" style="17"/>
    <col min="18" max="18" width="11.08984375" style="17" customWidth="1"/>
    <col min="19" max="229" width="8.81640625" style="17"/>
    <col min="230" max="230" width="14.453125" style="17" bestFit="1" customWidth="1"/>
    <col min="231" max="485" width="8.81640625" style="17"/>
    <col min="486" max="486" width="14.453125" style="17" bestFit="1" customWidth="1"/>
    <col min="487" max="741" width="8.81640625" style="17"/>
    <col min="742" max="742" width="14.453125" style="17" bestFit="1" customWidth="1"/>
    <col min="743" max="997" width="8.81640625" style="17"/>
    <col min="998" max="998" width="14.453125" style="17" bestFit="1" customWidth="1"/>
    <col min="999" max="1253" width="8.81640625" style="17"/>
    <col min="1254" max="1254" width="14.453125" style="17" bestFit="1" customWidth="1"/>
    <col min="1255" max="1509" width="8.81640625" style="17"/>
    <col min="1510" max="1510" width="14.453125" style="17" bestFit="1" customWidth="1"/>
    <col min="1511" max="1765" width="8.81640625" style="17"/>
    <col min="1766" max="1766" width="14.453125" style="17" bestFit="1" customWidth="1"/>
    <col min="1767" max="2021" width="8.81640625" style="17"/>
    <col min="2022" max="2022" width="14.453125" style="17" bestFit="1" customWidth="1"/>
    <col min="2023" max="2277" width="8.81640625" style="17"/>
    <col min="2278" max="2278" width="14.453125" style="17" bestFit="1" customWidth="1"/>
    <col min="2279" max="2533" width="8.81640625" style="17"/>
    <col min="2534" max="2534" width="14.453125" style="17" bestFit="1" customWidth="1"/>
    <col min="2535" max="2789" width="8.81640625" style="17"/>
    <col min="2790" max="2790" width="14.453125" style="17" bestFit="1" customWidth="1"/>
    <col min="2791" max="3045" width="8.81640625" style="17"/>
    <col min="3046" max="3046" width="14.453125" style="17" bestFit="1" customWidth="1"/>
    <col min="3047" max="3301" width="8.81640625" style="17"/>
    <col min="3302" max="3302" width="14.453125" style="17" bestFit="1" customWidth="1"/>
    <col min="3303" max="3557" width="8.81640625" style="17"/>
    <col min="3558" max="3558" width="14.453125" style="17" bestFit="1" customWidth="1"/>
    <col min="3559" max="3813" width="8.81640625" style="17"/>
    <col min="3814" max="3814" width="14.453125" style="17" bestFit="1" customWidth="1"/>
    <col min="3815" max="4069" width="8.81640625" style="17"/>
    <col min="4070" max="4070" width="14.453125" style="17" bestFit="1" customWidth="1"/>
    <col min="4071" max="4325" width="8.81640625" style="17"/>
    <col min="4326" max="4326" width="14.453125" style="17" bestFit="1" customWidth="1"/>
    <col min="4327" max="4581" width="8.81640625" style="17"/>
    <col min="4582" max="4582" width="14.453125" style="17" bestFit="1" customWidth="1"/>
    <col min="4583" max="4837" width="8.81640625" style="17"/>
    <col min="4838" max="4838" width="14.453125" style="17" bestFit="1" customWidth="1"/>
    <col min="4839" max="5093" width="8.81640625" style="17"/>
    <col min="5094" max="5094" width="14.453125" style="17" bestFit="1" customWidth="1"/>
    <col min="5095" max="5349" width="8.81640625" style="17"/>
    <col min="5350" max="5350" width="14.453125" style="17" bestFit="1" customWidth="1"/>
    <col min="5351" max="5605" width="8.81640625" style="17"/>
    <col min="5606" max="5606" width="14.453125" style="17" bestFit="1" customWidth="1"/>
    <col min="5607" max="5861" width="8.81640625" style="17"/>
    <col min="5862" max="5862" width="14.453125" style="17" bestFit="1" customWidth="1"/>
    <col min="5863" max="6117" width="8.81640625" style="17"/>
    <col min="6118" max="6118" width="14.453125" style="17" bestFit="1" customWidth="1"/>
    <col min="6119" max="6373" width="8.81640625" style="17"/>
    <col min="6374" max="6374" width="14.453125" style="17" bestFit="1" customWidth="1"/>
    <col min="6375" max="6629" width="8.81640625" style="17"/>
    <col min="6630" max="6630" width="14.453125" style="17" bestFit="1" customWidth="1"/>
    <col min="6631" max="6885" width="8.81640625" style="17"/>
    <col min="6886" max="6886" width="14.453125" style="17" bestFit="1" customWidth="1"/>
    <col min="6887" max="7141" width="8.81640625" style="17"/>
    <col min="7142" max="7142" width="14.453125" style="17" bestFit="1" customWidth="1"/>
    <col min="7143" max="7397" width="8.81640625" style="17"/>
    <col min="7398" max="7398" width="14.453125" style="17" bestFit="1" customWidth="1"/>
    <col min="7399" max="7653" width="8.81640625" style="17"/>
    <col min="7654" max="7654" width="14.453125" style="17" bestFit="1" customWidth="1"/>
    <col min="7655" max="7909" width="8.81640625" style="17"/>
    <col min="7910" max="7910" width="14.453125" style="17" bestFit="1" customWidth="1"/>
    <col min="7911" max="8165" width="8.81640625" style="17"/>
    <col min="8166" max="8166" width="14.453125" style="17" bestFit="1" customWidth="1"/>
    <col min="8167" max="8421" width="8.81640625" style="17"/>
    <col min="8422" max="8422" width="14.453125" style="17" bestFit="1" customWidth="1"/>
    <col min="8423" max="8677" width="8.81640625" style="17"/>
    <col min="8678" max="8678" width="14.453125" style="17" bestFit="1" customWidth="1"/>
    <col min="8679" max="8933" width="8.81640625" style="17"/>
    <col min="8934" max="8934" width="14.453125" style="17" bestFit="1" customWidth="1"/>
    <col min="8935" max="9189" width="8.81640625" style="17"/>
    <col min="9190" max="9190" width="14.453125" style="17" bestFit="1" customWidth="1"/>
    <col min="9191" max="9445" width="8.81640625" style="17"/>
    <col min="9446" max="9446" width="14.453125" style="17" bestFit="1" customWidth="1"/>
    <col min="9447" max="9701" width="8.81640625" style="17"/>
    <col min="9702" max="9702" width="14.453125" style="17" bestFit="1" customWidth="1"/>
    <col min="9703" max="9957" width="8.81640625" style="17"/>
    <col min="9958" max="9958" width="14.453125" style="17" bestFit="1" customWidth="1"/>
    <col min="9959" max="10213" width="8.81640625" style="17"/>
    <col min="10214" max="10214" width="14.453125" style="17" bestFit="1" customWidth="1"/>
    <col min="10215" max="10469" width="8.81640625" style="17"/>
    <col min="10470" max="10470" width="14.453125" style="17" bestFit="1" customWidth="1"/>
    <col min="10471" max="10725" width="8.81640625" style="17"/>
    <col min="10726" max="10726" width="14.453125" style="17" bestFit="1" customWidth="1"/>
    <col min="10727" max="10981" width="8.81640625" style="17"/>
    <col min="10982" max="10982" width="14.453125" style="17" bestFit="1" customWidth="1"/>
    <col min="10983" max="11237" width="8.81640625" style="17"/>
    <col min="11238" max="11238" width="14.453125" style="17" bestFit="1" customWidth="1"/>
    <col min="11239" max="11493" width="8.81640625" style="17"/>
    <col min="11494" max="11494" width="14.453125" style="17" bestFit="1" customWidth="1"/>
    <col min="11495" max="11749" width="8.81640625" style="17"/>
    <col min="11750" max="11750" width="14.453125" style="17" bestFit="1" customWidth="1"/>
    <col min="11751" max="12005" width="8.81640625" style="17"/>
    <col min="12006" max="12006" width="14.453125" style="17" bestFit="1" customWidth="1"/>
    <col min="12007" max="12261" width="8.81640625" style="17"/>
    <col min="12262" max="12262" width="14.453125" style="17" bestFit="1" customWidth="1"/>
    <col min="12263" max="12517" width="8.81640625" style="17"/>
    <col min="12518" max="12518" width="14.453125" style="17" bestFit="1" customWidth="1"/>
    <col min="12519" max="12773" width="8.81640625" style="17"/>
    <col min="12774" max="12774" width="14.453125" style="17" bestFit="1" customWidth="1"/>
    <col min="12775" max="13029" width="8.81640625" style="17"/>
    <col min="13030" max="13030" width="14.453125" style="17" bestFit="1" customWidth="1"/>
    <col min="13031" max="13285" width="8.81640625" style="17"/>
    <col min="13286" max="13286" width="14.453125" style="17" bestFit="1" customWidth="1"/>
    <col min="13287" max="13541" width="8.81640625" style="17"/>
    <col min="13542" max="13542" width="14.453125" style="17" bestFit="1" customWidth="1"/>
    <col min="13543" max="13797" width="8.81640625" style="17"/>
    <col min="13798" max="13798" width="14.453125" style="17" bestFit="1" customWidth="1"/>
    <col min="13799" max="14053" width="8.81640625" style="17"/>
    <col min="14054" max="14054" width="14.453125" style="17" bestFit="1" customWidth="1"/>
    <col min="14055" max="14309" width="8.81640625" style="17"/>
    <col min="14310" max="14310" width="14.453125" style="17" bestFit="1" customWidth="1"/>
    <col min="14311" max="14565" width="8.81640625" style="17"/>
    <col min="14566" max="14566" width="14.453125" style="17" bestFit="1" customWidth="1"/>
    <col min="14567" max="14821" width="8.81640625" style="17"/>
    <col min="14822" max="14822" width="14.453125" style="17" bestFit="1" customWidth="1"/>
    <col min="14823" max="15077" width="8.81640625" style="17"/>
    <col min="15078" max="15078" width="14.453125" style="17" bestFit="1" customWidth="1"/>
    <col min="15079" max="15333" width="8.81640625" style="17"/>
    <col min="15334" max="15334" width="14.453125" style="17" bestFit="1" customWidth="1"/>
    <col min="15335" max="15589" width="8.81640625" style="17"/>
    <col min="15590" max="15590" width="14.453125" style="17" bestFit="1" customWidth="1"/>
    <col min="15591" max="15845" width="8.81640625" style="17"/>
    <col min="15846" max="15846" width="14.453125" style="17" bestFit="1" customWidth="1"/>
    <col min="15847" max="16101" width="8.81640625" style="17"/>
    <col min="16102" max="16102" width="14.453125" style="17" bestFit="1" customWidth="1"/>
    <col min="16103" max="16357" width="8.81640625" style="17"/>
    <col min="16358" max="16384" width="8.81640625" style="17" customWidth="1"/>
  </cols>
  <sheetData>
    <row r="1" spans="1:18">
      <c r="A1" s="2540" t="s">
        <v>1467</v>
      </c>
      <c r="B1" s="2570" t="s">
        <v>551</v>
      </c>
      <c r="C1" s="2570" t="s">
        <v>552</v>
      </c>
      <c r="D1" s="2570" t="s">
        <v>553</v>
      </c>
      <c r="E1" s="2570" t="s">
        <v>554</v>
      </c>
      <c r="F1" s="2570" t="s">
        <v>555</v>
      </c>
      <c r="G1" s="2570" t="s">
        <v>556</v>
      </c>
      <c r="H1" s="2570" t="s">
        <v>714</v>
      </c>
      <c r="I1" s="2570" t="s">
        <v>766</v>
      </c>
      <c r="J1" s="2570" t="s">
        <v>1455</v>
      </c>
      <c r="K1" s="2570" t="s">
        <v>1456</v>
      </c>
      <c r="L1" s="2570" t="s">
        <v>1457</v>
      </c>
      <c r="M1" s="2570" t="s">
        <v>1458</v>
      </c>
      <c r="N1" s="2570" t="s">
        <v>1459</v>
      </c>
      <c r="O1" s="2570" t="s">
        <v>1460</v>
      </c>
      <c r="P1" s="2570" t="s">
        <v>1461</v>
      </c>
      <c r="Q1" s="2570" t="s">
        <v>1454</v>
      </c>
    </row>
    <row r="2" spans="1:18">
      <c r="A2" s="2541">
        <v>43101</v>
      </c>
      <c r="B2" s="2571">
        <v>99.193473444474122</v>
      </c>
      <c r="C2" s="2571">
        <v>99.233413323851693</v>
      </c>
      <c r="D2" s="2571">
        <v>99.956570905207016</v>
      </c>
      <c r="E2" s="2571">
        <v>99.579921741900165</v>
      </c>
      <c r="F2" s="2571">
        <v>98.957709158664784</v>
      </c>
      <c r="G2" s="2571">
        <v>98.913806515779896</v>
      </c>
      <c r="H2" s="2571">
        <v>98.714963357756133</v>
      </c>
      <c r="I2" s="2571">
        <f>B2*0.473+C2*0.235+D2*0.127+E2*0.074+F2*0.045+G2*0.046</f>
        <v>99.30489579606909</v>
      </c>
      <c r="J2" s="2571">
        <v>98.649297010265656</v>
      </c>
      <c r="K2" s="2571">
        <v>99.525542884663594</v>
      </c>
      <c r="L2" s="2571">
        <v>100.41505649967108</v>
      </c>
      <c r="M2" s="2571">
        <v>99.45933043092127</v>
      </c>
      <c r="N2" s="2571">
        <v>98.777136841587904</v>
      </c>
      <c r="O2" s="2571">
        <v>98.23620272000187</v>
      </c>
      <c r="P2" s="2571">
        <v>99.379737874632596</v>
      </c>
      <c r="Q2" s="2571">
        <f>J2*0.473+K2*0.235+L2*0.127+M2*0.074+N2*0.045+O2*0.046</f>
        <v>99.126159174089551</v>
      </c>
      <c r="R2" s="2566"/>
    </row>
    <row r="3" spans="1:18">
      <c r="A3" s="2541">
        <v>43132</v>
      </c>
      <c r="B3" s="2571">
        <v>99.654544076745196</v>
      </c>
      <c r="C3" s="2571">
        <v>99.789560517211825</v>
      </c>
      <c r="D3" s="2571">
        <v>100.3855418102286</v>
      </c>
      <c r="E3" s="2571">
        <v>99.959411896918709</v>
      </c>
      <c r="F3" s="2571">
        <v>99.316741363262906</v>
      </c>
      <c r="G3" s="2571">
        <v>99.30391213699771</v>
      </c>
      <c r="H3" s="2571">
        <v>99.473215041177482</v>
      </c>
      <c r="I3" s="2571">
        <f>B3*0.473+C3*0.235+D3*0.127+E3*0.074+F3*0.045+G3*0.046</f>
        <v>99.770339679765002</v>
      </c>
      <c r="J3" s="2571">
        <v>98.929174701151354</v>
      </c>
      <c r="K3" s="2571">
        <v>99.968615794955667</v>
      </c>
      <c r="L3" s="2571">
        <v>100.67563278312751</v>
      </c>
      <c r="M3" s="2571">
        <v>99.72565533022464</v>
      </c>
      <c r="N3" s="2571">
        <v>99.19354180381913</v>
      </c>
      <c r="O3" s="2571">
        <v>98.454249625513398</v>
      </c>
      <c r="P3" s="2571">
        <v>99.751949856947462</v>
      </c>
      <c r="Q3" s="2571">
        <f>J3*0.473+K3*0.235+L3*0.127+M3*0.074+N3*0.045+O3*0.046</f>
        <v>99.444233067298484</v>
      </c>
      <c r="R3" s="2566"/>
    </row>
    <row r="4" spans="1:18">
      <c r="A4" s="2541">
        <v>43160</v>
      </c>
      <c r="B4" s="2571">
        <v>100.05284320341167</v>
      </c>
      <c r="C4" s="2571">
        <v>100.30300773792153</v>
      </c>
      <c r="D4" s="2571">
        <v>100.79452681068243</v>
      </c>
      <c r="E4" s="2571">
        <v>100.30184978995371</v>
      </c>
      <c r="F4" s="2571">
        <v>99.659032144431279</v>
      </c>
      <c r="G4" s="2571">
        <v>99.657929471124859</v>
      </c>
      <c r="H4" s="2571">
        <v>100.1841560942696</v>
      </c>
      <c r="I4" s="2571">
        <f>B4*0.473+C4*0.235+D4*0.127+E4*0.074+F4*0.045+G4*0.046</f>
        <v>100.18836464520965</v>
      </c>
      <c r="J4" s="2571">
        <v>99.196937761758662</v>
      </c>
      <c r="K4" s="2571">
        <v>100.3790897381148</v>
      </c>
      <c r="L4" s="2571">
        <v>100.92819979685196</v>
      </c>
      <c r="M4" s="2571">
        <v>99.954684499605065</v>
      </c>
      <c r="N4" s="2571">
        <v>99.606713929734667</v>
      </c>
      <c r="O4" s="2571">
        <v>98.673767922063078</v>
      </c>
      <c r="P4" s="2571">
        <v>100.14756227206703</v>
      </c>
      <c r="Q4" s="2571">
        <f>J4*0.473+K4*0.235+L4*0.127+M4*0.074+N4*0.045+O4*0.046</f>
        <v>99.745061128192759</v>
      </c>
      <c r="R4" s="2566"/>
    </row>
    <row r="5" spans="1:18">
      <c r="A5" s="2541">
        <v>43191</v>
      </c>
      <c r="B5" s="2571">
        <v>100.34471898277081</v>
      </c>
      <c r="C5" s="2571">
        <v>100.74824074643186</v>
      </c>
      <c r="D5" s="2571">
        <v>101.1269581447324</v>
      </c>
      <c r="E5" s="2571">
        <v>100.58322492662082</v>
      </c>
      <c r="F5" s="2571">
        <v>99.968008798783188</v>
      </c>
      <c r="G5" s="2571">
        <v>99.970308671554633</v>
      </c>
      <c r="H5" s="2571">
        <v>100.75159489235349</v>
      </c>
      <c r="I5" s="2571">
        <f>B5*0.473+C5*0.235+D5*0.127+E5*0.074+F5*0.045+G5*0.046</f>
        <v>100.52236557804979</v>
      </c>
      <c r="J5" s="2571">
        <v>99.420076733640471</v>
      </c>
      <c r="K5" s="2571">
        <v>100.69514413593959</v>
      </c>
      <c r="L5" s="2571">
        <v>101.13552006380208</v>
      </c>
      <c r="M5" s="2571">
        <v>100.08156001131347</v>
      </c>
      <c r="N5" s="2571">
        <v>99.984307421782361</v>
      </c>
      <c r="O5" s="2571">
        <v>98.931537407564164</v>
      </c>
      <c r="P5" s="2571">
        <v>100.55110698609357</v>
      </c>
      <c r="Q5" s="2571">
        <f>J5*0.473+K5*0.235+L5*0.127+M5*0.074+N5*0.045+O5*0.046</f>
        <v>99.989446210625957</v>
      </c>
      <c r="R5" s="2566"/>
    </row>
    <row r="6" spans="1:18">
      <c r="A6" s="2541">
        <v>43221</v>
      </c>
      <c r="B6" s="2571">
        <v>100.52251317907168</v>
      </c>
      <c r="C6" s="2571">
        <v>101.10959852129537</v>
      </c>
      <c r="D6" s="2571">
        <v>101.3469550761365</v>
      </c>
      <c r="E6" s="2571">
        <v>100.83204225956472</v>
      </c>
      <c r="F6" s="2571">
        <v>100.23823853647487</v>
      </c>
      <c r="G6" s="2571">
        <v>100.2267666391383</v>
      </c>
      <c r="H6" s="2571">
        <v>101.15489979680949</v>
      </c>
      <c r="I6" s="2571">
        <f>B6*0.473+C6*0.235+D6*0.127+E6*0.074+F6*0.045+G6*0.046</f>
        <v>100.76169080762418</v>
      </c>
      <c r="J6" s="2571">
        <v>99.597010713377458</v>
      </c>
      <c r="K6" s="2571">
        <v>100.88821223111422</v>
      </c>
      <c r="L6" s="2571">
        <v>101.28405450429854</v>
      </c>
      <c r="M6" s="2571">
        <v>100.17044538698119</v>
      </c>
      <c r="N6" s="2571">
        <v>100.31413055737158</v>
      </c>
      <c r="O6" s="2571">
        <v>99.24545719835649</v>
      </c>
      <c r="P6" s="2571">
        <v>100.92680142980288</v>
      </c>
      <c r="Q6" s="2571">
        <f>J6*0.473+K6*0.235+L6*0.127+M6*0.074+N6*0.045+O6*0.046</f>
        <v>100.17323072862803</v>
      </c>
      <c r="R6" s="2566"/>
    </row>
    <row r="7" spans="1:18">
      <c r="A7" s="2541">
        <v>43252</v>
      </c>
      <c r="B7" s="2571">
        <v>100.57702169757887</v>
      </c>
      <c r="C7" s="2571">
        <v>101.32666966595458</v>
      </c>
      <c r="D7" s="2571">
        <v>101.45272502867958</v>
      </c>
      <c r="E7" s="2571">
        <v>101.01314410858164</v>
      </c>
      <c r="F7" s="2571">
        <v>100.41175057070899</v>
      </c>
      <c r="G7" s="2571">
        <v>100.38503182045775</v>
      </c>
      <c r="H7" s="2571">
        <v>101.35929409070241</v>
      </c>
      <c r="I7" s="2571">
        <f t="shared" ref="I7:I70" si="0">B7*0.473+C7*0.235+D7*0.127+E7*0.074+F7*0.045+G7*0.046</f>
        <v>100.88040761655442</v>
      </c>
      <c r="J7" s="2571">
        <v>99.749532846714445</v>
      </c>
      <c r="K7" s="2571">
        <v>101.032109284161</v>
      </c>
      <c r="L7" s="2571">
        <v>101.36487092248296</v>
      </c>
      <c r="M7" s="2571">
        <v>100.26929862495163</v>
      </c>
      <c r="N7" s="2571">
        <v>100.59251212596136</v>
      </c>
      <c r="O7" s="2571">
        <v>99.606777227383361</v>
      </c>
      <c r="P7" s="2571">
        <v>101.24496245620828</v>
      </c>
      <c r="Q7" s="2571">
        <f t="shared" ref="Q7:Q70" si="1">J7*0.473+K7*0.235+L7*0.127+M7*0.074+N7*0.045+O7*0.046</f>
        <v>100.32591622180341</v>
      </c>
      <c r="R7" s="2566"/>
    </row>
    <row r="8" spans="1:18">
      <c r="A8" s="2541">
        <v>43282</v>
      </c>
      <c r="B8" s="2571">
        <v>100.63317849191893</v>
      </c>
      <c r="C8" s="2571">
        <v>101.45390229080357</v>
      </c>
      <c r="D8" s="2571">
        <v>101.51348924296758</v>
      </c>
      <c r="E8" s="2571">
        <v>101.19444294977285</v>
      </c>
      <c r="F8" s="2571">
        <v>100.57977775403671</v>
      </c>
      <c r="G8" s="2571">
        <v>100.51845435754474</v>
      </c>
      <c r="H8" s="2571">
        <v>101.44988578244065</v>
      </c>
      <c r="I8" s="2571">
        <f t="shared" si="0"/>
        <v>100.97170127653527</v>
      </c>
      <c r="J8" s="2571">
        <v>99.934291873537887</v>
      </c>
      <c r="K8" s="2571">
        <v>101.14906926540957</v>
      </c>
      <c r="L8" s="2571">
        <v>101.39012887106385</v>
      </c>
      <c r="M8" s="2571">
        <v>100.39689445898435</v>
      </c>
      <c r="N8" s="2571">
        <v>100.83924655150891</v>
      </c>
      <c r="O8" s="2571">
        <v>99.999178472462162</v>
      </c>
      <c r="P8" s="2571">
        <v>101.47155019405946</v>
      </c>
      <c r="Q8" s="2571">
        <f t="shared" si="1"/>
        <v>100.48259619469577</v>
      </c>
      <c r="R8" s="2566"/>
    </row>
    <row r="9" spans="1:18">
      <c r="A9" s="2541">
        <v>43313</v>
      </c>
      <c r="B9" s="2571">
        <v>100.71835337820652</v>
      </c>
      <c r="C9" s="2571">
        <v>101.51201060813244</v>
      </c>
      <c r="D9" s="2571">
        <v>101.52717699135897</v>
      </c>
      <c r="E9" s="2571">
        <v>101.37603785735483</v>
      </c>
      <c r="F9" s="2571">
        <v>100.74240460897008</v>
      </c>
      <c r="G9" s="2571">
        <v>100.60638690742539</v>
      </c>
      <c r="H9" s="2571">
        <v>101.44972043168164</v>
      </c>
      <c r="I9" s="2571">
        <f t="shared" si="0"/>
        <v>101.05218392529486</v>
      </c>
      <c r="J9" s="2571">
        <v>100.19135303888223</v>
      </c>
      <c r="K9" s="2571">
        <v>101.25705090031666</v>
      </c>
      <c r="L9" s="2571">
        <v>101.3737121938788</v>
      </c>
      <c r="M9" s="2571">
        <v>100.54254945847526</v>
      </c>
      <c r="N9" s="2571">
        <v>101.04380290382635</v>
      </c>
      <c r="O9" s="2571">
        <v>100.39098805319837</v>
      </c>
      <c r="P9" s="2571">
        <v>101.60661982932388</v>
      </c>
      <c r="Q9" s="2571">
        <f t="shared" si="1"/>
        <v>100.66548363863481</v>
      </c>
      <c r="R9" s="2566"/>
    </row>
    <row r="10" spans="1:18">
      <c r="A10" s="2541">
        <v>43344</v>
      </c>
      <c r="B10" s="2571">
        <v>100.82209163706702</v>
      </c>
      <c r="C10" s="2571">
        <v>101.50980548642413</v>
      </c>
      <c r="D10" s="2571">
        <v>101.50456054090982</v>
      </c>
      <c r="E10" s="2571">
        <v>101.52561607572844</v>
      </c>
      <c r="F10" s="2571">
        <v>100.89246603791003</v>
      </c>
      <c r="G10" s="2571">
        <v>100.69398044252503</v>
      </c>
      <c r="H10" s="2571">
        <v>101.38091693266911</v>
      </c>
      <c r="I10" s="2571">
        <f t="shared" si="0"/>
        <v>101.1197124840039</v>
      </c>
      <c r="J10" s="2571">
        <v>100.52412475781274</v>
      </c>
      <c r="K10" s="2571">
        <v>101.34961172153437</v>
      </c>
      <c r="L10" s="2571">
        <v>101.31008743243989</v>
      </c>
      <c r="M10" s="2571">
        <v>100.69669178363725</v>
      </c>
      <c r="N10" s="2571">
        <v>101.22088723799934</v>
      </c>
      <c r="O10" s="2571">
        <v>100.74724731455406</v>
      </c>
      <c r="P10" s="2571">
        <v>101.65208182878629</v>
      </c>
      <c r="Q10" s="2571">
        <f t="shared" si="1"/>
        <v>100.87231936309448</v>
      </c>
      <c r="R10" s="2566"/>
    </row>
    <row r="11" spans="1:18">
      <c r="A11" s="2541">
        <v>43374</v>
      </c>
      <c r="B11" s="2571">
        <v>100.97820147047351</v>
      </c>
      <c r="C11" s="2571">
        <v>101.50718478491856</v>
      </c>
      <c r="D11" s="2571">
        <v>101.51329859488511</v>
      </c>
      <c r="E11" s="2571">
        <v>101.64209802087666</v>
      </c>
      <c r="F11" s="2571">
        <v>101.09477172933434</v>
      </c>
      <c r="G11" s="2571">
        <v>100.84772650084463</v>
      </c>
      <c r="H11" s="2571">
        <v>101.30474138526321</v>
      </c>
      <c r="I11" s="2571">
        <f t="shared" si="0"/>
        <v>101.21884204194401</v>
      </c>
      <c r="J11" s="2571">
        <v>100.9195437511642</v>
      </c>
      <c r="K11" s="2571">
        <v>101.39131887112279</v>
      </c>
      <c r="L11" s="2571">
        <v>101.214288473793</v>
      </c>
      <c r="M11" s="2571">
        <v>100.84518786996753</v>
      </c>
      <c r="N11" s="2571">
        <v>101.40700016180332</v>
      </c>
      <c r="O11" s="2571">
        <v>101.05596842575711</v>
      </c>
      <c r="P11" s="2571">
        <v>101.64853047947534</v>
      </c>
      <c r="Q11" s="2571">
        <f t="shared" si="1"/>
        <v>101.09055222242982</v>
      </c>
      <c r="R11" s="2566"/>
    </row>
    <row r="12" spans="1:18">
      <c r="A12" s="2541">
        <v>43405</v>
      </c>
      <c r="B12" s="2571">
        <v>100.99732324487583</v>
      </c>
      <c r="C12" s="2571">
        <v>101.38810727905083</v>
      </c>
      <c r="D12" s="2571">
        <v>101.44738430762547</v>
      </c>
      <c r="E12" s="2571">
        <v>101.61737790129149</v>
      </c>
      <c r="F12" s="2571">
        <v>101.21840107677508</v>
      </c>
      <c r="G12" s="2571">
        <v>100.90505698608025</v>
      </c>
      <c r="H12" s="2571">
        <v>101.1261367349662</v>
      </c>
      <c r="I12" s="2571">
        <f t="shared" si="0"/>
        <v>101.19790354698179</v>
      </c>
      <c r="J12" s="2571">
        <v>101.27001315932341</v>
      </c>
      <c r="K12" s="2571">
        <v>101.35061728718274</v>
      </c>
      <c r="L12" s="2571">
        <v>101.09917076533968</v>
      </c>
      <c r="M12" s="2571">
        <v>100.97691952730571</v>
      </c>
      <c r="N12" s="2571">
        <v>101.57087651939651</v>
      </c>
      <c r="O12" s="2571">
        <v>101.29077048618258</v>
      </c>
      <c r="P12" s="2571">
        <v>101.62780150925413</v>
      </c>
      <c r="Q12" s="2571">
        <f t="shared" si="1"/>
        <v>101.26006290480392</v>
      </c>
      <c r="R12" s="2566"/>
    </row>
    <row r="13" spans="1:18">
      <c r="A13" s="2541">
        <v>43435</v>
      </c>
      <c r="B13" s="2571">
        <v>100.83639866303201</v>
      </c>
      <c r="C13" s="2571">
        <v>101.1439715626297</v>
      </c>
      <c r="D13" s="2571">
        <v>101.2955376015655</v>
      </c>
      <c r="E13" s="2571">
        <v>101.45403486191201</v>
      </c>
      <c r="F13" s="2571">
        <v>101.22728157045107</v>
      </c>
      <c r="G13" s="2571">
        <v>100.85720085950436</v>
      </c>
      <c r="H13" s="2571">
        <v>100.85625232533101</v>
      </c>
      <c r="I13" s="2571">
        <f t="shared" si="0"/>
        <v>101.03124065021993</v>
      </c>
      <c r="J13" s="2571">
        <v>101.49745076093735</v>
      </c>
      <c r="K13" s="2571">
        <v>101.27459798906519</v>
      </c>
      <c r="L13" s="2571">
        <v>100.98957299891782</v>
      </c>
      <c r="M13" s="2571">
        <v>101.10962564257392</v>
      </c>
      <c r="N13" s="2571">
        <v>101.70861958671124</v>
      </c>
      <c r="O13" s="2571">
        <v>101.44282968789371</v>
      </c>
      <c r="P13" s="2571">
        <v>101.59753449955684</v>
      </c>
      <c r="Q13" s="2571">
        <f t="shared" si="1"/>
        <v>101.35887085281183</v>
      </c>
      <c r="R13" s="2566"/>
    </row>
    <row r="14" spans="1:18">
      <c r="A14" s="2541">
        <v>43466</v>
      </c>
      <c r="B14" s="2571">
        <v>100.62189403221409</v>
      </c>
      <c r="C14" s="2571">
        <v>100.84499950414038</v>
      </c>
      <c r="D14" s="2571">
        <v>101.14547993673436</v>
      </c>
      <c r="E14" s="2571">
        <v>101.21285512791461</v>
      </c>
      <c r="F14" s="2571">
        <v>101.14980931900233</v>
      </c>
      <c r="G14" s="2571">
        <v>100.83671769703611</v>
      </c>
      <c r="H14" s="2571">
        <v>100.55972763907646</v>
      </c>
      <c r="I14" s="2571">
        <f t="shared" si="0"/>
        <v>100.81818842555997</v>
      </c>
      <c r="J14" s="2571">
        <v>101.63744937162699</v>
      </c>
      <c r="K14" s="2571">
        <v>101.2139481683402</v>
      </c>
      <c r="L14" s="2571">
        <v>100.91628020418381</v>
      </c>
      <c r="M14" s="2571">
        <v>101.23755825205477</v>
      </c>
      <c r="N14" s="2571">
        <v>101.83470706044015</v>
      </c>
      <c r="O14" s="2571">
        <v>101.55752610173207</v>
      </c>
      <c r="P14" s="2571">
        <v>101.55646484712139</v>
      </c>
      <c r="Q14" s="2571">
        <f t="shared" si="1"/>
        <v>101.4219462873224</v>
      </c>
      <c r="R14" s="2566"/>
    </row>
    <row r="15" spans="1:18">
      <c r="A15" s="2541">
        <v>43497</v>
      </c>
      <c r="B15" s="2571">
        <v>100.43187504344804</v>
      </c>
      <c r="C15" s="2571">
        <v>100.5461551981426</v>
      </c>
      <c r="D15" s="2571">
        <v>101.03013769824337</v>
      </c>
      <c r="E15" s="2571">
        <v>100.93183346540243</v>
      </c>
      <c r="F15" s="2571">
        <v>101.04551300981112</v>
      </c>
      <c r="G15" s="2571">
        <v>100.84414811372564</v>
      </c>
      <c r="H15" s="2571">
        <v>100.28127688163059</v>
      </c>
      <c r="I15" s="2571">
        <f t="shared" si="0"/>
        <v>100.61828542990401</v>
      </c>
      <c r="J15" s="2571">
        <v>101.73419858173503</v>
      </c>
      <c r="K15" s="2571">
        <v>101.2172834355819</v>
      </c>
      <c r="L15" s="2571">
        <v>100.90172815513256</v>
      </c>
      <c r="M15" s="2571">
        <v>101.32801294935099</v>
      </c>
      <c r="N15" s="2571">
        <v>101.94676399019531</v>
      </c>
      <c r="O15" s="2571">
        <v>101.68079335961251</v>
      </c>
      <c r="P15" s="2571">
        <v>101.50158212666113</v>
      </c>
      <c r="Q15" s="2571">
        <f t="shared" si="1"/>
        <v>101.48405084457718</v>
      </c>
    </row>
    <row r="16" spans="1:18">
      <c r="A16" s="2541">
        <v>43525</v>
      </c>
      <c r="B16" s="2571">
        <v>100.30315363386384</v>
      </c>
      <c r="C16" s="2571">
        <v>100.250649654486</v>
      </c>
      <c r="D16" s="2571">
        <v>100.95063900490292</v>
      </c>
      <c r="E16" s="2571">
        <v>100.66366291044855</v>
      </c>
      <c r="F16" s="2571">
        <v>100.93776639933485</v>
      </c>
      <c r="G16" s="2571">
        <v>100.84231569947443</v>
      </c>
      <c r="H16" s="2571">
        <v>100.03617780730094</v>
      </c>
      <c r="I16" s="2571">
        <f t="shared" si="0"/>
        <v>100.45308255676356</v>
      </c>
      <c r="J16" s="2571">
        <v>101.82775252958363</v>
      </c>
      <c r="K16" s="2571">
        <v>101.27848483720781</v>
      </c>
      <c r="L16" s="2571">
        <v>100.9410121541392</v>
      </c>
      <c r="M16" s="2571">
        <v>101.38997118317542</v>
      </c>
      <c r="N16" s="2571">
        <v>102.03013379929092</v>
      </c>
      <c r="O16" s="2571">
        <v>101.81486585103228</v>
      </c>
      <c r="P16" s="2571">
        <v>101.41878279493511</v>
      </c>
      <c r="Q16" s="2571">
        <f t="shared" si="1"/>
        <v>101.56217714448313</v>
      </c>
    </row>
    <row r="17" spans="1:17">
      <c r="A17" s="2541">
        <v>43556</v>
      </c>
      <c r="B17" s="2571">
        <v>100.3570987117931</v>
      </c>
      <c r="C17" s="2571">
        <v>100.04287158371754</v>
      </c>
      <c r="D17" s="2571">
        <v>100.96753014674401</v>
      </c>
      <c r="E17" s="2571">
        <v>100.49114483190058</v>
      </c>
      <c r="F17" s="2571">
        <v>100.91444798915785</v>
      </c>
      <c r="G17" s="2571">
        <v>100.88741594711412</v>
      </c>
      <c r="H17" s="2571">
        <v>99.90306077116503</v>
      </c>
      <c r="I17" s="2571">
        <f t="shared" si="0"/>
        <v>100.42017485212823</v>
      </c>
      <c r="J17" s="2571">
        <v>101.94554431948679</v>
      </c>
      <c r="K17" s="2571">
        <v>101.41669130592817</v>
      </c>
      <c r="L17" s="2571">
        <v>101.02600836791734</v>
      </c>
      <c r="M17" s="2571">
        <v>101.42570718330492</v>
      </c>
      <c r="N17" s="2571">
        <v>102.10958455926129</v>
      </c>
      <c r="O17" s="2571">
        <v>101.92265723756277</v>
      </c>
      <c r="P17" s="2571">
        <v>101.29667857677138</v>
      </c>
      <c r="Q17" s="2571">
        <f t="shared" si="1"/>
        <v>101.67234385239506</v>
      </c>
    </row>
    <row r="18" spans="1:17">
      <c r="A18" s="2541">
        <v>43586</v>
      </c>
      <c r="B18" s="2571">
        <v>100.58251505417974</v>
      </c>
      <c r="C18" s="2571">
        <v>99.858726830873337</v>
      </c>
      <c r="D18" s="2571">
        <v>100.9874845341937</v>
      </c>
      <c r="E18" s="2571">
        <v>100.37172578095979</v>
      </c>
      <c r="F18" s="2571">
        <v>100.87706166237443</v>
      </c>
      <c r="G18" s="2571">
        <v>100.93688681079874</v>
      </c>
      <c r="H18" s="2571">
        <v>99.842960742367865</v>
      </c>
      <c r="I18" s="2571">
        <f t="shared" si="0"/>
        <v>100.47781323761947</v>
      </c>
      <c r="J18" s="2571">
        <v>102.10171418699042</v>
      </c>
      <c r="K18" s="2571">
        <v>101.5971067480907</v>
      </c>
      <c r="L18" s="2571">
        <v>101.13197430404243</v>
      </c>
      <c r="M18" s="2571">
        <v>101.47932026187729</v>
      </c>
      <c r="N18" s="2571">
        <v>102.14350280510591</v>
      </c>
      <c r="O18" s="2571">
        <v>102.00035035934702</v>
      </c>
      <c r="P18" s="2571">
        <v>101.14988042461462</v>
      </c>
      <c r="Q18" s="2571">
        <f t="shared" si="1"/>
        <v>101.81113507499981</v>
      </c>
    </row>
    <row r="19" spans="1:17">
      <c r="A19" s="2541">
        <v>43617</v>
      </c>
      <c r="B19" s="2571">
        <v>100.88099720317173</v>
      </c>
      <c r="C19" s="2571">
        <v>99.697620861051462</v>
      </c>
      <c r="D19" s="2571">
        <v>100.99579190401913</v>
      </c>
      <c r="E19" s="2571">
        <v>100.30145640407068</v>
      </c>
      <c r="F19" s="2571">
        <v>100.78870854690329</v>
      </c>
      <c r="G19" s="2571">
        <v>100.97019521359374</v>
      </c>
      <c r="H19" s="2571">
        <v>99.786284898400737</v>
      </c>
      <c r="I19" s="2571">
        <f t="shared" si="0"/>
        <v>100.57454678959495</v>
      </c>
      <c r="J19" s="2571">
        <v>102.24514793139609</v>
      </c>
      <c r="K19" s="2571">
        <v>101.7498192188082</v>
      </c>
      <c r="L19" s="2571">
        <v>101.22497095795276</v>
      </c>
      <c r="M19" s="2571">
        <v>101.57545337464278</v>
      </c>
      <c r="N19" s="2571">
        <v>102.09516463034313</v>
      </c>
      <c r="O19" s="2571">
        <v>102.04997303348887</v>
      </c>
      <c r="P19" s="2571">
        <v>100.96031063018192</v>
      </c>
      <c r="Q19" s="2571">
        <f t="shared" si="1"/>
        <v>101.93389851725976</v>
      </c>
    </row>
    <row r="20" spans="1:17">
      <c r="A20" s="2541">
        <v>43647</v>
      </c>
      <c r="B20" s="2571">
        <v>101.15008346943259</v>
      </c>
      <c r="C20" s="2571">
        <v>99.594192865778922</v>
      </c>
      <c r="D20" s="2571">
        <v>100.9576448697979</v>
      </c>
      <c r="E20" s="2571">
        <v>100.23639548464128</v>
      </c>
      <c r="F20" s="2571">
        <v>100.67922249788363</v>
      </c>
      <c r="G20" s="2571">
        <v>100.94084010990886</v>
      </c>
      <c r="H20" s="2571">
        <v>99.761651577807811</v>
      </c>
      <c r="I20" s="2571">
        <f t="shared" si="0"/>
        <v>100.66158262628801</v>
      </c>
      <c r="J20" s="2571">
        <v>102.35100539223934</v>
      </c>
      <c r="K20" s="2571">
        <v>101.81253464441969</v>
      </c>
      <c r="L20" s="2571">
        <v>101.26934536950868</v>
      </c>
      <c r="M20" s="2571">
        <v>101.66254258219189</v>
      </c>
      <c r="N20" s="2571">
        <v>101.96860176751593</v>
      </c>
      <c r="O20" s="2571">
        <v>102.07745527229986</v>
      </c>
      <c r="P20" s="2571">
        <v>100.77621319731401</v>
      </c>
      <c r="Q20" s="2571">
        <f t="shared" si="1"/>
        <v>102.00635622704164</v>
      </c>
    </row>
    <row r="21" spans="1:17">
      <c r="A21" s="2541">
        <v>43678</v>
      </c>
      <c r="B21" s="2571">
        <v>101.27497620665983</v>
      </c>
      <c r="C21" s="2571">
        <v>99.544092096415284</v>
      </c>
      <c r="D21" s="2571">
        <v>100.83264033827177</v>
      </c>
      <c r="E21" s="2571">
        <v>100.13587980713146</v>
      </c>
      <c r="F21" s="2571">
        <v>100.54550821536543</v>
      </c>
      <c r="G21" s="2571">
        <v>100.83260114165242</v>
      </c>
      <c r="H21" s="2571">
        <v>99.737173528330644</v>
      </c>
      <c r="I21" s="2571">
        <f t="shared" si="0"/>
        <v>100.67457333930338</v>
      </c>
      <c r="J21" s="2571">
        <v>102.40214379130748</v>
      </c>
      <c r="K21" s="2571">
        <v>101.73682780283538</v>
      </c>
      <c r="L21" s="2571">
        <v>101.24045037832043</v>
      </c>
      <c r="M21" s="2571">
        <v>101.65484472674461</v>
      </c>
      <c r="N21" s="2571">
        <v>101.7694284395959</v>
      </c>
      <c r="O21" s="2571">
        <v>102.07438179694627</v>
      </c>
      <c r="P21" s="2571">
        <v>100.60143558632748</v>
      </c>
      <c r="Q21" s="2571">
        <f t="shared" si="1"/>
        <v>101.99941009722188</v>
      </c>
    </row>
    <row r="22" spans="1:17">
      <c r="A22" s="2541">
        <v>43709</v>
      </c>
      <c r="B22" s="2571">
        <v>101.20233749078335</v>
      </c>
      <c r="C22" s="2571">
        <v>99.506441498353198</v>
      </c>
      <c r="D22" s="2571">
        <v>100.65098497552333</v>
      </c>
      <c r="E22" s="2571">
        <v>100.01581313240823</v>
      </c>
      <c r="F22" s="2571">
        <v>100.3935172053576</v>
      </c>
      <c r="G22" s="2571">
        <v>100.6598168330467</v>
      </c>
      <c r="H22" s="2571">
        <v>99.707175175257291</v>
      </c>
      <c r="I22" s="2571">
        <f t="shared" si="0"/>
        <v>100.58462449750444</v>
      </c>
      <c r="J22" s="2571">
        <v>102.38140847792032</v>
      </c>
      <c r="K22" s="2571">
        <v>101.5874685664774</v>
      </c>
      <c r="L22" s="2571">
        <v>101.13989183590886</v>
      </c>
      <c r="M22" s="2571">
        <v>101.49430988559715</v>
      </c>
      <c r="N22" s="2571">
        <v>101.56606274712119</v>
      </c>
      <c r="O22" s="2571">
        <v>102.04229515690135</v>
      </c>
      <c r="P22" s="2571">
        <v>100.43603616271662</v>
      </c>
      <c r="Q22" s="2571">
        <f t="shared" si="1"/>
        <v>101.91922491871101</v>
      </c>
    </row>
    <row r="23" spans="1:17">
      <c r="A23" s="2541">
        <v>43739</v>
      </c>
      <c r="B23" s="2571">
        <v>100.86082447106608</v>
      </c>
      <c r="C23" s="2571">
        <v>99.39016885681778</v>
      </c>
      <c r="D23" s="2571">
        <v>100.36695574121313</v>
      </c>
      <c r="E23" s="2571">
        <v>99.771741909012533</v>
      </c>
      <c r="F23" s="2571">
        <v>100.15770331068333</v>
      </c>
      <c r="G23" s="2571">
        <v>100.39605571110036</v>
      </c>
      <c r="H23" s="2571">
        <v>99.598108034030304</v>
      </c>
      <c r="I23" s="2571">
        <f t="shared" si="0"/>
        <v>100.3188871482588</v>
      </c>
      <c r="J23" s="2571">
        <v>102.28875251724864</v>
      </c>
      <c r="K23" s="2571">
        <v>101.37631589113612</v>
      </c>
      <c r="L23" s="2571">
        <v>100.95965048966161</v>
      </c>
      <c r="M23" s="2571">
        <v>101.13052575946625</v>
      </c>
      <c r="N23" s="2571">
        <v>101.37638277672704</v>
      </c>
      <c r="O23" s="2571">
        <v>101.92645248336622</v>
      </c>
      <c r="P23" s="2571">
        <v>100.25198212071705</v>
      </c>
      <c r="Q23" s="2571">
        <f t="shared" si="1"/>
        <v>101.76210273265067</v>
      </c>
    </row>
    <row r="24" spans="1:17">
      <c r="A24" s="2541">
        <v>43770</v>
      </c>
      <c r="B24" s="2571">
        <v>100.31590709349692</v>
      </c>
      <c r="C24" s="2571">
        <v>99.198588121980961</v>
      </c>
      <c r="D24" s="2571">
        <v>100.02974884533334</v>
      </c>
      <c r="E24" s="2571">
        <v>99.444426752051157</v>
      </c>
      <c r="F24" s="2571">
        <v>99.885487494007549</v>
      </c>
      <c r="G24" s="2571">
        <v>100.06633269157558</v>
      </c>
      <c r="H24" s="2571">
        <v>99.441082056909991</v>
      </c>
      <c r="I24" s="2571">
        <f t="shared" si="0"/>
        <v>99.921656187941508</v>
      </c>
      <c r="J24" s="2571">
        <v>102.10898135647973</v>
      </c>
      <c r="K24" s="2571">
        <v>101.11287710066817</v>
      </c>
      <c r="L24" s="2571">
        <v>100.71963119231434</v>
      </c>
      <c r="M24" s="2571">
        <v>100.65616484551838</v>
      </c>
      <c r="N24" s="2571">
        <v>101.18535129282205</v>
      </c>
      <c r="O24" s="2571">
        <v>101.68554525925609</v>
      </c>
      <c r="P24" s="2571">
        <v>100.03474191867279</v>
      </c>
      <c r="Q24" s="2571">
        <f t="shared" si="1"/>
        <v>101.52989955036699</v>
      </c>
    </row>
    <row r="25" spans="1:17">
      <c r="A25" s="2541">
        <v>43800</v>
      </c>
      <c r="B25" s="2571">
        <v>99.583686153350399</v>
      </c>
      <c r="C25" s="2571">
        <v>98.901120830399151</v>
      </c>
      <c r="D25" s="2571">
        <v>99.644847274023007</v>
      </c>
      <c r="E25" s="2571">
        <v>99.067636321874659</v>
      </c>
      <c r="F25" s="2571">
        <v>99.549435305020609</v>
      </c>
      <c r="G25" s="2571">
        <v>99.643344204197845</v>
      </c>
      <c r="H25" s="2571">
        <v>99.198865420438324</v>
      </c>
      <c r="I25" s="2571">
        <f t="shared" si="0"/>
        <v>99.394066059417213</v>
      </c>
      <c r="J25" s="2571">
        <v>101.79987910096983</v>
      </c>
      <c r="K25" s="2571">
        <v>100.76514128823939</v>
      </c>
      <c r="L25" s="2571">
        <v>100.42633197355913</v>
      </c>
      <c r="M25" s="2571">
        <v>100.12173446590222</v>
      </c>
      <c r="N25" s="2571">
        <v>100.94190798712188</v>
      </c>
      <c r="O25" s="2571">
        <v>101.3115456142387</v>
      </c>
      <c r="P25" s="2571">
        <v>99.748319670832473</v>
      </c>
      <c r="Q25" s="2571">
        <f t="shared" si="1"/>
        <v>101.19702048628925</v>
      </c>
    </row>
    <row r="26" spans="1:17">
      <c r="A26" s="2541">
        <v>43831</v>
      </c>
      <c r="B26" s="2571">
        <v>98.630746756071829</v>
      </c>
      <c r="C26" s="2571">
        <v>98.459584578358644</v>
      </c>
      <c r="D26" s="2571">
        <v>99.14659623256091</v>
      </c>
      <c r="E26" s="2571">
        <v>98.614940404541272</v>
      </c>
      <c r="F26" s="2571">
        <v>99.1106876921897</v>
      </c>
      <c r="G26" s="2571">
        <v>99.095665332189455</v>
      </c>
      <c r="H26" s="2571">
        <v>98.79674023284349</v>
      </c>
      <c r="I26" s="2571">
        <f t="shared" si="0"/>
        <v>98.697850454436775</v>
      </c>
      <c r="J26" s="2571">
        <v>101.25134407334951</v>
      </c>
      <c r="K26" s="2571">
        <v>100.25793106727295</v>
      </c>
      <c r="L26" s="2571">
        <v>100.04281456848008</v>
      </c>
      <c r="M26" s="2571">
        <v>99.509763957925131</v>
      </c>
      <c r="N26" s="2571">
        <v>100.59064544324136</v>
      </c>
      <c r="O26" s="2571">
        <v>100.82008849583933</v>
      </c>
      <c r="P26" s="2571">
        <v>99.34486820884905</v>
      </c>
      <c r="Q26" s="2571">
        <f t="shared" si="1"/>
        <v>100.68596264634135</v>
      </c>
    </row>
    <row r="27" spans="1:17">
      <c r="A27" s="2541">
        <v>43862</v>
      </c>
      <c r="B27" s="2571">
        <v>97.522529409374769</v>
      </c>
      <c r="C27" s="2571">
        <v>97.913569562187703</v>
      </c>
      <c r="D27" s="2571">
        <v>98.475454733634805</v>
      </c>
      <c r="E27" s="2571">
        <v>98.073066139254792</v>
      </c>
      <c r="F27" s="2571">
        <v>98.580115312645262</v>
      </c>
      <c r="G27" s="2571">
        <v>98.442110587111401</v>
      </c>
      <c r="H27" s="2571">
        <v>98.276146704879977</v>
      </c>
      <c r="I27" s="2571">
        <f t="shared" si="0"/>
        <v>97.866077179301001</v>
      </c>
      <c r="J27" s="2571">
        <v>100.47594852235289</v>
      </c>
      <c r="K27" s="2571">
        <v>99.561337837884963</v>
      </c>
      <c r="L27" s="2571">
        <v>99.544584340156149</v>
      </c>
      <c r="M27" s="2571">
        <v>98.821565946541554</v>
      </c>
      <c r="N27" s="2571">
        <v>100.08575935937485</v>
      </c>
      <c r="O27" s="2571">
        <v>100.25422419253864</v>
      </c>
      <c r="P27" s="2571">
        <v>98.801621934969617</v>
      </c>
      <c r="Q27" s="2571">
        <f t="shared" si="1"/>
        <v>99.992549618248447</v>
      </c>
    </row>
    <row r="28" spans="1:17">
      <c r="A28" s="2541">
        <v>43891</v>
      </c>
      <c r="B28" s="2571">
        <v>96.336790077119161</v>
      </c>
      <c r="C28" s="2571">
        <v>97.308509472625417</v>
      </c>
      <c r="D28" s="2571">
        <v>97.584597240069357</v>
      </c>
      <c r="E28" s="2571">
        <v>97.443014750064705</v>
      </c>
      <c r="F28" s="2571">
        <v>97.952992193225185</v>
      </c>
      <c r="G28" s="2571">
        <v>97.728269497950109</v>
      </c>
      <c r="H28" s="2571">
        <v>97.67630286040189</v>
      </c>
      <c r="I28" s="2571">
        <f t="shared" si="0"/>
        <v>96.942213419138767</v>
      </c>
      <c r="J28" s="2571">
        <v>99.474642745873425</v>
      </c>
      <c r="K28" s="2571">
        <v>98.707938178239488</v>
      </c>
      <c r="L28" s="2571">
        <v>98.937665939834744</v>
      </c>
      <c r="M28" s="2571">
        <v>98.047501727630703</v>
      </c>
      <c r="N28" s="2571">
        <v>99.452609054513132</v>
      </c>
      <c r="O28" s="2571">
        <v>99.637784567579644</v>
      </c>
      <c r="P28" s="2571">
        <v>98.131243604960375</v>
      </c>
      <c r="Q28" s="2571">
        <f t="shared" si="1"/>
        <v>99.127175690449846</v>
      </c>
    </row>
    <row r="29" spans="1:17">
      <c r="A29" s="2541">
        <v>43922</v>
      </c>
      <c r="B29" s="2571">
        <v>95.25760328137433</v>
      </c>
      <c r="C29" s="2571">
        <v>96.726537979580812</v>
      </c>
      <c r="D29" s="2571">
        <v>96.629929966028854</v>
      </c>
      <c r="E29" s="2571">
        <v>96.825589346379317</v>
      </c>
      <c r="F29" s="2571">
        <v>97.303530763674544</v>
      </c>
      <c r="G29" s="2571">
        <v>97.050149461165702</v>
      </c>
      <c r="H29" s="2571">
        <v>97.048717715868293</v>
      </c>
      <c r="I29" s="2571">
        <f t="shared" si="0"/>
        <v>96.067643254188255</v>
      </c>
      <c r="J29" s="2571">
        <v>98.355556864791723</v>
      </c>
      <c r="K29" s="2571">
        <v>97.753224933342125</v>
      </c>
      <c r="L29" s="2571">
        <v>98.264704720833464</v>
      </c>
      <c r="M29" s="2571">
        <v>97.287801763145993</v>
      </c>
      <c r="N29" s="2571">
        <v>98.760705513730102</v>
      </c>
      <c r="O29" s="2571">
        <v>99.021804969500138</v>
      </c>
      <c r="P29" s="2571">
        <v>97.410621855636307</v>
      </c>
      <c r="Q29" s="2571">
        <f t="shared" si="1"/>
        <v>98.172335863115393</v>
      </c>
    </row>
    <row r="30" spans="1:17">
      <c r="A30" s="2541">
        <v>43952</v>
      </c>
      <c r="B30" s="2571">
        <v>94.664761251246347</v>
      </c>
      <c r="C30" s="2571">
        <v>96.364480868957259</v>
      </c>
      <c r="D30" s="2571">
        <v>95.858169769330743</v>
      </c>
      <c r="E30" s="2571">
        <v>96.414327620969686</v>
      </c>
      <c r="F30" s="2571">
        <v>96.831128358655235</v>
      </c>
      <c r="G30" s="2571">
        <v>96.572199644484868</v>
      </c>
      <c r="H30" s="2571">
        <v>96.580300721009721</v>
      </c>
      <c r="I30" s="2571">
        <f t="shared" si="0"/>
        <v>95.530454840487025</v>
      </c>
      <c r="J30" s="2571">
        <v>97.332894298232176</v>
      </c>
      <c r="K30" s="2571">
        <v>96.961131536540123</v>
      </c>
      <c r="L30" s="2571">
        <v>97.605158564589487</v>
      </c>
      <c r="M30" s="2571">
        <v>96.640305786320823</v>
      </c>
      <c r="N30" s="2571">
        <v>98.078382353960166</v>
      </c>
      <c r="O30" s="2571">
        <v>98.498419631669123</v>
      </c>
      <c r="P30" s="2571">
        <v>96.76083526153856</v>
      </c>
      <c r="Q30" s="2571">
        <f t="shared" si="1"/>
        <v>97.31601718902634</v>
      </c>
    </row>
    <row r="31" spans="1:17">
      <c r="A31" s="2541">
        <v>43983</v>
      </c>
      <c r="B31" s="2571">
        <v>94.730532348799997</v>
      </c>
      <c r="C31" s="2571">
        <v>96.339962342993218</v>
      </c>
      <c r="D31" s="2571">
        <v>95.470030030560778</v>
      </c>
      <c r="E31" s="2571">
        <v>96.316284479208335</v>
      </c>
      <c r="F31" s="2571">
        <v>96.638545657206706</v>
      </c>
      <c r="G31" s="2571">
        <v>96.379754336762886</v>
      </c>
      <c r="H31" s="2571">
        <v>96.407873026735359</v>
      </c>
      <c r="I31" s="2571">
        <f t="shared" si="0"/>
        <v>95.481735070993835</v>
      </c>
      <c r="J31" s="2571">
        <v>96.59129500315926</v>
      </c>
      <c r="K31" s="2571">
        <v>96.476805131956624</v>
      </c>
      <c r="L31" s="2571">
        <v>97.059934844526751</v>
      </c>
      <c r="M31" s="2571">
        <v>96.206477930579737</v>
      </c>
      <c r="N31" s="2571">
        <v>97.493563031150074</v>
      </c>
      <c r="O31" s="2571">
        <v>98.099492974795112</v>
      </c>
      <c r="P31" s="2571">
        <v>96.302331574208637</v>
      </c>
      <c r="Q31" s="2571">
        <f t="shared" si="1"/>
        <v>96.70540984786426</v>
      </c>
    </row>
    <row r="32" spans="1:17">
      <c r="A32" s="2541">
        <v>44013</v>
      </c>
      <c r="B32" s="2571">
        <v>95.27616065487652</v>
      </c>
      <c r="C32" s="2571">
        <v>96.604163220720039</v>
      </c>
      <c r="D32" s="2571">
        <v>95.502083590571928</v>
      </c>
      <c r="E32" s="2571">
        <v>96.49896890063448</v>
      </c>
      <c r="F32" s="2571">
        <v>96.689237360763073</v>
      </c>
      <c r="G32" s="2571">
        <v>96.416956201323728</v>
      </c>
      <c r="H32" s="2571">
        <v>96.528982983651076</v>
      </c>
      <c r="I32" s="2571">
        <f t="shared" si="0"/>
        <v>95.823486327770624</v>
      </c>
      <c r="J32" s="2571">
        <v>96.211146751023946</v>
      </c>
      <c r="K32" s="2571">
        <v>96.333061761272759</v>
      </c>
      <c r="L32" s="2571">
        <v>96.686622508757949</v>
      </c>
      <c r="M32" s="2571">
        <v>96.081456382832627</v>
      </c>
      <c r="N32" s="2571">
        <v>97.06165034716139</v>
      </c>
      <c r="O32" s="2571">
        <v>97.772111009155495</v>
      </c>
      <c r="P32" s="2571">
        <v>96.086316176295909</v>
      </c>
      <c r="Q32" s="2571">
        <f t="shared" si="1"/>
        <v>96.400662130118704</v>
      </c>
    </row>
    <row r="33" spans="1:17">
      <c r="A33" s="2541">
        <v>44044</v>
      </c>
      <c r="B33" s="2571">
        <v>96.101820389200384</v>
      </c>
      <c r="C33" s="2571">
        <v>97.081817304945559</v>
      </c>
      <c r="D33" s="2571">
        <v>95.881000043473492</v>
      </c>
      <c r="E33" s="2571">
        <v>96.881558071480143</v>
      </c>
      <c r="F33" s="2571">
        <v>96.922192565173077</v>
      </c>
      <c r="G33" s="2571">
        <v>96.65799535527114</v>
      </c>
      <c r="H33" s="2571">
        <v>96.901081296927515</v>
      </c>
      <c r="I33" s="2571">
        <f t="shared" si="0"/>
        <v>96.42427686533992</v>
      </c>
      <c r="J33" s="2571">
        <v>96.158605240145363</v>
      </c>
      <c r="K33" s="2571">
        <v>96.467039374325026</v>
      </c>
      <c r="L33" s="2571">
        <v>96.516973884958801</v>
      </c>
      <c r="M33" s="2571">
        <v>96.24850875717901</v>
      </c>
      <c r="N33" s="2571">
        <v>96.792458402584757</v>
      </c>
      <c r="O33" s="2571">
        <v>97.494762816398364</v>
      </c>
      <c r="P33" s="2571">
        <v>96.107246045570179</v>
      </c>
      <c r="Q33" s="2571">
        <f t="shared" si="1"/>
        <v>96.373239580646796</v>
      </c>
    </row>
    <row r="34" spans="1:17">
      <c r="A34" s="2541">
        <v>44075</v>
      </c>
      <c r="B34" s="2571">
        <v>97.12960149799423</v>
      </c>
      <c r="C34" s="2571">
        <v>97.700804336068558</v>
      </c>
      <c r="D34" s="2571">
        <v>96.507741543243142</v>
      </c>
      <c r="E34" s="2571">
        <v>97.439354785935208</v>
      </c>
      <c r="F34" s="2571">
        <v>97.283770495776665</v>
      </c>
      <c r="G34" s="2571">
        <v>97.085422491745575</v>
      </c>
      <c r="H34" s="2571">
        <v>97.501483761357235</v>
      </c>
      <c r="I34" s="2571">
        <f t="shared" si="0"/>
        <v>97.212685064608706</v>
      </c>
      <c r="J34" s="2571">
        <v>96.362472555597023</v>
      </c>
      <c r="K34" s="2571">
        <v>96.765984402362406</v>
      </c>
      <c r="L34" s="2571">
        <v>96.527194387190335</v>
      </c>
      <c r="M34" s="2571">
        <v>96.668596656817357</v>
      </c>
      <c r="N34" s="2571">
        <v>96.664782410338063</v>
      </c>
      <c r="O34" s="2571">
        <v>97.298103758224514</v>
      </c>
      <c r="P34" s="2571">
        <v>96.320178382452696</v>
      </c>
      <c r="Q34" s="2571">
        <f t="shared" si="1"/>
        <v>96.557513674473739</v>
      </c>
    </row>
    <row r="35" spans="1:17">
      <c r="A35" s="2541">
        <v>44105</v>
      </c>
      <c r="B35" s="2571">
        <v>98.182360032834268</v>
      </c>
      <c r="C35" s="2571">
        <v>98.306214077272998</v>
      </c>
      <c r="D35" s="2571">
        <v>97.217865428858289</v>
      </c>
      <c r="E35" s="2571">
        <v>98.070376706593819</v>
      </c>
      <c r="F35" s="2571">
        <v>97.735524226547369</v>
      </c>
      <c r="G35" s="2571">
        <v>97.596626473919656</v>
      </c>
      <c r="H35" s="2571">
        <v>98.214209117587558</v>
      </c>
      <c r="I35" s="2571">
        <f t="shared" si="0"/>
        <v>98.033636797437651</v>
      </c>
      <c r="J35" s="2571">
        <v>96.708434240418512</v>
      </c>
      <c r="K35" s="2571">
        <v>97.180263686980453</v>
      </c>
      <c r="L35" s="2571">
        <v>96.677753429595569</v>
      </c>
      <c r="M35" s="2571">
        <v>97.172531690718728</v>
      </c>
      <c r="N35" s="2571">
        <v>96.656508350118102</v>
      </c>
      <c r="O35" s="2571">
        <v>97.2315505580966</v>
      </c>
      <c r="P35" s="2571">
        <v>96.660076463194642</v>
      </c>
      <c r="Q35" s="2571">
        <f t="shared" si="1"/>
        <v>96.871487594257943</v>
      </c>
    </row>
    <row r="36" spans="1:17">
      <c r="A36" s="2541">
        <v>44136</v>
      </c>
      <c r="B36" s="2571">
        <v>99.175484675707509</v>
      </c>
      <c r="C36" s="2571">
        <v>98.862656450769677</v>
      </c>
      <c r="D36" s="2571">
        <v>97.93701110496481</v>
      </c>
      <c r="E36" s="2571">
        <v>98.677196181996081</v>
      </c>
      <c r="F36" s="2571">
        <v>98.233112421749198</v>
      </c>
      <c r="G36" s="2571">
        <v>98.163873670957827</v>
      </c>
      <c r="H36" s="2571">
        <v>98.95888714845492</v>
      </c>
      <c r="I36" s="2571">
        <f t="shared" si="0"/>
        <v>98.818869693181526</v>
      </c>
      <c r="J36" s="2571">
        <v>97.09551571433532</v>
      </c>
      <c r="K36" s="2571">
        <v>97.634887359620365</v>
      </c>
      <c r="L36" s="2571">
        <v>96.919539432173153</v>
      </c>
      <c r="M36" s="2571">
        <v>97.573896299869418</v>
      </c>
      <c r="N36" s="2571">
        <v>96.760302333940629</v>
      </c>
      <c r="O36" s="2571">
        <v>97.344394258868348</v>
      </c>
      <c r="P36" s="2571">
        <v>97.049520684489323</v>
      </c>
      <c r="Q36" s="2571">
        <f t="shared" si="1"/>
        <v>97.231683037403002</v>
      </c>
    </row>
    <row r="37" spans="1:17">
      <c r="A37" s="2541">
        <v>44166</v>
      </c>
      <c r="B37" s="2571">
        <v>100.11007042399399</v>
      </c>
      <c r="C37" s="2571">
        <v>99.374355894791307</v>
      </c>
      <c r="D37" s="2571">
        <v>98.641431146331598</v>
      </c>
      <c r="E37" s="2571">
        <v>99.239049299074551</v>
      </c>
      <c r="F37" s="2571">
        <v>98.740285798268147</v>
      </c>
      <c r="G37" s="2571">
        <v>98.767755110064712</v>
      </c>
      <c r="H37" s="2571">
        <v>99.7098159018648</v>
      </c>
      <c r="I37" s="2571">
        <f t="shared" si="0"/>
        <v>99.562817945525779</v>
      </c>
      <c r="J37" s="2571">
        <v>97.529938283414481</v>
      </c>
      <c r="K37" s="2571">
        <v>98.079993432574696</v>
      </c>
      <c r="L37" s="2571">
        <v>97.219185405392636</v>
      </c>
      <c r="M37" s="2571">
        <v>97.907162228960701</v>
      </c>
      <c r="N37" s="2571">
        <v>96.969529268445214</v>
      </c>
      <c r="O37" s="2571">
        <v>97.598194398558789</v>
      </c>
      <c r="P37" s="2571">
        <v>97.467792559916489</v>
      </c>
      <c r="Q37" s="2571">
        <f t="shared" si="1"/>
        <v>97.625571575551803</v>
      </c>
    </row>
    <row r="38" spans="1:17">
      <c r="A38" s="2541">
        <v>44197</v>
      </c>
      <c r="B38" s="2571">
        <v>100.93850556816066</v>
      </c>
      <c r="C38" s="2571">
        <v>99.804242257306143</v>
      </c>
      <c r="D38" s="2571">
        <v>99.25146378843273</v>
      </c>
      <c r="E38" s="2571">
        <v>99.740337121494647</v>
      </c>
      <c r="F38" s="2571">
        <v>99.239719841673391</v>
      </c>
      <c r="G38" s="2571">
        <v>99.325885052143747</v>
      </c>
      <c r="H38" s="2571">
        <v>100.4038755870239</v>
      </c>
      <c r="I38" s="2571">
        <f t="shared" si="0"/>
        <v>100.21840901760241</v>
      </c>
      <c r="J38" s="2571">
        <v>97.976767018458418</v>
      </c>
      <c r="K38" s="2571">
        <v>98.46914194068971</v>
      </c>
      <c r="L38" s="2571">
        <v>97.548852694016176</v>
      </c>
      <c r="M38" s="2571">
        <v>98.226866294892289</v>
      </c>
      <c r="N38" s="2571">
        <v>97.27032274233494</v>
      </c>
      <c r="O38" s="2571">
        <v>97.918214908741831</v>
      </c>
      <c r="P38" s="2571">
        <v>97.922263501717921</v>
      </c>
      <c r="Q38" s="2571">
        <f t="shared" si="1"/>
        <v>98.022153962962179</v>
      </c>
    </row>
    <row r="39" spans="1:17">
      <c r="A39" s="2541">
        <v>44228</v>
      </c>
      <c r="B39" s="2571">
        <v>101.53313419582788</v>
      </c>
      <c r="C39" s="2571">
        <v>100.16440851109128</v>
      </c>
      <c r="D39" s="2571">
        <v>99.754004820683448</v>
      </c>
      <c r="E39" s="2571">
        <v>100.13292560838939</v>
      </c>
      <c r="F39" s="2571">
        <v>99.668701272029764</v>
      </c>
      <c r="G39" s="2571">
        <v>99.803261039851606</v>
      </c>
      <c r="H39" s="2571">
        <v>100.99382280552467</v>
      </c>
      <c r="I39" s="2571">
        <f t="shared" si="0"/>
        <v>100.71844514705515</v>
      </c>
      <c r="J39" s="2571">
        <v>98.354506132610183</v>
      </c>
      <c r="K39" s="2571">
        <v>98.776618186577522</v>
      </c>
      <c r="L39" s="2571">
        <v>97.87986569950057</v>
      </c>
      <c r="M39" s="2571">
        <v>98.534451371158966</v>
      </c>
      <c r="N39" s="2571">
        <v>97.63214200072008</v>
      </c>
      <c r="O39" s="2571">
        <v>98.237924814229459</v>
      </c>
      <c r="P39" s="2571">
        <v>98.414528137684755</v>
      </c>
      <c r="Q39" s="2571">
        <f t="shared" si="1"/>
        <v>98.368869951359642</v>
      </c>
    </row>
    <row r="40" spans="1:17">
      <c r="A40" s="2541">
        <v>44256</v>
      </c>
      <c r="B40" s="2571">
        <v>101.89425753847514</v>
      </c>
      <c r="C40" s="2571">
        <v>100.47465339730499</v>
      </c>
      <c r="D40" s="2571">
        <v>100.17065937099822</v>
      </c>
      <c r="E40" s="2571">
        <v>100.42339561999903</v>
      </c>
      <c r="F40" s="2571">
        <v>100.00183199624004</v>
      </c>
      <c r="G40" s="2571">
        <v>100.21886172455714</v>
      </c>
      <c r="H40" s="2571">
        <v>101.4475530337578</v>
      </c>
      <c r="I40" s="2571">
        <f t="shared" si="0"/>
        <v>101.07068245922254</v>
      </c>
      <c r="J40" s="2571">
        <v>98.671439095964288</v>
      </c>
      <c r="K40" s="2571">
        <v>99.002592702316107</v>
      </c>
      <c r="L40" s="2571">
        <v>98.194422477103785</v>
      </c>
      <c r="M40" s="2571">
        <v>98.834235634344807</v>
      </c>
      <c r="N40" s="2571">
        <v>98.041746147842304</v>
      </c>
      <c r="O40" s="2571">
        <v>98.520506824216639</v>
      </c>
      <c r="P40" s="2571">
        <v>98.918424564895133</v>
      </c>
      <c r="Q40" s="2571">
        <f t="shared" si="1"/>
        <v>98.665446959535984</v>
      </c>
    </row>
    <row r="41" spans="1:17">
      <c r="A41" s="2541">
        <v>44287</v>
      </c>
      <c r="B41" s="2571">
        <v>102.00899138448379</v>
      </c>
      <c r="C41" s="2571">
        <v>100.69780836235154</v>
      </c>
      <c r="D41" s="2571">
        <v>100.4911298502256</v>
      </c>
      <c r="E41" s="2571">
        <v>100.61538675226582</v>
      </c>
      <c r="F41" s="2571">
        <v>100.20590402695029</v>
      </c>
      <c r="G41" s="2571">
        <v>100.5430893442643</v>
      </c>
      <c r="H41" s="2571">
        <v>101.73306388442494</v>
      </c>
      <c r="I41" s="2571">
        <f t="shared" si="0"/>
        <v>101.25639779170868</v>
      </c>
      <c r="J41" s="2571">
        <v>98.938654552284632</v>
      </c>
      <c r="K41" s="2571">
        <v>99.135834218440252</v>
      </c>
      <c r="L41" s="2571">
        <v>98.482229217166548</v>
      </c>
      <c r="M41" s="2571">
        <v>99.144862071962478</v>
      </c>
      <c r="N41" s="2571">
        <v>98.437032278096339</v>
      </c>
      <c r="O41" s="2571">
        <v>98.761181195210668</v>
      </c>
      <c r="P41" s="2571">
        <v>99.407400409897647</v>
      </c>
      <c r="Q41" s="2571">
        <f t="shared" si="1"/>
        <v>98.911548335963488</v>
      </c>
    </row>
    <row r="42" spans="1:17">
      <c r="A42" s="2541">
        <v>44317</v>
      </c>
      <c r="B42" s="2571">
        <v>101.90366236542079</v>
      </c>
      <c r="C42" s="2571">
        <v>100.83557411984901</v>
      </c>
      <c r="D42" s="2571">
        <v>100.68102122525303</v>
      </c>
      <c r="E42" s="2571">
        <v>100.67237591598442</v>
      </c>
      <c r="F42" s="2571">
        <v>100.30546952160302</v>
      </c>
      <c r="G42" s="2571">
        <v>100.79213748416745</v>
      </c>
      <c r="H42" s="2571">
        <v>101.86138033682629</v>
      </c>
      <c r="I42" s="2571">
        <f t="shared" si="0"/>
        <v>101.28322218314236</v>
      </c>
      <c r="J42" s="2571">
        <v>99.152437399654758</v>
      </c>
      <c r="K42" s="2571">
        <v>99.178123968517355</v>
      </c>
      <c r="L42" s="2571">
        <v>98.706161487182584</v>
      </c>
      <c r="M42" s="2571">
        <v>99.443862644386869</v>
      </c>
      <c r="N42" s="2571">
        <v>98.742023273239198</v>
      </c>
      <c r="O42" s="2571">
        <v>98.982070614778181</v>
      </c>
      <c r="P42" s="2571">
        <v>99.839320136210958</v>
      </c>
      <c r="Q42" s="2571">
        <f t="shared" si="1"/>
        <v>99.097056662770655</v>
      </c>
    </row>
    <row r="43" spans="1:17">
      <c r="A43" s="2541">
        <v>44348</v>
      </c>
      <c r="B43" s="2571">
        <v>101.62795735950174</v>
      </c>
      <c r="C43" s="2571">
        <v>100.89450601357818</v>
      </c>
      <c r="D43" s="2571">
        <v>100.71125793515928</v>
      </c>
      <c r="E43" s="2571">
        <v>100.59183155009053</v>
      </c>
      <c r="F43" s="2571">
        <v>100.34515113205129</v>
      </c>
      <c r="G43" s="2571">
        <v>100.95839906760285</v>
      </c>
      <c r="H43" s="2571">
        <v>101.87394905403237</v>
      </c>
      <c r="I43" s="2571">
        <f t="shared" si="0"/>
        <v>101.17397619475916</v>
      </c>
      <c r="J43" s="2571">
        <v>99.309295495116615</v>
      </c>
      <c r="K43" s="2571">
        <v>99.139639361528992</v>
      </c>
      <c r="L43" s="2571">
        <v>98.849932107854954</v>
      </c>
      <c r="M43" s="2571">
        <v>99.716383191523875</v>
      </c>
      <c r="N43" s="2571">
        <v>98.950482249926139</v>
      </c>
      <c r="O43" s="2571">
        <v>99.169707200697729</v>
      </c>
      <c r="P43" s="2571">
        <v>100.20884988183175</v>
      </c>
      <c r="Q43" s="2571">
        <f t="shared" si="1"/>
        <v>99.218643985498588</v>
      </c>
    </row>
    <row r="44" spans="1:17">
      <c r="A44" s="2541">
        <v>44378</v>
      </c>
      <c r="B44" s="2571">
        <v>101.26231346833832</v>
      </c>
      <c r="C44" s="2571">
        <v>100.87399938010977</v>
      </c>
      <c r="D44" s="2571">
        <v>100.58979285725965</v>
      </c>
      <c r="E44" s="2571">
        <v>100.40158496254715</v>
      </c>
      <c r="F44" s="2571">
        <v>100.36556416957188</v>
      </c>
      <c r="G44" s="2571">
        <v>101.05264480402856</v>
      </c>
      <c r="H44" s="2571">
        <v>101.7865337049828</v>
      </c>
      <c r="I44" s="2571">
        <f t="shared" si="0"/>
        <v>100.97195715356634</v>
      </c>
      <c r="J44" s="2571">
        <v>99.410867787805344</v>
      </c>
      <c r="K44" s="2571">
        <v>99.037422585268686</v>
      </c>
      <c r="L44" s="2571">
        <v>98.911054744745726</v>
      </c>
      <c r="M44" s="2571">
        <v>99.90549013749559</v>
      </c>
      <c r="N44" s="2571">
        <v>99.050651088515721</v>
      </c>
      <c r="O44" s="2571">
        <v>99.272411739882543</v>
      </c>
      <c r="P44" s="2571">
        <v>100.49248293014401</v>
      </c>
      <c r="Q44" s="2571">
        <f t="shared" si="1"/>
        <v>99.273655232945245</v>
      </c>
    </row>
    <row r="45" spans="1:17">
      <c r="A45" s="2541">
        <v>44409</v>
      </c>
      <c r="B45" s="2571">
        <v>100.93648644071629</v>
      </c>
      <c r="C45" s="2571">
        <v>100.81994668143021</v>
      </c>
      <c r="D45" s="2571">
        <v>100.39617113997362</v>
      </c>
      <c r="E45" s="2571">
        <v>100.1820259458093</v>
      </c>
      <c r="F45" s="2571">
        <v>100.41905715802362</v>
      </c>
      <c r="G45" s="2571">
        <v>101.13184045475103</v>
      </c>
      <c r="H45" s="2571">
        <v>101.65180867319182</v>
      </c>
      <c r="I45" s="2571">
        <f t="shared" si="0"/>
        <v>100.77035144439105</v>
      </c>
      <c r="J45" s="2571">
        <v>99.497730750924262</v>
      </c>
      <c r="K45" s="2571">
        <v>98.896931638838495</v>
      </c>
      <c r="L45" s="2571">
        <v>98.916298315909188</v>
      </c>
      <c r="M45" s="2571">
        <v>99.976595630878563</v>
      </c>
      <c r="N45" s="2571">
        <v>99.090229445625724</v>
      </c>
      <c r="O45" s="2571">
        <v>99.291330209881806</v>
      </c>
      <c r="P45" s="2571">
        <v>100.65941616949272</v>
      </c>
      <c r="Q45" s="2571">
        <f t="shared" si="1"/>
        <v>99.290305057827425</v>
      </c>
    </row>
    <row r="46" spans="1:17">
      <c r="A46" s="2541">
        <v>44440</v>
      </c>
      <c r="B46" s="2571">
        <v>100.72573896220536</v>
      </c>
      <c r="C46" s="2571">
        <v>100.79361262676817</v>
      </c>
      <c r="D46" s="2571">
        <v>100.22058057875297</v>
      </c>
      <c r="E46" s="2571">
        <v>100.05573791493089</v>
      </c>
      <c r="F46" s="2571">
        <v>100.5431109701929</v>
      </c>
      <c r="G46" s="2571">
        <v>101.2233872522212</v>
      </c>
      <c r="H46" s="2571">
        <v>101.52619727223623</v>
      </c>
      <c r="I46" s="2571">
        <f t="shared" si="0"/>
        <v>100.64262764288101</v>
      </c>
      <c r="J46" s="2571">
        <v>99.617222089799256</v>
      </c>
      <c r="K46" s="2571">
        <v>98.7757905087647</v>
      </c>
      <c r="L46" s="2571">
        <v>98.91516067526139</v>
      </c>
      <c r="M46" s="2571">
        <v>100.06125480362296</v>
      </c>
      <c r="N46" s="2571">
        <v>99.160056721475783</v>
      </c>
      <c r="O46" s="2571">
        <v>99.276921688634985</v>
      </c>
      <c r="P46" s="2571">
        <v>100.76143601934263</v>
      </c>
      <c r="Q46" s="2571">
        <f t="shared" si="1"/>
        <v>99.32695602940467</v>
      </c>
    </row>
    <row r="47" spans="1:17">
      <c r="A47" s="2541">
        <v>44470</v>
      </c>
      <c r="B47" s="2571">
        <v>100.69128758881322</v>
      </c>
      <c r="C47" s="2571">
        <v>100.84750328947355</v>
      </c>
      <c r="D47" s="2571">
        <v>100.14724719414531</v>
      </c>
      <c r="E47" s="2571">
        <v>100.1242354151328</v>
      </c>
      <c r="F47" s="2571">
        <v>100.74793010939119</v>
      </c>
      <c r="G47" s="2571">
        <v>101.35049949523565</v>
      </c>
      <c r="H47" s="2571">
        <v>101.46307189708408</v>
      </c>
      <c r="I47" s="2571">
        <f t="shared" si="0"/>
        <v>100.64981594861464</v>
      </c>
      <c r="J47" s="2571">
        <v>99.73689325888698</v>
      </c>
      <c r="K47" s="2571">
        <v>98.725020764781632</v>
      </c>
      <c r="L47" s="2571">
        <v>98.946411729264369</v>
      </c>
      <c r="M47" s="2571">
        <v>100.2361100392452</v>
      </c>
      <c r="N47" s="2571">
        <v>99.286445223562367</v>
      </c>
      <c r="O47" s="2571">
        <v>99.291330608299361</v>
      </c>
      <c r="P47" s="2571">
        <v>100.83600745392383</v>
      </c>
      <c r="Q47" s="2571">
        <f t="shared" si="1"/>
        <v>99.394888066740023</v>
      </c>
    </row>
    <row r="48" spans="1:17">
      <c r="A48" s="2541">
        <v>44501</v>
      </c>
      <c r="B48" s="2571">
        <v>100.79567135134417</v>
      </c>
      <c r="C48" s="2571">
        <v>100.99541429002588</v>
      </c>
      <c r="D48" s="2571">
        <v>100.19944512309773</v>
      </c>
      <c r="E48" s="2571">
        <v>100.3460871135631</v>
      </c>
      <c r="F48" s="2571">
        <v>101.00545608295167</v>
      </c>
      <c r="G48" s="2571">
        <v>101.50631118504359</v>
      </c>
      <c r="H48" s="2571">
        <v>101.46662364114609</v>
      </c>
      <c r="I48" s="2571">
        <f t="shared" si="0"/>
        <v>100.77575072262378</v>
      </c>
      <c r="J48" s="2571">
        <v>99.829554174435486</v>
      </c>
      <c r="K48" s="2571">
        <v>98.752106856311244</v>
      </c>
      <c r="L48" s="2571">
        <v>99.032922020487732</v>
      </c>
      <c r="M48" s="2571">
        <v>100.48737482413917</v>
      </c>
      <c r="N48" s="2571">
        <v>99.454732545470875</v>
      </c>
      <c r="O48" s="2571">
        <v>99.396799170815655</v>
      </c>
      <c r="P48" s="2571">
        <v>100.91193471117087</v>
      </c>
      <c r="Q48" s="2571">
        <f t="shared" si="1"/>
        <v>99.487086795733092</v>
      </c>
    </row>
    <row r="49" spans="1:17">
      <c r="A49" s="2541">
        <v>44531</v>
      </c>
      <c r="B49" s="2571">
        <v>100.91619294489372</v>
      </c>
      <c r="C49" s="2571">
        <v>101.20670044171273</v>
      </c>
      <c r="D49" s="2571">
        <v>100.32238577641436</v>
      </c>
      <c r="E49" s="2571">
        <v>100.67251389828473</v>
      </c>
      <c r="F49" s="2571">
        <v>101.27571692427182</v>
      </c>
      <c r="G49" s="2571">
        <v>101.66804962476517</v>
      </c>
      <c r="H49" s="2571">
        <v>101.51350703890542</v>
      </c>
      <c r="I49" s="2571">
        <f t="shared" si="0"/>
        <v>100.94178043314633</v>
      </c>
      <c r="J49" s="2571">
        <v>99.85862196272015</v>
      </c>
      <c r="K49" s="2571">
        <v>98.863773770851211</v>
      </c>
      <c r="L49" s="2571">
        <v>99.175220928927018</v>
      </c>
      <c r="M49" s="2571">
        <v>100.76616158526491</v>
      </c>
      <c r="N49" s="2571">
        <v>99.636891651084667</v>
      </c>
      <c r="O49" s="2571">
        <v>99.570079313316427</v>
      </c>
      <c r="P49" s="2571">
        <v>101.01064895309077</v>
      </c>
      <c r="Q49" s="2571">
        <f t="shared" si="1"/>
        <v>99.581947812511359</v>
      </c>
    </row>
    <row r="50" spans="1:17">
      <c r="A50" s="2541">
        <v>44562</v>
      </c>
      <c r="B50" s="2571">
        <v>101.03109557583946</v>
      </c>
      <c r="C50" s="2571">
        <v>101.47326598616498</v>
      </c>
      <c r="D50" s="2571">
        <v>100.51550709637166</v>
      </c>
      <c r="E50" s="2571">
        <v>101.08777725930466</v>
      </c>
      <c r="F50" s="2571">
        <v>101.56931471116232</v>
      </c>
      <c r="G50" s="2571">
        <v>101.86428087605832</v>
      </c>
      <c r="H50" s="2571">
        <v>101.592832577976</v>
      </c>
      <c r="I50" s="2571">
        <f t="shared" si="0"/>
        <v>101.13626671484957</v>
      </c>
      <c r="J50" s="2571">
        <v>99.843325331084074</v>
      </c>
      <c r="K50" s="2571">
        <v>99.068886584601103</v>
      </c>
      <c r="L50" s="2571">
        <v>99.376364073349407</v>
      </c>
      <c r="M50" s="2571">
        <v>101.02793041433429</v>
      </c>
      <c r="N50" s="2571">
        <v>99.851970825071163</v>
      </c>
      <c r="O50" s="2571">
        <v>99.760207813531011</v>
      </c>
      <c r="P50" s="2571">
        <v>101.12821976998521</v>
      </c>
      <c r="Q50" s="2571">
        <f t="shared" si="1"/>
        <v>99.686254563510758</v>
      </c>
    </row>
    <row r="51" spans="1:17">
      <c r="A51" s="2541">
        <v>44593</v>
      </c>
      <c r="B51" s="2571">
        <v>101.08748492346056</v>
      </c>
      <c r="C51" s="2571">
        <v>101.73956489553355</v>
      </c>
      <c r="D51" s="2571">
        <v>100.72290945684864</v>
      </c>
      <c r="E51" s="2571">
        <v>101.50270631956526</v>
      </c>
      <c r="F51" s="2571">
        <v>101.87106411795166</v>
      </c>
      <c r="G51" s="2571">
        <v>102.05382724975838</v>
      </c>
      <c r="H51" s="2571">
        <v>101.63613946862242</v>
      </c>
      <c r="I51" s="2571">
        <f t="shared" si="0"/>
        <v>101.30486182671153</v>
      </c>
      <c r="J51" s="2571">
        <v>99.806763687987214</v>
      </c>
      <c r="K51" s="2571">
        <v>99.332129027226344</v>
      </c>
      <c r="L51" s="2571">
        <v>99.616559238808577</v>
      </c>
      <c r="M51" s="2571">
        <v>101.24957267474484</v>
      </c>
      <c r="N51" s="2571">
        <v>100.08429422357516</v>
      </c>
      <c r="O51" s="2571">
        <v>99.95065868179897</v>
      </c>
      <c r="P51" s="2571">
        <v>101.25547461981024</v>
      </c>
      <c r="Q51" s="2571">
        <f t="shared" si="1"/>
        <v>99.796944486499584</v>
      </c>
    </row>
    <row r="52" spans="1:17">
      <c r="A52" s="2541">
        <v>44621</v>
      </c>
      <c r="B52" s="2571">
        <v>101.13567896406866</v>
      </c>
      <c r="C52" s="2571">
        <v>102.00660221642745</v>
      </c>
      <c r="D52" s="2571">
        <v>100.92905904185591</v>
      </c>
      <c r="E52" s="2571">
        <v>101.8469729818347</v>
      </c>
      <c r="F52" s="2571">
        <v>102.21043145938465</v>
      </c>
      <c r="G52" s="2571">
        <v>102.28294513967487</v>
      </c>
      <c r="H52" s="2571">
        <v>101.68247169910079</v>
      </c>
      <c r="I52" s="2571">
        <f t="shared" si="0"/>
        <v>101.46787906193373</v>
      </c>
      <c r="J52" s="2571">
        <v>99.771832788265556</v>
      </c>
      <c r="K52" s="2571">
        <v>99.608342569183549</v>
      </c>
      <c r="L52" s="2571">
        <v>99.872245896444483</v>
      </c>
      <c r="M52" s="2571">
        <v>101.42252817975651</v>
      </c>
      <c r="N52" s="2571">
        <v>100.31842808505971</v>
      </c>
      <c r="O52" s="2571">
        <v>100.1601793144837</v>
      </c>
      <c r="P52" s="2571">
        <v>101.38120644911668</v>
      </c>
      <c r="Q52" s="2571">
        <f t="shared" si="1"/>
        <v>99.910777239052109</v>
      </c>
    </row>
    <row r="53" spans="1:17">
      <c r="A53" s="2541">
        <v>44652</v>
      </c>
      <c r="B53" s="2571">
        <v>101.1414716439549</v>
      </c>
      <c r="C53" s="2571">
        <v>102.22463582711897</v>
      </c>
      <c r="D53" s="2571">
        <v>101.05787775790169</v>
      </c>
      <c r="E53" s="2571">
        <v>102.08119548967636</v>
      </c>
      <c r="F53" s="2571">
        <v>102.48774191843457</v>
      </c>
      <c r="G53" s="2571">
        <v>102.45571633453012</v>
      </c>
      <c r="H53" s="2571">
        <v>101.71145351868523</v>
      </c>
      <c r="I53" s="2571">
        <f t="shared" si="0"/>
        <v>101.57597578617114</v>
      </c>
      <c r="J53" s="2571">
        <v>99.753471053435746</v>
      </c>
      <c r="K53" s="2571">
        <v>99.90137424690441</v>
      </c>
      <c r="L53" s="2571">
        <v>100.13066817732643</v>
      </c>
      <c r="M53" s="2571">
        <v>101.55469848231564</v>
      </c>
      <c r="N53" s="2571">
        <v>100.5196027193021</v>
      </c>
      <c r="O53" s="2571">
        <v>100.4018523722807</v>
      </c>
      <c r="P53" s="2571">
        <v>101.49662749229876</v>
      </c>
      <c r="Q53" s="2571">
        <f t="shared" si="1"/>
        <v>100.03372463400294</v>
      </c>
    </row>
    <row r="54" spans="1:17">
      <c r="A54" s="2541">
        <v>44682</v>
      </c>
      <c r="B54" s="2571">
        <v>101.09524387301526</v>
      </c>
      <c r="C54" s="2571">
        <v>102.37302316572483</v>
      </c>
      <c r="D54" s="2571">
        <v>101.10849221506147</v>
      </c>
      <c r="E54" s="2571">
        <v>102.18745803805081</v>
      </c>
      <c r="F54" s="2571">
        <v>102.62059418884344</v>
      </c>
      <c r="G54" s="2571">
        <v>102.50319396276167</v>
      </c>
      <c r="H54" s="2571">
        <v>101.69651055330247</v>
      </c>
      <c r="I54" s="2571">
        <f t="shared" si="0"/>
        <v>101.61143486279509</v>
      </c>
      <c r="J54" s="2571">
        <v>99.794844619772107</v>
      </c>
      <c r="K54" s="2571">
        <v>100.20431787513951</v>
      </c>
      <c r="L54" s="2571">
        <v>100.35952565187574</v>
      </c>
      <c r="M54" s="2571">
        <v>101.63537321581701</v>
      </c>
      <c r="N54" s="2571">
        <v>100.66312790343854</v>
      </c>
      <c r="O54" s="2571">
        <v>100.65670341061892</v>
      </c>
      <c r="P54" s="2571">
        <v>101.57881203123847</v>
      </c>
      <c r="Q54" s="2571">
        <f t="shared" si="1"/>
        <v>100.17770269411187</v>
      </c>
    </row>
    <row r="55" spans="1:17">
      <c r="A55" s="2541">
        <v>44713</v>
      </c>
      <c r="B55" s="2571">
        <v>101.05125694988214</v>
      </c>
      <c r="C55" s="2571">
        <v>102.45664192943612</v>
      </c>
      <c r="D55" s="2571">
        <v>101.12477993666607</v>
      </c>
      <c r="E55" s="2571">
        <v>102.19985503159704</v>
      </c>
      <c r="F55" s="2571">
        <v>102.64367425902333</v>
      </c>
      <c r="G55" s="2571">
        <v>102.43147958526217</v>
      </c>
      <c r="H55" s="2571">
        <v>101.60489795133689</v>
      </c>
      <c r="I55" s="2571">
        <f t="shared" si="0"/>
        <v>101.61100511758464</v>
      </c>
      <c r="J55" s="2571">
        <v>99.942879264949426</v>
      </c>
      <c r="K55" s="2571">
        <v>100.52471179037265</v>
      </c>
      <c r="L55" s="2571">
        <v>100.60054696696091</v>
      </c>
      <c r="M55" s="2571">
        <v>101.70424646398347</v>
      </c>
      <c r="N55" s="2571">
        <v>100.73385552939069</v>
      </c>
      <c r="O55" s="2571">
        <v>100.9013522264122</v>
      </c>
      <c r="P55" s="2571">
        <v>101.6096491064355</v>
      </c>
      <c r="Q55" s="2571">
        <f t="shared" si="1"/>
        <v>100.37315856743498</v>
      </c>
    </row>
    <row r="56" spans="1:17">
      <c r="A56" s="2541">
        <v>44743</v>
      </c>
      <c r="B56" s="2571">
        <v>101.00899268098384</v>
      </c>
      <c r="C56" s="2571">
        <v>102.39800471695695</v>
      </c>
      <c r="D56" s="2571">
        <v>101.10034400270105</v>
      </c>
      <c r="E56" s="2571">
        <v>102.12154478655789</v>
      </c>
      <c r="F56" s="2571">
        <v>102.57186966372906</v>
      </c>
      <c r="G56" s="2571">
        <v>102.24270525768931</v>
      </c>
      <c r="H56" s="2571">
        <v>101.42651240233327</v>
      </c>
      <c r="I56" s="2571">
        <f t="shared" si="0"/>
        <v>101.55642122586008</v>
      </c>
      <c r="J56" s="2571">
        <v>100.11314601121295</v>
      </c>
      <c r="K56" s="2571">
        <v>100.82721848959079</v>
      </c>
      <c r="L56" s="2571">
        <v>100.83619745708913</v>
      </c>
      <c r="M56" s="2571">
        <v>101.7281440261164</v>
      </c>
      <c r="N56" s="2571">
        <v>100.71768344594437</v>
      </c>
      <c r="O56" s="2571">
        <v>101.11169463878254</v>
      </c>
      <c r="P56" s="2571">
        <v>101.5590837051507</v>
      </c>
      <c r="Q56" s="2571">
        <f t="shared" si="1"/>
        <v>100.56542785179197</v>
      </c>
    </row>
    <row r="57" spans="1:17">
      <c r="A57" s="2541">
        <v>44774</v>
      </c>
      <c r="B57" s="2571">
        <v>100.95273905843121</v>
      </c>
      <c r="C57" s="2571">
        <v>102.2023329294809</v>
      </c>
      <c r="D57" s="2571">
        <v>101.04643564830907</v>
      </c>
      <c r="E57" s="2571">
        <v>101.93300043629647</v>
      </c>
      <c r="F57" s="2571">
        <v>102.3913740253397</v>
      </c>
      <c r="G57" s="2571">
        <v>101.94088468100517</v>
      </c>
      <c r="H57" s="2571">
        <v>101.14996587903754</v>
      </c>
      <c r="I57" s="2571">
        <f t="shared" si="0"/>
        <v>101.44102569915367</v>
      </c>
      <c r="J57" s="2571">
        <v>100.24763844056449</v>
      </c>
      <c r="K57" s="2571">
        <v>101.07981153306422</v>
      </c>
      <c r="L57" s="2571">
        <v>101.04072774567928</v>
      </c>
      <c r="M57" s="2571">
        <v>101.66562207862866</v>
      </c>
      <c r="N57" s="2571">
        <v>100.62951787061256</v>
      </c>
      <c r="O57" s="2571">
        <v>101.28183008393975</v>
      </c>
      <c r="P57" s="2571">
        <v>101.4164622096489</v>
      </c>
      <c r="Q57" s="2571">
        <f t="shared" si="1"/>
        <v>100.71360963821567</v>
      </c>
    </row>
    <row r="58" spans="1:17">
      <c r="A58" s="2541">
        <v>44805</v>
      </c>
      <c r="B58" s="2571">
        <v>100.81994816895887</v>
      </c>
      <c r="C58" s="2571">
        <v>101.86137696348248</v>
      </c>
      <c r="D58" s="2571">
        <v>100.91192192599109</v>
      </c>
      <c r="E58" s="2571">
        <v>101.5939265524169</v>
      </c>
      <c r="F58" s="2571">
        <v>102.07703686889013</v>
      </c>
      <c r="G58" s="2571">
        <v>101.54399836128594</v>
      </c>
      <c r="H58" s="2571">
        <v>100.76572365337928</v>
      </c>
      <c r="I58" s="2571">
        <f t="shared" si="0"/>
        <v>101.22351430353486</v>
      </c>
      <c r="J58" s="2571">
        <v>100.32776010630131</v>
      </c>
      <c r="K58" s="2571">
        <v>101.25094346291925</v>
      </c>
      <c r="L58" s="2571">
        <v>101.19096945983343</v>
      </c>
      <c r="M58" s="2571">
        <v>101.50072243406377</v>
      </c>
      <c r="N58" s="2571">
        <v>100.48018210518761</v>
      </c>
      <c r="O58" s="2571">
        <v>101.39630893209298</v>
      </c>
      <c r="P58" s="2571">
        <v>101.17570221149802</v>
      </c>
      <c r="Q58" s="2571">
        <f t="shared" si="1"/>
        <v>100.79714723119582</v>
      </c>
    </row>
    <row r="59" spans="1:17">
      <c r="A59" s="2541">
        <v>44835</v>
      </c>
      <c r="B59" s="2571">
        <v>100.64113195836985</v>
      </c>
      <c r="C59" s="2571">
        <v>101.43639076947699</v>
      </c>
      <c r="D59" s="2571">
        <v>100.74006517500456</v>
      </c>
      <c r="E59" s="2571">
        <v>101.16504379866245</v>
      </c>
      <c r="F59" s="2571">
        <v>101.6833767197929</v>
      </c>
      <c r="G59" s="2571">
        <v>101.08647332286935</v>
      </c>
      <c r="H59" s="2571">
        <v>100.35569472733359</v>
      </c>
      <c r="I59" s="2571">
        <f t="shared" si="0"/>
        <v>100.94673849070531</v>
      </c>
      <c r="J59" s="2571">
        <v>100.37430916084035</v>
      </c>
      <c r="K59" s="2571">
        <v>101.31045747794538</v>
      </c>
      <c r="L59" s="2571">
        <v>101.27962810516946</v>
      </c>
      <c r="M59" s="2571">
        <v>101.26422186954376</v>
      </c>
      <c r="N59" s="2571">
        <v>100.27877694682344</v>
      </c>
      <c r="O59" s="2571">
        <v>101.43422941510956</v>
      </c>
      <c r="P59" s="2571">
        <v>100.86810102272024</v>
      </c>
      <c r="Q59" s="2571">
        <f t="shared" si="1"/>
        <v>100.8195904437995</v>
      </c>
    </row>
    <row r="60" spans="1:17" s="428" customFormat="1">
      <c r="A60" s="2541">
        <v>44866</v>
      </c>
      <c r="B60" s="2571">
        <v>100.46820324494581</v>
      </c>
      <c r="C60" s="2571">
        <v>100.99878007432582</v>
      </c>
      <c r="D60" s="2571">
        <v>100.52542765699165</v>
      </c>
      <c r="E60" s="2571">
        <v>100.69832243316276</v>
      </c>
      <c r="F60" s="2571">
        <v>101.29044307113885</v>
      </c>
      <c r="G60" s="2571">
        <v>100.62841355009593</v>
      </c>
      <c r="H60" s="2571">
        <v>99.996250993455675</v>
      </c>
      <c r="I60" s="2571">
        <f t="shared" si="0"/>
        <v>100.66155558632357</v>
      </c>
      <c r="J60" s="2571">
        <v>100.37668447243945</v>
      </c>
      <c r="K60" s="2571">
        <v>101.26134581811499</v>
      </c>
      <c r="L60" s="2571">
        <v>101.30587881250307</v>
      </c>
      <c r="M60" s="2571">
        <v>101.05121684586021</v>
      </c>
      <c r="N60" s="2571">
        <v>100.0672720049272</v>
      </c>
      <c r="O60" s="2571">
        <v>101.3827259367378</v>
      </c>
      <c r="P60" s="2571">
        <v>100.51906762765381</v>
      </c>
      <c r="Q60" s="2571">
        <f t="shared" si="1"/>
        <v>100.78485731181408</v>
      </c>
    </row>
    <row r="61" spans="1:17" s="428" customFormat="1">
      <c r="A61" s="2541">
        <v>44896</v>
      </c>
      <c r="B61" s="2571">
        <v>100.31491366253026</v>
      </c>
      <c r="C61" s="2571">
        <v>100.57858478736837</v>
      </c>
      <c r="D61" s="2571">
        <v>100.30536714696659</v>
      </c>
      <c r="E61" s="2571">
        <v>100.19121910285364</v>
      </c>
      <c r="F61" s="2571">
        <v>100.9343324848677</v>
      </c>
      <c r="G61" s="2571">
        <v>100.22121408169063</v>
      </c>
      <c r="H61" s="2571">
        <v>99.693342466718846</v>
      </c>
      <c r="I61" s="2571">
        <f t="shared" si="0"/>
        <v>100.39007423826111</v>
      </c>
      <c r="J61" s="2571">
        <v>100.33051966410778</v>
      </c>
      <c r="K61" s="2571">
        <v>101.11258309188973</v>
      </c>
      <c r="L61" s="2571">
        <v>101.28794946181876</v>
      </c>
      <c r="M61" s="2571">
        <v>100.81447735706732</v>
      </c>
      <c r="N61" s="2571">
        <v>99.870707791527778</v>
      </c>
      <c r="O61" s="2571">
        <v>101.2439894645682</v>
      </c>
      <c r="P61" s="2571">
        <v>100.16001236842247</v>
      </c>
      <c r="Q61" s="2571">
        <f t="shared" si="1"/>
        <v>100.6930390997799</v>
      </c>
    </row>
    <row r="62" spans="1:17">
      <c r="A62" s="2541">
        <v>44927</v>
      </c>
      <c r="B62" s="2571">
        <v>100.22924672654693</v>
      </c>
      <c r="C62" s="2571">
        <v>100.2408920290906</v>
      </c>
      <c r="D62" s="2571">
        <v>100.1335255842459</v>
      </c>
      <c r="E62" s="2571">
        <v>99.698162992315446</v>
      </c>
      <c r="F62" s="2571">
        <v>100.62906208481951</v>
      </c>
      <c r="G62" s="2571">
        <v>99.911897994856517</v>
      </c>
      <c r="H62" s="2571">
        <v>99.464572857273168</v>
      </c>
      <c r="I62" s="2571">
        <f t="shared" si="0"/>
        <v>100.18392024070383</v>
      </c>
      <c r="J62" s="2571">
        <v>100.26431711898381</v>
      </c>
      <c r="K62" s="2571">
        <v>100.89561063404176</v>
      </c>
      <c r="L62" s="2571">
        <v>101.24764747566093</v>
      </c>
      <c r="M62" s="2571">
        <v>100.52308925255144</v>
      </c>
      <c r="N62" s="2571">
        <v>99.720149869130452</v>
      </c>
      <c r="O62" s="2571">
        <v>101.0601584613548</v>
      </c>
      <c r="P62" s="2571">
        <v>99.825901888786234</v>
      </c>
      <c r="Q62" s="2571">
        <f t="shared" si="1"/>
        <v>100.56882436371009</v>
      </c>
    </row>
    <row r="63" spans="1:17">
      <c r="A63" s="2541">
        <v>44958</v>
      </c>
      <c r="B63" s="2571">
        <v>100.20137077859189</v>
      </c>
      <c r="C63" s="2571">
        <v>100.02465515848638</v>
      </c>
      <c r="D63" s="2571">
        <v>100.02595047620821</v>
      </c>
      <c r="E63" s="2571">
        <v>99.326922319302412</v>
      </c>
      <c r="F63" s="2571">
        <v>100.34332207608175</v>
      </c>
      <c r="G63" s="2571">
        <v>99.696340880916267</v>
      </c>
      <c r="H63" s="2571">
        <v>99.283576093921496</v>
      </c>
      <c r="I63" s="2571">
        <f t="shared" si="0"/>
        <v>100.0560114765709</v>
      </c>
      <c r="J63" s="2571">
        <v>100.23364254333953</v>
      </c>
      <c r="K63" s="2571">
        <v>100.67994426655117</v>
      </c>
      <c r="L63" s="2571">
        <v>101.21270913591395</v>
      </c>
      <c r="M63" s="2571">
        <v>100.36746902318735</v>
      </c>
      <c r="N63" s="2571">
        <v>99.64178593449796</v>
      </c>
      <c r="O63" s="2571">
        <v>100.88736164532385</v>
      </c>
      <c r="P63" s="2571">
        <v>99.551709363753474</v>
      </c>
      <c r="Q63" s="2571">
        <f t="shared" si="1"/>
        <v>100.47620559635337</v>
      </c>
    </row>
    <row r="64" spans="1:17">
      <c r="A64" s="2541">
        <v>44986</v>
      </c>
      <c r="B64" s="2571">
        <v>100.20291566263934</v>
      </c>
      <c r="C64" s="2571">
        <v>99.904528902202742</v>
      </c>
      <c r="D64" s="2571">
        <v>99.961699431238301</v>
      </c>
      <c r="E64" s="2571">
        <v>99.099633038506553</v>
      </c>
      <c r="F64" s="2571">
        <v>100.06579902445156</v>
      </c>
      <c r="G64" s="2571">
        <v>99.544014538463145</v>
      </c>
      <c r="H64" s="2571">
        <v>99.15349866831383</v>
      </c>
      <c r="I64" s="2571">
        <f t="shared" si="0"/>
        <v>99.984037697932422</v>
      </c>
      <c r="J64" s="2571">
        <v>100.27210139628292</v>
      </c>
      <c r="K64" s="2571">
        <v>100.49625730793427</v>
      </c>
      <c r="L64" s="2571">
        <v>101.17328382483984</v>
      </c>
      <c r="M64" s="2571">
        <v>100.37721157039127</v>
      </c>
      <c r="N64" s="2571">
        <v>99.662877898732205</v>
      </c>
      <c r="O64" s="2571">
        <v>100.76333616813291</v>
      </c>
      <c r="P64" s="2571">
        <v>99.379753936967177</v>
      </c>
      <c r="Q64" s="2571">
        <f t="shared" si="1"/>
        <v>100.44218809894704</v>
      </c>
    </row>
    <row r="65" spans="1:17">
      <c r="A65" s="2541">
        <v>45017</v>
      </c>
      <c r="B65" s="2571">
        <v>100.22373625056973</v>
      </c>
      <c r="C65" s="2571">
        <v>99.836466974266713</v>
      </c>
      <c r="D65" s="2571">
        <v>99.921807198381103</v>
      </c>
      <c r="E65" s="2571">
        <v>98.988734203527727</v>
      </c>
      <c r="F65" s="2571">
        <v>99.821289537896234</v>
      </c>
      <c r="G65" s="2571">
        <v>99.40838664544917</v>
      </c>
      <c r="H65" s="2571">
        <v>99.097843692627251</v>
      </c>
      <c r="I65" s="2571">
        <f t="shared" si="0"/>
        <v>99.947376645623606</v>
      </c>
      <c r="J65" s="2571">
        <v>100.35945898972571</v>
      </c>
      <c r="K65" s="2571">
        <v>100.34920674470905</v>
      </c>
      <c r="L65" s="2571">
        <v>101.12980893397581</v>
      </c>
      <c r="M65" s="2571">
        <v>100.47444278698497</v>
      </c>
      <c r="N65" s="2571">
        <v>99.762582913496885</v>
      </c>
      <c r="O65" s="2571">
        <v>100.68132082928733</v>
      </c>
      <c r="P65" s="2571">
        <v>99.324773972036738</v>
      </c>
      <c r="Q65" s="2571">
        <f t="shared" si="1"/>
        <v>100.45133917725326</v>
      </c>
    </row>
    <row r="66" spans="1:17">
      <c r="A66" s="2541">
        <v>45047</v>
      </c>
      <c r="B66" s="2571">
        <v>100.26199264852313</v>
      </c>
      <c r="C66" s="2571">
        <v>99.787219932637228</v>
      </c>
      <c r="D66" s="2571">
        <v>99.849758203983967</v>
      </c>
      <c r="E66" s="2571">
        <v>98.992588827563821</v>
      </c>
      <c r="F66" s="2571">
        <v>99.678670947534044</v>
      </c>
      <c r="G66" s="2571">
        <v>99.289414532741986</v>
      </c>
      <c r="H66" s="2571">
        <v>99.086407143433618</v>
      </c>
      <c r="I66" s="2571">
        <f t="shared" si="0"/>
        <v>99.93314333321203</v>
      </c>
      <c r="J66" s="2571">
        <v>100.47728113609082</v>
      </c>
      <c r="K66" s="2571">
        <v>100.25586588436258</v>
      </c>
      <c r="L66" s="2571">
        <v>101.06390444433595</v>
      </c>
      <c r="M66" s="2571">
        <v>100.60941878005096</v>
      </c>
      <c r="N66" s="2571">
        <v>99.903723934711536</v>
      </c>
      <c r="O66" s="2571">
        <v>100.59874568667341</v>
      </c>
      <c r="P66" s="2571">
        <v>99.350141075932484</v>
      </c>
      <c r="Q66" s="2571">
        <f t="shared" si="1"/>
        <v>100.48930519299958</v>
      </c>
    </row>
    <row r="67" spans="1:17">
      <c r="A67" s="2541">
        <v>45078</v>
      </c>
      <c r="B67" s="2571">
        <v>100.31703114553271</v>
      </c>
      <c r="C67" s="2571">
        <v>99.746002089898326</v>
      </c>
      <c r="D67" s="2571">
        <v>99.798248879821173</v>
      </c>
      <c r="E67" s="2571">
        <v>99.065229593931036</v>
      </c>
      <c r="F67" s="2571">
        <v>99.575948621263805</v>
      </c>
      <c r="G67" s="2571">
        <v>99.216467484203307</v>
      </c>
      <c r="H67" s="2571">
        <v>99.116997058854409</v>
      </c>
      <c r="I67" s="2571">
        <f t="shared" si="0"/>
        <v>99.940346012881477</v>
      </c>
      <c r="J67" s="2571">
        <v>100.62225258264185</v>
      </c>
      <c r="K67" s="2571">
        <v>100.17170918753256</v>
      </c>
      <c r="L67" s="2571">
        <v>100.97414091213942</v>
      </c>
      <c r="M67" s="2571">
        <v>100.69608147162489</v>
      </c>
      <c r="N67" s="2571">
        <v>100.03925254432346</v>
      </c>
      <c r="O67" s="2571">
        <v>100.49282511519607</v>
      </c>
      <c r="P67" s="2571">
        <v>99.417395040938658</v>
      </c>
      <c r="Q67" s="2571">
        <f t="shared" si="1"/>
        <v>100.53433937519526</v>
      </c>
    </row>
    <row r="68" spans="1:17">
      <c r="A68" s="2541">
        <v>45108</v>
      </c>
      <c r="B68" s="2571">
        <v>100.35852628251141</v>
      </c>
      <c r="C68" s="2571">
        <v>99.706336504525723</v>
      </c>
      <c r="D68" s="2571">
        <v>99.795448664064182</v>
      </c>
      <c r="E68" s="2571">
        <v>99.177383335305038</v>
      </c>
      <c r="F68" s="2571">
        <v>99.477377015310566</v>
      </c>
      <c r="G68" s="2571">
        <v>99.200057365964469</v>
      </c>
      <c r="H68" s="2571">
        <v>99.184346463990821</v>
      </c>
      <c r="I68" s="2571">
        <f t="shared" si="0"/>
        <v>99.953404961863512</v>
      </c>
      <c r="J68" s="2571">
        <v>100.79503403450578</v>
      </c>
      <c r="K68" s="2571">
        <v>100.02295328652518</v>
      </c>
      <c r="L68" s="2571">
        <v>100.85955616260007</v>
      </c>
      <c r="M68" s="2571">
        <v>100.71204868339079</v>
      </c>
      <c r="N68" s="2571">
        <v>100.15557401986486</v>
      </c>
      <c r="O68" s="2571">
        <v>100.38164548852707</v>
      </c>
      <c r="P68" s="2571">
        <v>99.516809384435746</v>
      </c>
      <c r="Q68" s="2571">
        <f t="shared" si="1"/>
        <v>100.56785687924194</v>
      </c>
    </row>
    <row r="69" spans="1:17">
      <c r="A69" s="2541">
        <v>45139</v>
      </c>
      <c r="B69" s="2571">
        <v>100.33617791809769</v>
      </c>
      <c r="C69" s="2571">
        <v>99.655634661672536</v>
      </c>
      <c r="D69" s="2571">
        <v>99.772711101826673</v>
      </c>
      <c r="E69" s="2571">
        <v>99.326053141404032</v>
      </c>
      <c r="F69" s="2571">
        <v>99.379295856129531</v>
      </c>
      <c r="G69" s="2571">
        <v>99.210026432728839</v>
      </c>
      <c r="H69" s="2571">
        <v>99.25293136770766</v>
      </c>
      <c r="I69" s="2571">
        <f t="shared" si="0"/>
        <v>99.935078072580481</v>
      </c>
      <c r="J69" s="2571">
        <v>100.95670068969608</v>
      </c>
      <c r="K69" s="2571">
        <v>99.869703238496413</v>
      </c>
      <c r="L69" s="2571">
        <v>100.73046107968634</v>
      </c>
      <c r="M69" s="2571">
        <v>100.76299554636587</v>
      </c>
      <c r="N69" s="2571">
        <v>100.23843308958919</v>
      </c>
      <c r="O69" s="2571">
        <v>100.26148826356746</v>
      </c>
      <c r="P69" s="2571">
        <v>99.609469676144982</v>
      </c>
      <c r="Q69" s="2571">
        <f t="shared" si="1"/>
        <v>100.59388786397976</v>
      </c>
    </row>
    <row r="70" spans="1:17">
      <c r="A70" s="2541">
        <v>45170</v>
      </c>
      <c r="B70" s="2571">
        <v>100.20568270181555</v>
      </c>
      <c r="C70" s="2571">
        <v>99.561630121708603</v>
      </c>
      <c r="D70" s="2571">
        <v>99.667411284911481</v>
      </c>
      <c r="E70" s="2571">
        <v>99.36965052363135</v>
      </c>
      <c r="F70" s="2571">
        <v>99.210897414093139</v>
      </c>
      <c r="G70" s="2571">
        <v>99.189637059750851</v>
      </c>
      <c r="H70" s="2571">
        <v>99.257235476099368</v>
      </c>
      <c r="I70" s="2571">
        <f t="shared" si="0"/>
        <v>99.832600056875478</v>
      </c>
      <c r="J70" s="2571">
        <v>101.086279363976</v>
      </c>
      <c r="K70" s="2571">
        <v>99.746588400342631</v>
      </c>
      <c r="L70" s="2571">
        <v>100.58460274608461</v>
      </c>
      <c r="M70" s="2571">
        <v>100.71454999997911</v>
      </c>
      <c r="N70" s="2571">
        <v>100.27578666652201</v>
      </c>
      <c r="O70" s="2571">
        <v>100.11760157133968</v>
      </c>
      <c r="P70" s="2571">
        <v>99.681713655907657</v>
      </c>
      <c r="Q70" s="2571">
        <f t="shared" si="1"/>
        <v>100.59919973426747</v>
      </c>
    </row>
    <row r="71" spans="1:17">
      <c r="A71" s="2541">
        <v>45200</v>
      </c>
      <c r="B71" s="2571">
        <v>100.02581858898137</v>
      </c>
      <c r="C71" s="2571">
        <v>99.447817124687191</v>
      </c>
      <c r="D71" s="2571">
        <v>99.462600795528161</v>
      </c>
      <c r="E71" s="2571">
        <v>99.317614466136547</v>
      </c>
      <c r="F71" s="2571">
        <v>99.034541534624353</v>
      </c>
      <c r="G71" s="2571">
        <v>99.165959210877517</v>
      </c>
      <c r="H71" s="2571">
        <v>99.225198416839476</v>
      </c>
      <c r="I71" s="2571">
        <f t="shared" ref="I71:I93" si="2">B71*0.473+C71*0.235+D71*0.127+E71*0.074+F71*0.045+G71*0.046</f>
        <v>99.681891481174304</v>
      </c>
      <c r="J71" s="2571">
        <v>101.13753876382954</v>
      </c>
      <c r="K71" s="2571">
        <v>99.672764067690835</v>
      </c>
      <c r="L71" s="2571">
        <v>100.42768856100912</v>
      </c>
      <c r="M71" s="2571">
        <v>100.5674085930459</v>
      </c>
      <c r="N71" s="2571">
        <v>100.27058571079311</v>
      </c>
      <c r="O71" s="2571">
        <v>99.941804929450853</v>
      </c>
      <c r="P71" s="2571">
        <v>99.7277031839009</v>
      </c>
      <c r="Q71" s="2571">
        <f t="shared" ref="Q71:Q93" si="3">J71*0.473+K71*0.235+L71*0.127+M71*0.074+N71*0.045+O71*0.046</f>
        <v>100.56695945807269</v>
      </c>
    </row>
    <row r="72" spans="1:17">
      <c r="A72" s="2541">
        <v>45231</v>
      </c>
      <c r="B72" s="2571">
        <v>99.842377591042606</v>
      </c>
      <c r="C72" s="2571">
        <v>99.319974682967299</v>
      </c>
      <c r="D72" s="2571">
        <v>99.149088828373408</v>
      </c>
      <c r="E72" s="2571">
        <v>99.181265194752783</v>
      </c>
      <c r="F72" s="2571">
        <v>98.858995189152509</v>
      </c>
      <c r="G72" s="2571">
        <v>99.133815217781475</v>
      </c>
      <c r="H72" s="2571">
        <v>99.152656364170497</v>
      </c>
      <c r="I72" s="2571">
        <f t="shared" si="2"/>
        <v>99.505796840205392</v>
      </c>
      <c r="J72" s="2571">
        <v>101.14269874016675</v>
      </c>
      <c r="K72" s="2571">
        <v>99.655655503328049</v>
      </c>
      <c r="L72" s="2571">
        <v>100.25737581104347</v>
      </c>
      <c r="M72" s="2571">
        <v>100.36351619460658</v>
      </c>
      <c r="N72" s="2571">
        <v>100.21146937963346</v>
      </c>
      <c r="O72" s="2571">
        <v>99.74098896160973</v>
      </c>
      <c r="P72" s="2571">
        <v>99.739437213089786</v>
      </c>
      <c r="Q72" s="2571">
        <f t="shared" si="3"/>
        <v>100.51676408810192</v>
      </c>
    </row>
    <row r="73" spans="1:17">
      <c r="A73" s="2541">
        <v>45261</v>
      </c>
      <c r="B73" s="2571">
        <v>99.680391110043772</v>
      </c>
      <c r="C73" s="2571">
        <v>99.205264038552443</v>
      </c>
      <c r="D73" s="2571">
        <v>98.802030709313996</v>
      </c>
      <c r="E73" s="2571">
        <v>98.999564692624006</v>
      </c>
      <c r="F73" s="2571">
        <v>98.69239198014634</v>
      </c>
      <c r="G73" s="2571">
        <v>99.114637311442209</v>
      </c>
      <c r="H73" s="2571">
        <v>99.054188723303611</v>
      </c>
      <c r="I73" s="2571">
        <f t="shared" si="2"/>
        <v>99.336318686880503</v>
      </c>
      <c r="J73" s="2571">
        <v>101.12971543728516</v>
      </c>
      <c r="K73" s="2571">
        <v>99.684927296026515</v>
      </c>
      <c r="L73" s="2571">
        <v>100.08591951280393</v>
      </c>
      <c r="M73" s="2571">
        <v>100.04734521017458</v>
      </c>
      <c r="N73" s="2571">
        <v>100.09529252436231</v>
      </c>
      <c r="O73" s="2571">
        <v>99.554110802533046</v>
      </c>
      <c r="P73" s="2571">
        <v>99.72759145833227</v>
      </c>
      <c r="Q73" s="2571">
        <f t="shared" si="3"/>
        <v>100.45850590059395</v>
      </c>
    </row>
    <row r="74" spans="1:17">
      <c r="A74" s="2541">
        <v>45292</v>
      </c>
      <c r="B74" s="2571">
        <v>99.546408517698751</v>
      </c>
      <c r="C74" s="2571">
        <v>99.118956981659124</v>
      </c>
      <c r="D74" s="2571">
        <v>98.519345876807762</v>
      </c>
      <c r="E74" s="2571">
        <v>98.843498572040602</v>
      </c>
      <c r="F74" s="2571">
        <v>98.551627709648614</v>
      </c>
      <c r="G74" s="2571">
        <v>99.092535900670541</v>
      </c>
      <c r="H74" s="2571">
        <v>98.966338708052263</v>
      </c>
      <c r="I74" s="2571">
        <f t="shared" si="2"/>
        <v>99.197861838611999</v>
      </c>
      <c r="J74" s="2571">
        <v>101.08072077432469</v>
      </c>
      <c r="K74" s="2571">
        <v>99.727426004626864</v>
      </c>
      <c r="L74" s="2571">
        <v>99.946949823373828</v>
      </c>
      <c r="M74" s="2571">
        <v>99.624917748855523</v>
      </c>
      <c r="N74" s="2571">
        <v>99.924218580554722</v>
      </c>
      <c r="O74" s="2571">
        <v>99.433601591981713</v>
      </c>
      <c r="P74" s="2571">
        <v>99.724051268868436</v>
      </c>
      <c r="Q74" s="2571">
        <f t="shared" si="3"/>
        <v>100.38316808768279</v>
      </c>
    </row>
    <row r="75" spans="1:17">
      <c r="A75" s="2541">
        <v>45323</v>
      </c>
      <c r="B75" s="2571">
        <v>99.547804083482404</v>
      </c>
      <c r="C75" s="2571">
        <v>99.123163520546044</v>
      </c>
      <c r="D75" s="2571">
        <v>98.472055888267192</v>
      </c>
      <c r="E75" s="2571">
        <v>98.8889423216323</v>
      </c>
      <c r="F75" s="2571">
        <v>98.50238643746124</v>
      </c>
      <c r="G75" s="2571">
        <v>99.141750239816915</v>
      </c>
      <c r="H75" s="2571">
        <v>98.996088815733245</v>
      </c>
      <c r="I75" s="2571">
        <f t="shared" si="2"/>
        <v>99.196915489143549</v>
      </c>
      <c r="J75" s="2571">
        <v>100.993388160276</v>
      </c>
      <c r="K75" s="2571">
        <v>99.794431570340365</v>
      </c>
      <c r="L75" s="2571">
        <v>99.88674336858378</v>
      </c>
      <c r="M75" s="2571">
        <v>99.207645526501452</v>
      </c>
      <c r="N75" s="2571">
        <v>99.769756832105344</v>
      </c>
      <c r="O75" s="2571">
        <v>99.379353810576134</v>
      </c>
      <c r="P75" s="2571">
        <v>99.764758140272392</v>
      </c>
      <c r="Q75" s="2571">
        <f t="shared" si="3"/>
        <v>100.30963552834302</v>
      </c>
    </row>
    <row r="76" spans="1:17">
      <c r="A76" s="2541">
        <v>45352</v>
      </c>
      <c r="B76" s="2571">
        <v>99.680334185864552</v>
      </c>
      <c r="C76" s="2571">
        <v>99.224135729305857</v>
      </c>
      <c r="D76" s="2571">
        <v>98.680651635197222</v>
      </c>
      <c r="E76" s="2571">
        <v>99.191949789730089</v>
      </c>
      <c r="F76" s="2571">
        <v>98.550245736669567</v>
      </c>
      <c r="G76" s="2571">
        <v>99.271571155895415</v>
      </c>
      <c r="H76" s="2571">
        <v>99.137446367290678</v>
      </c>
      <c r="I76" s="2571">
        <f t="shared" si="2"/>
        <v>99.340370339732189</v>
      </c>
      <c r="J76" s="2571">
        <v>100.8648839082518</v>
      </c>
      <c r="K76" s="2571">
        <v>99.856509577649163</v>
      </c>
      <c r="L76" s="2571">
        <v>99.890810020686018</v>
      </c>
      <c r="M76" s="2571">
        <v>98.950515521978332</v>
      </c>
      <c r="N76" s="2571">
        <v>99.673338656763249</v>
      </c>
      <c r="O76" s="2571">
        <v>99.370904514071839</v>
      </c>
      <c r="P76" s="2571">
        <v>99.855361967503967</v>
      </c>
      <c r="Q76" s="2571">
        <f t="shared" si="3"/>
        <v>100.24020270780584</v>
      </c>
    </row>
    <row r="77" spans="1:17">
      <c r="A77" s="2541">
        <v>45383</v>
      </c>
      <c r="B77" s="2571">
        <v>99.926641361606201</v>
      </c>
      <c r="C77" s="2571">
        <v>99.402843301223854</v>
      </c>
      <c r="D77" s="2571">
        <v>99.105212112362153</v>
      </c>
      <c r="E77" s="2571">
        <v>99.582656380703966</v>
      </c>
      <c r="F77" s="2571">
        <v>98.73648080074463</v>
      </c>
      <c r="G77" s="2571">
        <v>99.499878806910857</v>
      </c>
      <c r="H77" s="2571">
        <v>99.412968234458248</v>
      </c>
      <c r="I77" s="2571">
        <f t="shared" si="2"/>
        <v>99.600584111420815</v>
      </c>
      <c r="J77" s="2571">
        <v>100.70428319069796</v>
      </c>
      <c r="K77" s="2571">
        <v>99.91243909598127</v>
      </c>
      <c r="L77" s="2571">
        <v>99.926080398465274</v>
      </c>
      <c r="M77" s="2571">
        <v>98.875582269150073</v>
      </c>
      <c r="N77" s="2571">
        <v>99.656259336257989</v>
      </c>
      <c r="O77" s="2571">
        <v>99.40774537409456</v>
      </c>
      <c r="P77" s="2571">
        <v>99.978831868229619</v>
      </c>
      <c r="Q77" s="2571">
        <f t="shared" si="3"/>
        <v>100.17724239261788</v>
      </c>
    </row>
    <row r="78" spans="1:17">
      <c r="A78" s="2541">
        <v>45413</v>
      </c>
      <c r="B78" s="2571">
        <v>100.22625383408278</v>
      </c>
      <c r="C78" s="2571">
        <v>99.567930991093675</v>
      </c>
      <c r="D78" s="2571">
        <v>99.589927560485833</v>
      </c>
      <c r="E78" s="2571">
        <v>100.03174002910085</v>
      </c>
      <c r="F78" s="2571">
        <v>99.015102687518791</v>
      </c>
      <c r="G78" s="2571">
        <v>99.761827338174228</v>
      </c>
      <c r="H78" s="2571">
        <v>99.732955874437138</v>
      </c>
      <c r="I78" s="2571">
        <f t="shared" si="2"/>
        <v>99.900475087257689</v>
      </c>
      <c r="J78" s="2571">
        <v>100.53646981921861</v>
      </c>
      <c r="K78" s="2571">
        <v>100.01929898804823</v>
      </c>
      <c r="L78" s="2571">
        <v>99.966397624859127</v>
      </c>
      <c r="M78" s="2571">
        <v>98.934939242948758</v>
      </c>
      <c r="N78" s="2571">
        <v>99.715900224213641</v>
      </c>
      <c r="O78" s="2571">
        <v>99.451081970728211</v>
      </c>
      <c r="P78" s="2571">
        <v>100.09896676533371</v>
      </c>
      <c r="Q78" s="2571">
        <f t="shared" si="3"/>
        <v>100.13716876976017</v>
      </c>
    </row>
    <row r="79" spans="1:17">
      <c r="A79" s="2541">
        <v>45444</v>
      </c>
      <c r="B79" s="2571">
        <v>100.47454783044059</v>
      </c>
      <c r="C79" s="2571">
        <v>99.617636780350352</v>
      </c>
      <c r="D79" s="2571">
        <v>99.993204211463222</v>
      </c>
      <c r="E79" s="2571">
        <v>100.51148135443039</v>
      </c>
      <c r="F79" s="2571">
        <v>99.324051583714379</v>
      </c>
      <c r="G79" s="2571">
        <v>99.975872034922403</v>
      </c>
      <c r="H79" s="2571">
        <v>99.970074138094731</v>
      </c>
      <c r="I79" s="2571">
        <f t="shared" si="2"/>
        <v>100.14006475713798</v>
      </c>
      <c r="J79" s="2571">
        <v>100.36612106102884</v>
      </c>
      <c r="K79" s="2571">
        <v>100.16028359239931</v>
      </c>
      <c r="L79" s="2571">
        <v>100.00303737605064</v>
      </c>
      <c r="M79" s="2571">
        <v>99.112433412482474</v>
      </c>
      <c r="N79" s="2571">
        <v>99.841780772177046</v>
      </c>
      <c r="O79" s="2571">
        <v>99.49502128217766</v>
      </c>
      <c r="P79" s="2571">
        <v>100.18253866034469</v>
      </c>
      <c r="Q79" s="2571">
        <f t="shared" si="3"/>
        <v>100.11519883909075</v>
      </c>
    </row>
    <row r="80" spans="1:17">
      <c r="A80" s="2541">
        <v>45474</v>
      </c>
      <c r="B80" s="2571">
        <v>100.66138624625543</v>
      </c>
      <c r="C80" s="2571">
        <v>99.593939485695074</v>
      </c>
      <c r="D80" s="2571">
        <v>100.33802582856963</v>
      </c>
      <c r="E80" s="2571">
        <v>100.9881915909265</v>
      </c>
      <c r="F80" s="2571">
        <v>99.688044098530881</v>
      </c>
      <c r="G80" s="2571">
        <v>100.15847867671771</v>
      </c>
      <c r="H80" s="2571">
        <v>100.15890433773247</v>
      </c>
      <c r="I80" s="2571">
        <f t="shared" si="2"/>
        <v>100.32671893513695</v>
      </c>
      <c r="J80" s="2571">
        <v>100.18383809051966</v>
      </c>
      <c r="K80" s="2571">
        <v>100.31093044974801</v>
      </c>
      <c r="L80" s="2571">
        <v>100.04036250463626</v>
      </c>
      <c r="M80" s="2571">
        <v>99.389659567111863</v>
      </c>
      <c r="N80" s="2571">
        <v>100.04005380709546</v>
      </c>
      <c r="O80" s="2571">
        <v>99.549871744629044</v>
      </c>
      <c r="P80" s="2571">
        <v>100.24472487652156</v>
      </c>
      <c r="Q80" s="2571">
        <f t="shared" si="3"/>
        <v>100.10108144013388</v>
      </c>
    </row>
    <row r="81" spans="1:17">
      <c r="A81" s="2541">
        <v>45505</v>
      </c>
      <c r="B81" s="2571">
        <v>100.65220015992679</v>
      </c>
      <c r="C81" s="2571">
        <v>99.446215272098385</v>
      </c>
      <c r="D81" s="2571">
        <v>100.52685608231337</v>
      </c>
      <c r="E81" s="2571">
        <v>101.26037331278424</v>
      </c>
      <c r="F81" s="2571">
        <v>99.935015033749224</v>
      </c>
      <c r="G81" s="2571">
        <v>100.22704109275267</v>
      </c>
      <c r="H81" s="2571">
        <v>100.21736181382461</v>
      </c>
      <c r="I81" s="2571">
        <f t="shared" si="2"/>
        <v>100.34604917897367</v>
      </c>
      <c r="J81" s="2571">
        <v>99.977957878612344</v>
      </c>
      <c r="K81" s="2571">
        <v>100.41449618421279</v>
      </c>
      <c r="L81" s="2571">
        <v>100.08152380471726</v>
      </c>
      <c r="M81" s="2571">
        <v>99.69991804781283</v>
      </c>
      <c r="N81" s="2571">
        <v>100.28356799657082</v>
      </c>
      <c r="O81" s="2571">
        <v>99.611181313098115</v>
      </c>
      <c r="P81" s="2571">
        <v>100.27721301308706</v>
      </c>
      <c r="Q81" s="2571">
        <f t="shared" si="3"/>
        <v>100.07000303885907</v>
      </c>
    </row>
    <row r="82" spans="1:17">
      <c r="A82" s="2541">
        <v>45536</v>
      </c>
      <c r="B82" s="2571">
        <v>100.55743630593174</v>
      </c>
      <c r="C82" s="2571">
        <v>99.308479582812154</v>
      </c>
      <c r="D82" s="2571">
        <v>100.62798339025981</v>
      </c>
      <c r="E82" s="2571">
        <v>101.35265576217027</v>
      </c>
      <c r="F82" s="2571">
        <v>100.08864079781245</v>
      </c>
      <c r="G82" s="2571">
        <v>100.24235286375868</v>
      </c>
      <c r="H82" s="2571">
        <v>100.20417701783241</v>
      </c>
      <c r="I82" s="2571">
        <f t="shared" si="2"/>
        <v>100.29614755926463</v>
      </c>
      <c r="J82" s="2571">
        <v>99.821789334366002</v>
      </c>
      <c r="K82" s="2571">
        <v>100.47948480588666</v>
      </c>
      <c r="L82" s="2571">
        <v>100.14609512499804</v>
      </c>
      <c r="M82" s="2571">
        <v>99.994251278123372</v>
      </c>
      <c r="N82" s="2571">
        <v>100.53830809608982</v>
      </c>
      <c r="O82" s="2571">
        <v>99.679699984249638</v>
      </c>
      <c r="P82" s="2571">
        <v>100.30317440522812</v>
      </c>
      <c r="Q82" s="2571">
        <f t="shared" si="3"/>
        <v>100.05600402359389</v>
      </c>
    </row>
    <row r="83" spans="1:17">
      <c r="A83" s="2541">
        <v>45566</v>
      </c>
      <c r="B83" s="2571">
        <v>100.36952618953497</v>
      </c>
      <c r="C83" s="2571">
        <v>99.25249527429672</v>
      </c>
      <c r="D83" s="2571">
        <v>100.65919965576764</v>
      </c>
      <c r="E83" s="2571">
        <v>101.26854586675393</v>
      </c>
      <c r="F83" s="2571">
        <v>100.17704420137851</v>
      </c>
      <c r="G83" s="2571">
        <v>100.22189463160562</v>
      </c>
      <c r="H83" s="2571">
        <v>100.16360239451579</v>
      </c>
      <c r="I83" s="2571">
        <f t="shared" si="2"/>
        <v>100.19488716964793</v>
      </c>
      <c r="J83" s="2571">
        <v>99.708362179695783</v>
      </c>
      <c r="K83" s="2571">
        <v>100.50226998267512</v>
      </c>
      <c r="L83" s="2571">
        <v>100.20833862822411</v>
      </c>
      <c r="M83" s="2571">
        <v>100.27118061469874</v>
      </c>
      <c r="N83" s="2571">
        <v>100.74203334527823</v>
      </c>
      <c r="O83" s="2571">
        <v>99.737139063997901</v>
      </c>
      <c r="P83" s="2571">
        <v>100.31767935661811</v>
      </c>
      <c r="Q83" s="2571">
        <f t="shared" si="3"/>
        <v>100.04791502567835</v>
      </c>
    </row>
    <row r="84" spans="1:17">
      <c r="A84" s="2541">
        <v>45597</v>
      </c>
      <c r="B84" s="2571">
        <v>100.13941407488451</v>
      </c>
      <c r="C84" s="2571">
        <v>99.319882267628799</v>
      </c>
      <c r="D84" s="2571">
        <v>100.61155670915507</v>
      </c>
      <c r="E84" s="2571">
        <v>100.98800734447546</v>
      </c>
      <c r="F84" s="2571">
        <v>100.1865393376055</v>
      </c>
      <c r="G84" s="2571">
        <v>100.14924512480914</v>
      </c>
      <c r="H84" s="2571">
        <v>100.10911843674181</v>
      </c>
      <c r="I84" s="2571">
        <f t="shared" si="2"/>
        <v>100.07215498180048</v>
      </c>
      <c r="J84" s="2571">
        <v>99.628779996785411</v>
      </c>
      <c r="K84" s="2571">
        <v>100.48889067319806</v>
      </c>
      <c r="L84" s="2571">
        <v>100.24778556377385</v>
      </c>
      <c r="M84" s="2571">
        <v>100.36532948542714</v>
      </c>
      <c r="N84" s="2571">
        <v>100.8608732095626</v>
      </c>
      <c r="O84" s="2571">
        <v>99.774128181975001</v>
      </c>
      <c r="P84" s="2571">
        <v>100.31948133724778</v>
      </c>
      <c r="Q84" s="2571">
        <f t="shared" si="3"/>
        <v>100.02615458600307</v>
      </c>
    </row>
    <row r="85" spans="1:17">
      <c r="A85" s="2541">
        <v>45627</v>
      </c>
      <c r="B85" s="2571">
        <v>99.926061440895367</v>
      </c>
      <c r="C85" s="2571">
        <v>99.538585420255657</v>
      </c>
      <c r="D85" s="2571">
        <v>100.53954241050499</v>
      </c>
      <c r="E85" s="2571">
        <v>100.62559149775242</v>
      </c>
      <c r="F85" s="2571">
        <v>100.15018323986935</v>
      </c>
      <c r="G85" s="2571">
        <v>100.04670428848915</v>
      </c>
      <c r="H85" s="2571">
        <v>100.07188149906395</v>
      </c>
      <c r="I85" s="2571">
        <f t="shared" si="2"/>
        <v>99.980316935336006</v>
      </c>
      <c r="J85" s="2571">
        <v>99.59878065328472</v>
      </c>
      <c r="K85" s="2571">
        <v>100.46416247363575</v>
      </c>
      <c r="L85" s="2571">
        <v>100.26581772222853</v>
      </c>
      <c r="M85" s="2571">
        <v>100.33245833424849</v>
      </c>
      <c r="N85" s="2571">
        <v>100.92869715712388</v>
      </c>
      <c r="O85" s="2571">
        <v>99.792192376553487</v>
      </c>
      <c r="P85" s="2571">
        <v>100.29682506469423</v>
      </c>
      <c r="Q85" s="2571">
        <f t="shared" si="3"/>
        <v>100.00989441915752</v>
      </c>
    </row>
    <row r="86" spans="1:17">
      <c r="A86" s="2541">
        <v>45658</v>
      </c>
      <c r="B86" s="2571">
        <v>99.705979377744839</v>
      </c>
      <c r="C86" s="2571">
        <v>99.779932471964059</v>
      </c>
      <c r="D86" s="2571">
        <v>100.46266536081468</v>
      </c>
      <c r="E86" s="2571">
        <v>100.24565461809696</v>
      </c>
      <c r="F86" s="2571">
        <v>100.05958851940019</v>
      </c>
      <c r="G86" s="2571">
        <v>99.903461167296541</v>
      </c>
      <c r="H86" s="2571">
        <v>100.0388786738023</v>
      </c>
      <c r="I86" s="2571">
        <f t="shared" si="2"/>
        <v>99.88439001621613</v>
      </c>
      <c r="J86" s="2571">
        <v>99.613275234575468</v>
      </c>
      <c r="K86" s="2571">
        <v>100.43975205676786</v>
      </c>
      <c r="L86" s="2571">
        <v>100.27196003133768</v>
      </c>
      <c r="M86" s="2571">
        <v>100.23595352570521</v>
      </c>
      <c r="N86" s="2571">
        <v>100.96814959430741</v>
      </c>
      <c r="O86" s="2571">
        <v>99.807246957183494</v>
      </c>
      <c r="P86" s="2571">
        <v>100.25782671248527</v>
      </c>
      <c r="Q86" s="2571">
        <f t="shared" si="3"/>
        <v>100.00712049595099</v>
      </c>
    </row>
    <row r="87" spans="1:17">
      <c r="A87" s="2541">
        <v>45689</v>
      </c>
      <c r="B87" s="2571">
        <v>99.51514878280372</v>
      </c>
      <c r="C87" s="2571">
        <v>99.974103738640139</v>
      </c>
      <c r="D87" s="2571">
        <v>100.39207227378469</v>
      </c>
      <c r="E87" s="2571">
        <v>99.9608647912668</v>
      </c>
      <c r="F87" s="2571">
        <v>99.935749567596559</v>
      </c>
      <c r="G87" s="2571">
        <v>99.766928543570643</v>
      </c>
      <c r="H87" s="2571">
        <v>100.01311143336206</v>
      </c>
      <c r="I87" s="2571">
        <f t="shared" si="2"/>
        <v>99.797864369717075</v>
      </c>
      <c r="J87" s="2571">
        <v>99.688602945325528</v>
      </c>
      <c r="K87" s="2571">
        <v>100.4165504446247</v>
      </c>
      <c r="L87" s="2571">
        <v>100.28733946688024</v>
      </c>
      <c r="M87" s="2571">
        <v>100.14506033440223</v>
      </c>
      <c r="N87" s="2571">
        <v>100.99937773296351</v>
      </c>
      <c r="O87" s="2571">
        <v>99.832791607200704</v>
      </c>
      <c r="P87" s="2571">
        <v>100.21939777614962</v>
      </c>
      <c r="Q87" s="2571">
        <f t="shared" si="3"/>
        <v>100.03510553657992</v>
      </c>
    </row>
    <row r="88" spans="1:17">
      <c r="A88" s="2541">
        <v>45717</v>
      </c>
      <c r="B88" s="2571">
        <v>99.377044009614295</v>
      </c>
      <c r="C88" s="2571">
        <v>100.12038167728261</v>
      </c>
      <c r="D88" s="2571">
        <v>100.38866939235055</v>
      </c>
      <c r="E88" s="2571">
        <v>99.776372142434411</v>
      </c>
      <c r="F88" s="2571">
        <v>99.857548345569882</v>
      </c>
      <c r="G88" s="2571">
        <v>99.701218361342399</v>
      </c>
      <c r="H88" s="2571">
        <v>100.04031560697359</v>
      </c>
      <c r="I88" s="2571">
        <f t="shared" si="2"/>
        <v>99.746289782250031</v>
      </c>
      <c r="J88" s="2571">
        <v>99.809365579737104</v>
      </c>
      <c r="K88" s="2571">
        <v>100.43805712178296</v>
      </c>
      <c r="L88" s="2571">
        <v>100.30859438869264</v>
      </c>
      <c r="M88" s="2571">
        <v>100.01946706464423</v>
      </c>
      <c r="N88" s="2571">
        <v>101.04959226989975</v>
      </c>
      <c r="O88" s="2571">
        <v>99.898001233662299</v>
      </c>
      <c r="P88" s="2571">
        <v>100.21375741875838</v>
      </c>
      <c r="Q88" s="2571">
        <f t="shared" si="3"/>
        <v>100.09594510187624</v>
      </c>
    </row>
    <row r="89" spans="1:17">
      <c r="A89" s="2541">
        <v>45748</v>
      </c>
      <c r="B89" s="2571">
        <v>99.331842914459429</v>
      </c>
      <c r="C89" s="2571">
        <v>100.27446255997626</v>
      </c>
      <c r="D89" s="2571">
        <v>100.53368338353187</v>
      </c>
      <c r="E89" s="2571">
        <v>99.705792489049003</v>
      </c>
      <c r="F89" s="2571">
        <v>99.908381678899445</v>
      </c>
      <c r="G89" s="2571">
        <v>99.739950596117822</v>
      </c>
      <c r="H89" s="2571">
        <v>100.1543235127908</v>
      </c>
      <c r="I89" s="2571">
        <f t="shared" si="2"/>
        <v>99.778381737003812</v>
      </c>
      <c r="J89" s="2571">
        <v>99.923467132599484</v>
      </c>
      <c r="K89" s="2571">
        <v>100.55581264755386</v>
      </c>
      <c r="L89" s="2571">
        <v>100.33712653987092</v>
      </c>
      <c r="M89" s="2571">
        <v>99.983817462413199</v>
      </c>
      <c r="N89" s="2571">
        <v>101.05924119392516</v>
      </c>
      <c r="O89" s="2571">
        <v>100.02315585323323</v>
      </c>
      <c r="P89" s="2571">
        <v>100.24786839041005</v>
      </c>
      <c r="Q89" s="2571">
        <f t="shared" si="3"/>
        <v>100.18476451165226</v>
      </c>
    </row>
    <row r="90" spans="1:17">
      <c r="A90" s="2541">
        <v>45778</v>
      </c>
      <c r="B90" s="2571">
        <v>99.361942240944757</v>
      </c>
      <c r="C90" s="2571">
        <v>100.39957880840682</v>
      </c>
      <c r="D90" s="2571">
        <v>100.76676033441311</v>
      </c>
      <c r="E90" s="2571">
        <v>99.7651353003465</v>
      </c>
      <c r="F90" s="2571">
        <v>100.03746338152094</v>
      </c>
      <c r="G90" s="2571">
        <v>99.838457425939239</v>
      </c>
      <c r="H90" s="2571">
        <v>100.30199680553983</v>
      </c>
      <c r="I90" s="2571">
        <f t="shared" si="2"/>
        <v>99.866353168400224</v>
      </c>
      <c r="J90" s="2571">
        <v>100.02214742129294</v>
      </c>
      <c r="K90" s="2571">
        <v>100.72357626389217</v>
      </c>
      <c r="L90" s="2571">
        <v>100.35044709121844</v>
      </c>
      <c r="M90" s="2571">
        <v>99.996104817071867</v>
      </c>
      <c r="N90" s="2571">
        <v>100.96432201725987</v>
      </c>
      <c r="O90" s="2571">
        <v>100.2137135071734</v>
      </c>
      <c r="P90" s="2571">
        <v>100.31143983330962</v>
      </c>
      <c r="Q90" s="2571">
        <f t="shared" si="3"/>
        <v>100.27796000144095</v>
      </c>
    </row>
    <row r="91" spans="1:17">
      <c r="A91" s="2541">
        <v>45809</v>
      </c>
      <c r="B91" s="2571">
        <v>99.307242352818719</v>
      </c>
      <c r="C91" s="2571">
        <v>100.41610784593956</v>
      </c>
      <c r="D91" s="2571">
        <v>100.95943386876253</v>
      </c>
      <c r="E91" s="2571">
        <v>99.891172108043278</v>
      </c>
      <c r="F91" s="2571">
        <v>100.1554463603608</v>
      </c>
      <c r="G91" s="2571">
        <v>99.88960610572704</v>
      </c>
      <c r="H91" s="2571">
        <v>100.41099209696561</v>
      </c>
      <c r="I91" s="2571">
        <f t="shared" si="2"/>
        <v>99.885822781086773</v>
      </c>
      <c r="J91" s="2571">
        <v>100.04731330159453</v>
      </c>
      <c r="K91" s="2571">
        <v>100.82891366835776</v>
      </c>
      <c r="L91" s="2571">
        <v>100.31735270854499</v>
      </c>
      <c r="M91" s="2571">
        <v>99.953697550134081</v>
      </c>
      <c r="N91" s="2571">
        <v>100.78140258269802</v>
      </c>
      <c r="O91" s="2571">
        <v>100.47564720920542</v>
      </c>
      <c r="P91" s="2571">
        <v>100.3764040640874</v>
      </c>
      <c r="Q91" s="2571">
        <f t="shared" si="3"/>
        <v>100.31109420425828</v>
      </c>
    </row>
    <row r="92" spans="1:17">
      <c r="A92" s="2541">
        <v>45839</v>
      </c>
      <c r="B92" s="2571">
        <v>99.084750734039957</v>
      </c>
      <c r="C92" s="2571">
        <v>100.33434246279083</v>
      </c>
      <c r="D92" s="2571">
        <v>101.09266556826161</v>
      </c>
      <c r="E92" s="2571">
        <v>99.934703487862919</v>
      </c>
      <c r="F92" s="2571">
        <v>100.27765116117354</v>
      </c>
      <c r="G92" s="2571">
        <v>99.912654632868225</v>
      </c>
      <c r="H92" s="2571">
        <v>100.45761385458454</v>
      </c>
      <c r="I92" s="2571">
        <f t="shared" si="2"/>
        <v>99.788070576592574</v>
      </c>
      <c r="J92" s="2571">
        <v>99.935561801832449</v>
      </c>
      <c r="K92" s="2571">
        <v>100.79087761591579</v>
      </c>
      <c r="L92" s="2571">
        <v>100.2099862874957</v>
      </c>
      <c r="M92" s="2571">
        <v>99.731965468107816</v>
      </c>
      <c r="N92" s="2571">
        <v>100.50534945315549</v>
      </c>
      <c r="O92" s="2571">
        <v>100.80197543380569</v>
      </c>
      <c r="P92" s="2571">
        <v>100.41693253964897</v>
      </c>
      <c r="Q92" s="2571">
        <f t="shared" si="3"/>
        <v>100.22184227050596</v>
      </c>
    </row>
    <row r="93" spans="1:17">
      <c r="A93" s="2541">
        <v>45870</v>
      </c>
      <c r="B93" s="2571">
        <v>98.725937247770275</v>
      </c>
      <c r="C93" s="2571">
        <v>100.14907345878474</v>
      </c>
      <c r="D93" s="2571">
        <v>101.10033942435896</v>
      </c>
      <c r="E93" s="2571">
        <v>99.858907858506981</v>
      </c>
      <c r="F93" s="2571">
        <v>100.36846419518618</v>
      </c>
      <c r="G93" s="2571">
        <v>99.848407760973615</v>
      </c>
      <c r="H93" s="2571">
        <v>100.41935236153108</v>
      </c>
      <c r="I93" s="2571">
        <f t="shared" si="2"/>
        <v>99.571310515221029</v>
      </c>
      <c r="J93" s="2571">
        <v>99.730127461595998</v>
      </c>
      <c r="K93" s="2571">
        <v>100.63445468164264</v>
      </c>
      <c r="L93" s="2571">
        <v>100.02465706619228</v>
      </c>
      <c r="M93" s="2571">
        <v>99.456565721393005</v>
      </c>
      <c r="N93" s="2571">
        <v>100.15882447198454</v>
      </c>
      <c r="O93" s="2571">
        <v>101.12420079040488</v>
      </c>
      <c r="P93" s="2571">
        <v>100.42791518243988</v>
      </c>
      <c r="Q93" s="2571">
        <f t="shared" si="3"/>
        <v>100.04322478790837</v>
      </c>
    </row>
    <row r="94" spans="1:17">
      <c r="B94" s="2571"/>
      <c r="C94" s="2571"/>
      <c r="D94" s="2571"/>
      <c r="E94" s="2571"/>
      <c r="F94" s="2571"/>
      <c r="G94" s="2571"/>
      <c r="H94" s="2571"/>
      <c r="I94" s="2571"/>
      <c r="J94" s="2571"/>
      <c r="K94" s="2571"/>
      <c r="L94" s="2571"/>
      <c r="M94" s="2571"/>
      <c r="N94" s="2571"/>
      <c r="O94" s="2571"/>
      <c r="P94" s="2571"/>
      <c r="Q94" s="2571"/>
    </row>
    <row r="95" spans="1:17">
      <c r="B95" s="2571"/>
      <c r="C95" s="2571"/>
      <c r="D95" s="2571"/>
      <c r="E95" s="2571"/>
      <c r="F95" s="2571"/>
      <c r="G95" s="2571"/>
      <c r="H95" s="2571"/>
      <c r="I95" s="2571"/>
      <c r="J95" s="2571"/>
      <c r="K95" s="2571"/>
      <c r="L95" s="2571"/>
      <c r="M95" s="2571"/>
      <c r="N95" s="2571"/>
      <c r="O95" s="2571"/>
      <c r="P95" s="2571"/>
      <c r="Q95" s="2571"/>
    </row>
    <row r="96" spans="1:17">
      <c r="B96" s="2571"/>
      <c r="C96" s="2571"/>
      <c r="D96" s="2571"/>
      <c r="E96" s="2571"/>
      <c r="F96" s="2571"/>
      <c r="G96" s="2571"/>
      <c r="H96" s="2571"/>
      <c r="I96" s="2571"/>
      <c r="J96" s="2571"/>
      <c r="K96" s="2571"/>
      <c r="L96" s="2571"/>
      <c r="M96" s="2571"/>
      <c r="N96" s="2571"/>
      <c r="O96" s="2571"/>
      <c r="P96" s="2571"/>
      <c r="Q96" s="2571"/>
    </row>
    <row r="97" spans="2:17">
      <c r="B97" s="2571"/>
      <c r="C97" s="2571"/>
      <c r="D97" s="2571"/>
      <c r="E97" s="2571"/>
      <c r="F97" s="2571"/>
      <c r="G97" s="2571"/>
      <c r="H97" s="2571"/>
      <c r="I97" s="2571"/>
      <c r="J97" s="2571"/>
      <c r="K97" s="2571"/>
      <c r="L97" s="2571"/>
      <c r="M97" s="2571"/>
      <c r="N97" s="2571"/>
      <c r="O97" s="2571"/>
      <c r="P97" s="2571"/>
      <c r="Q97" s="2571"/>
    </row>
    <row r="98" spans="2:17">
      <c r="B98" s="2571"/>
      <c r="C98" s="2571"/>
      <c r="D98" s="2571"/>
      <c r="E98" s="2571"/>
      <c r="F98" s="2571"/>
      <c r="G98" s="2571"/>
      <c r="H98" s="2571"/>
      <c r="I98" s="2571"/>
      <c r="J98" s="2571"/>
      <c r="K98" s="2571"/>
      <c r="L98" s="2571"/>
      <c r="M98" s="2571"/>
      <c r="N98" s="2571"/>
      <c r="O98" s="2571"/>
      <c r="P98" s="2571"/>
      <c r="Q98" s="2571"/>
    </row>
    <row r="99" spans="2:17">
      <c r="B99" s="2571"/>
      <c r="C99" s="2571"/>
      <c r="D99" s="2571"/>
      <c r="E99" s="2571"/>
      <c r="F99" s="2571"/>
      <c r="G99" s="2571"/>
      <c r="H99" s="2571"/>
      <c r="I99" s="2571"/>
      <c r="J99" s="2571"/>
      <c r="K99" s="2571"/>
      <c r="L99" s="2571"/>
      <c r="M99" s="2571"/>
      <c r="N99" s="2571"/>
      <c r="O99" s="2571"/>
      <c r="P99" s="2571"/>
      <c r="Q99" s="2571"/>
    </row>
    <row r="100" spans="2:17">
      <c r="B100" s="2571"/>
      <c r="C100" s="2571"/>
      <c r="D100" s="2571"/>
      <c r="E100" s="2571"/>
      <c r="F100" s="2571"/>
      <c r="G100" s="2571"/>
      <c r="H100" s="2571"/>
      <c r="I100" s="2571"/>
      <c r="J100" s="2571"/>
      <c r="K100" s="2571"/>
      <c r="L100" s="2571"/>
      <c r="M100" s="2571"/>
      <c r="N100" s="2571"/>
      <c r="O100" s="2571"/>
      <c r="P100" s="2571"/>
      <c r="Q100" s="2571"/>
    </row>
    <row r="101" spans="2:17">
      <c r="B101" s="2571"/>
      <c r="C101" s="2571"/>
      <c r="D101" s="2571"/>
      <c r="E101" s="2571"/>
      <c r="F101" s="2571"/>
      <c r="G101" s="2571"/>
      <c r="H101" s="2571"/>
      <c r="I101" s="2571"/>
      <c r="J101" s="2571"/>
      <c r="K101" s="2571"/>
      <c r="L101" s="2571"/>
      <c r="M101" s="2571"/>
      <c r="N101" s="2571"/>
      <c r="O101" s="2571"/>
      <c r="P101" s="2571"/>
      <c r="Q101" s="2571"/>
    </row>
    <row r="102" spans="2:17">
      <c r="B102" s="2571"/>
      <c r="C102" s="2571"/>
      <c r="D102" s="2571"/>
      <c r="E102" s="2571"/>
      <c r="F102" s="2571"/>
      <c r="G102" s="2571"/>
      <c r="H102" s="2571"/>
      <c r="I102" s="2571"/>
      <c r="J102" s="2571"/>
      <c r="K102" s="2571"/>
      <c r="L102" s="2571"/>
      <c r="M102" s="2571"/>
      <c r="N102" s="2571"/>
      <c r="O102" s="2571"/>
      <c r="P102" s="2571"/>
      <c r="Q102" s="2571"/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2"/>
    <col min="3" max="4" width="13.08984375" style="382" customWidth="1"/>
    <col min="5" max="5" width="14" style="382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5" t="s">
        <v>783</v>
      </c>
      <c r="E1" s="1024">
        <v>44372</v>
      </c>
      <c r="H1" s="17" t="s">
        <v>271</v>
      </c>
    </row>
    <row r="2" spans="1:17" ht="17.25" customHeight="1">
      <c r="A2" s="658" t="s">
        <v>532</v>
      </c>
      <c r="B2" s="659"/>
      <c r="C2" s="1025" t="s">
        <v>709</v>
      </c>
      <c r="D2" s="660" t="s">
        <v>710</v>
      </c>
      <c r="E2" s="661" t="s">
        <v>711</v>
      </c>
      <c r="G2" s="17" t="s">
        <v>271</v>
      </c>
    </row>
    <row r="3" spans="1:17" ht="17.25" customHeight="1">
      <c r="A3" s="74" t="str">
        <f t="shared" ref="A3:A8" si="0">IF(B3="T","谷",IF(B3="P","山"," "))</f>
        <v>山</v>
      </c>
      <c r="B3" s="41" t="s">
        <v>162</v>
      </c>
      <c r="C3" s="469">
        <v>41671</v>
      </c>
      <c r="D3" s="469">
        <v>41640</v>
      </c>
      <c r="E3" s="662">
        <v>0</v>
      </c>
      <c r="G3" s="533"/>
      <c r="H3" s="356" t="s">
        <v>533</v>
      </c>
      <c r="I3" s="390" t="s">
        <v>534</v>
      </c>
      <c r="J3" s="356" t="s">
        <v>535</v>
      </c>
      <c r="K3" s="356" t="s">
        <v>536</v>
      </c>
      <c r="L3" s="356" t="s">
        <v>537</v>
      </c>
      <c r="M3" s="356" t="s">
        <v>538</v>
      </c>
      <c r="N3" s="356" t="s">
        <v>539</v>
      </c>
      <c r="O3" s="356" t="s">
        <v>540</v>
      </c>
      <c r="P3" s="356" t="s">
        <v>541</v>
      </c>
    </row>
    <row r="4" spans="1:17" ht="17.25" customHeight="1">
      <c r="A4" s="68" t="str">
        <f t="shared" si="0"/>
        <v>谷</v>
      </c>
      <c r="B4" s="37" t="s">
        <v>160</v>
      </c>
      <c r="C4" s="469">
        <v>42156</v>
      </c>
      <c r="D4" s="469">
        <v>42217</v>
      </c>
      <c r="E4" s="662">
        <v>4</v>
      </c>
      <c r="G4" s="344" t="s">
        <v>543</v>
      </c>
      <c r="H4" s="380" t="s">
        <v>551</v>
      </c>
      <c r="I4" s="496">
        <v>3</v>
      </c>
      <c r="J4" s="380">
        <v>0</v>
      </c>
      <c r="K4" s="380">
        <v>0</v>
      </c>
      <c r="L4" s="497">
        <v>1</v>
      </c>
      <c r="M4" s="499">
        <v>1.63</v>
      </c>
      <c r="N4" s="385">
        <v>1</v>
      </c>
      <c r="O4" s="385">
        <v>2</v>
      </c>
      <c r="P4" s="650">
        <v>0.874</v>
      </c>
    </row>
    <row r="5" spans="1:17" ht="17.25" customHeight="1">
      <c r="A5" s="68" t="str">
        <f t="shared" si="0"/>
        <v>山</v>
      </c>
      <c r="B5" s="37" t="s">
        <v>162</v>
      </c>
      <c r="C5" s="469">
        <v>43405</v>
      </c>
      <c r="D5" s="469">
        <v>42917</v>
      </c>
      <c r="E5" s="662">
        <v>-1</v>
      </c>
      <c r="G5" s="344" t="s">
        <v>544</v>
      </c>
      <c r="H5" s="380" t="s">
        <v>766</v>
      </c>
      <c r="I5" s="496">
        <v>3</v>
      </c>
      <c r="J5" s="380">
        <v>0</v>
      </c>
      <c r="K5" s="380">
        <v>0</v>
      </c>
      <c r="L5" s="497">
        <v>0.33</v>
      </c>
      <c r="M5" s="499">
        <v>3.3</v>
      </c>
      <c r="N5" s="385">
        <v>1</v>
      </c>
      <c r="O5" s="385">
        <v>3</v>
      </c>
      <c r="P5" s="650">
        <v>0.89100000000000001</v>
      </c>
    </row>
    <row r="6" spans="1:17" ht="17.25" customHeight="1">
      <c r="A6" s="68" t="str">
        <f t="shared" si="0"/>
        <v>谷</v>
      </c>
      <c r="B6" s="37" t="s">
        <v>825</v>
      </c>
      <c r="C6" s="469">
        <v>44013</v>
      </c>
      <c r="D6" s="469"/>
      <c r="E6" s="662"/>
      <c r="G6" s="344" t="s">
        <v>545</v>
      </c>
      <c r="H6" s="380" t="s">
        <v>552</v>
      </c>
      <c r="I6" s="496">
        <v>3</v>
      </c>
      <c r="J6" s="380">
        <v>0</v>
      </c>
      <c r="K6" s="380">
        <v>0</v>
      </c>
      <c r="L6" s="497">
        <v>-1</v>
      </c>
      <c r="M6" s="499">
        <v>2.94</v>
      </c>
      <c r="N6" s="385">
        <v>0</v>
      </c>
      <c r="O6" s="385">
        <v>2</v>
      </c>
      <c r="P6" s="650">
        <v>0.81599999999999995</v>
      </c>
    </row>
    <row r="7" spans="1:17" ht="17.25" customHeight="1">
      <c r="A7" s="68" t="str">
        <f t="shared" si="0"/>
        <v xml:space="preserve"> </v>
      </c>
      <c r="B7" s="37"/>
      <c r="C7" s="469"/>
      <c r="D7" s="469"/>
      <c r="E7" s="662"/>
      <c r="G7" s="344" t="s">
        <v>546</v>
      </c>
      <c r="H7" s="380" t="s">
        <v>553</v>
      </c>
      <c r="I7" s="496">
        <v>3</v>
      </c>
      <c r="J7" s="380">
        <v>0</v>
      </c>
      <c r="K7" s="380">
        <v>0</v>
      </c>
      <c r="L7" s="497">
        <v>5.33</v>
      </c>
      <c r="M7" s="499">
        <v>4.1100000000000003</v>
      </c>
      <c r="N7" s="385">
        <v>6</v>
      </c>
      <c r="O7" s="385">
        <v>6</v>
      </c>
      <c r="P7" s="650">
        <v>0.69799999999999995</v>
      </c>
    </row>
    <row r="8" spans="1:17" ht="17.25" customHeight="1">
      <c r="A8" s="388" t="str">
        <f t="shared" si="0"/>
        <v xml:space="preserve"> </v>
      </c>
      <c r="B8" s="663"/>
      <c r="C8" s="664"/>
      <c r="D8" s="665"/>
      <c r="E8" s="666"/>
      <c r="G8" s="344" t="s">
        <v>547</v>
      </c>
      <c r="H8" s="380" t="s">
        <v>554</v>
      </c>
      <c r="I8" s="496">
        <v>3</v>
      </c>
      <c r="J8" s="380">
        <v>0</v>
      </c>
      <c r="K8" s="380">
        <v>0</v>
      </c>
      <c r="L8" s="497">
        <v>5.33</v>
      </c>
      <c r="M8" s="499">
        <v>3.09</v>
      </c>
      <c r="N8" s="385">
        <v>7</v>
      </c>
      <c r="O8" s="385">
        <v>4</v>
      </c>
      <c r="P8" s="650">
        <v>0.74299999999999999</v>
      </c>
    </row>
    <row r="9" spans="1:17" ht="17.25" customHeight="1">
      <c r="A9" s="15"/>
      <c r="B9" s="381"/>
      <c r="C9" s="383"/>
      <c r="D9" s="383"/>
      <c r="E9" s="386"/>
      <c r="G9" s="344" t="s">
        <v>548</v>
      </c>
      <c r="H9" s="380" t="s">
        <v>555</v>
      </c>
      <c r="I9" s="496">
        <v>3</v>
      </c>
      <c r="J9" s="380">
        <v>0</v>
      </c>
      <c r="K9" s="380">
        <v>0</v>
      </c>
      <c r="L9" s="497">
        <v>2.67</v>
      </c>
      <c r="M9" s="499">
        <v>3.3</v>
      </c>
      <c r="N9" s="385">
        <v>2</v>
      </c>
      <c r="O9" s="385">
        <v>4</v>
      </c>
      <c r="P9" s="650">
        <v>0.79400000000000004</v>
      </c>
    </row>
    <row r="10" spans="1:17" ht="17.25" customHeight="1">
      <c r="A10" s="658" t="s">
        <v>524</v>
      </c>
      <c r="B10" s="659"/>
      <c r="C10" s="1026" t="s">
        <v>709</v>
      </c>
      <c r="D10" s="667" t="s">
        <v>710</v>
      </c>
      <c r="E10" s="666" t="s">
        <v>711</v>
      </c>
      <c r="G10" s="344" t="s">
        <v>549</v>
      </c>
      <c r="H10" s="380" t="s">
        <v>556</v>
      </c>
      <c r="I10" s="496">
        <v>3</v>
      </c>
      <c r="J10" s="380">
        <v>0</v>
      </c>
      <c r="K10" s="380">
        <v>0</v>
      </c>
      <c r="L10" s="497">
        <v>0.67</v>
      </c>
      <c r="M10" s="499">
        <v>3.3</v>
      </c>
      <c r="N10" s="385">
        <v>0</v>
      </c>
      <c r="O10" s="385">
        <v>2</v>
      </c>
      <c r="P10" s="650">
        <v>0.82499999999999996</v>
      </c>
    </row>
    <row r="11" spans="1:17" ht="17.25" customHeight="1">
      <c r="A11" s="74" t="str">
        <f t="shared" ref="A11:A16" si="1">IF(B11="T","谷",IF(B11="P","山"," "))</f>
        <v>山</v>
      </c>
      <c r="B11" s="424" t="s">
        <v>162</v>
      </c>
      <c r="C11" s="668">
        <v>41640</v>
      </c>
      <c r="D11" s="668">
        <v>41671</v>
      </c>
      <c r="E11" s="669">
        <v>0</v>
      </c>
      <c r="G11" s="1027" t="s">
        <v>687</v>
      </c>
      <c r="H11" s="495" t="s">
        <v>714</v>
      </c>
      <c r="I11" s="402">
        <v>3</v>
      </c>
      <c r="J11" s="344">
        <v>0</v>
      </c>
      <c r="K11" s="344">
        <v>0</v>
      </c>
      <c r="L11" s="498">
        <v>0.67</v>
      </c>
      <c r="M11" s="500">
        <v>3.3</v>
      </c>
      <c r="N11" s="501">
        <v>0</v>
      </c>
      <c r="O11" s="501">
        <v>2</v>
      </c>
      <c r="P11" s="651">
        <v>0.82499999999999996</v>
      </c>
    </row>
    <row r="12" spans="1:17" ht="17.25" customHeight="1">
      <c r="A12" s="68" t="str">
        <f t="shared" si="1"/>
        <v>谷</v>
      </c>
      <c r="B12" s="419" t="s">
        <v>160</v>
      </c>
      <c r="C12" s="668">
        <v>42430</v>
      </c>
      <c r="D12" s="668">
        <v>42217</v>
      </c>
      <c r="E12" s="669">
        <v>3</v>
      </c>
      <c r="G12" s="2887" t="s">
        <v>563</v>
      </c>
      <c r="H12" s="2887"/>
      <c r="I12" s="418"/>
      <c r="J12" s="418"/>
      <c r="K12" s="418"/>
      <c r="L12" s="418"/>
      <c r="M12" s="418"/>
      <c r="N12" s="418"/>
      <c r="O12" s="418"/>
      <c r="P12" s="379"/>
      <c r="Q12" s="379"/>
    </row>
    <row r="13" spans="1:17" ht="17.25" customHeight="1">
      <c r="A13" s="68" t="str">
        <f t="shared" si="1"/>
        <v>山</v>
      </c>
      <c r="B13" s="419" t="s">
        <v>162</v>
      </c>
      <c r="C13" s="668">
        <v>43374</v>
      </c>
      <c r="D13" s="668">
        <v>42887</v>
      </c>
      <c r="E13" s="669">
        <v>-6</v>
      </c>
      <c r="G13" s="419" t="s">
        <v>354</v>
      </c>
      <c r="H13" s="429" t="s">
        <v>501</v>
      </c>
      <c r="I13" s="429" t="s">
        <v>502</v>
      </c>
      <c r="J13" s="420" t="s">
        <v>503</v>
      </c>
      <c r="K13" s="429" t="s">
        <v>504</v>
      </c>
      <c r="L13" s="420" t="s">
        <v>505</v>
      </c>
      <c r="M13" s="429" t="s">
        <v>506</v>
      </c>
      <c r="N13" s="419" t="s">
        <v>562</v>
      </c>
      <c r="O13" s="731" t="s">
        <v>514</v>
      </c>
      <c r="P13" s="379"/>
      <c r="Q13" s="379"/>
    </row>
    <row r="14" spans="1:17" ht="17.25" customHeight="1">
      <c r="A14" s="68" t="str">
        <f t="shared" si="1"/>
        <v>谷</v>
      </c>
      <c r="B14" s="37" t="s">
        <v>825</v>
      </c>
      <c r="C14" s="668">
        <v>43952</v>
      </c>
      <c r="D14" s="668"/>
      <c r="E14" s="669"/>
      <c r="G14" s="561" t="s">
        <v>826</v>
      </c>
      <c r="H14" s="725">
        <f>C3</f>
        <v>41671</v>
      </c>
      <c r="I14" s="421">
        <f>C11</f>
        <v>41640</v>
      </c>
      <c r="J14" s="422">
        <f>C19</f>
        <v>41579</v>
      </c>
      <c r="K14" s="421">
        <f>C28</f>
        <v>41579</v>
      </c>
      <c r="L14" s="422">
        <f>C37</f>
        <v>41640</v>
      </c>
      <c r="M14" s="421">
        <f t="shared" ref="M14:M15" si="2">C47</f>
        <v>41640</v>
      </c>
      <c r="N14" s="423">
        <f>C56</f>
        <v>41671</v>
      </c>
      <c r="O14" s="726">
        <f>C63</f>
        <v>41640</v>
      </c>
      <c r="P14" s="379"/>
      <c r="Q14" s="379"/>
    </row>
    <row r="15" spans="1:17" ht="17.25" customHeight="1">
      <c r="A15" s="68" t="str">
        <f t="shared" si="1"/>
        <v xml:space="preserve"> </v>
      </c>
      <c r="B15" s="419"/>
      <c r="C15" s="668"/>
      <c r="D15" s="668"/>
      <c r="E15" s="669"/>
      <c r="G15" s="562" t="s">
        <v>827</v>
      </c>
      <c r="H15" s="727">
        <f t="shared" ref="H15" si="3">C4</f>
        <v>42156</v>
      </c>
      <c r="I15" s="1028">
        <f t="shared" ref="I15:I19" si="4">C12</f>
        <v>42430</v>
      </c>
      <c r="J15" s="423">
        <f t="shared" ref="J15" si="5">C20</f>
        <v>41944</v>
      </c>
      <c r="K15" s="1028">
        <f t="shared" ref="K15" si="6">C29</f>
        <v>41944</v>
      </c>
      <c r="L15" s="423">
        <f t="shared" ref="L15" si="7">C38</f>
        <v>41974</v>
      </c>
      <c r="M15" s="1028">
        <f t="shared" si="2"/>
        <v>42005</v>
      </c>
      <c r="N15" s="423">
        <f t="shared" ref="N15" si="8">C57</f>
        <v>42309</v>
      </c>
      <c r="O15" s="728">
        <f t="shared" ref="O15:O17" si="9">C64</f>
        <v>42064</v>
      </c>
      <c r="P15" s="379"/>
      <c r="Q15" s="379"/>
    </row>
    <row r="16" spans="1:17" ht="17.25" customHeight="1">
      <c r="A16" s="68" t="str">
        <f t="shared" si="1"/>
        <v xml:space="preserve"> </v>
      </c>
      <c r="B16" s="419"/>
      <c r="C16" s="668"/>
      <c r="D16" s="668"/>
      <c r="E16" s="669"/>
      <c r="G16" s="2516" t="s">
        <v>826</v>
      </c>
      <c r="H16" s="2517">
        <v>43678</v>
      </c>
      <c r="I16" s="2518">
        <f t="shared" si="4"/>
        <v>43374</v>
      </c>
      <c r="J16" s="2519">
        <v>43313</v>
      </c>
      <c r="K16" s="2518">
        <v>43374</v>
      </c>
      <c r="L16" s="2519">
        <v>43435</v>
      </c>
      <c r="M16" s="2518">
        <v>43617</v>
      </c>
      <c r="N16" s="2519">
        <v>43282</v>
      </c>
      <c r="O16" s="728">
        <f t="shared" si="9"/>
        <v>43040</v>
      </c>
      <c r="P16" s="2520">
        <v>45444</v>
      </c>
      <c r="Q16" s="379"/>
    </row>
    <row r="17" spans="1:18" ht="17.25" customHeight="1">
      <c r="A17" s="15"/>
      <c r="C17" s="384"/>
      <c r="D17" s="384"/>
      <c r="E17" s="387"/>
      <c r="F17" s="705"/>
      <c r="G17" s="2516" t="s">
        <v>827</v>
      </c>
      <c r="H17" s="2517">
        <v>43952</v>
      </c>
      <c r="I17" s="2518">
        <f t="shared" si="4"/>
        <v>43952</v>
      </c>
      <c r="J17" s="2519">
        <v>43983</v>
      </c>
      <c r="K17" s="2518">
        <v>43983</v>
      </c>
      <c r="L17" s="2519">
        <v>43983</v>
      </c>
      <c r="M17" s="2518">
        <v>43983</v>
      </c>
      <c r="N17" s="2519">
        <v>43983</v>
      </c>
      <c r="O17" s="728">
        <f t="shared" si="9"/>
        <v>43313</v>
      </c>
      <c r="P17" s="379"/>
      <c r="Q17" s="379"/>
    </row>
    <row r="18" spans="1:18" ht="17.25" customHeight="1">
      <c r="A18" s="658" t="s">
        <v>525</v>
      </c>
      <c r="B18" s="659"/>
      <c r="C18" s="1026" t="s">
        <v>709</v>
      </c>
      <c r="D18" s="667" t="s">
        <v>710</v>
      </c>
      <c r="E18" s="666" t="s">
        <v>711</v>
      </c>
      <c r="G18" s="2516" t="s">
        <v>826</v>
      </c>
      <c r="H18" s="2517" t="s">
        <v>271</v>
      </c>
      <c r="I18" s="2518">
        <f t="shared" si="4"/>
        <v>0</v>
      </c>
      <c r="J18" s="2519">
        <v>44774</v>
      </c>
      <c r="K18" s="2518">
        <v>44713</v>
      </c>
      <c r="L18" s="2519">
        <v>44682</v>
      </c>
      <c r="M18" s="2518">
        <v>44682</v>
      </c>
      <c r="N18" s="2519">
        <v>44348</v>
      </c>
      <c r="O18" s="1907">
        <v>44682</v>
      </c>
      <c r="P18" s="379"/>
      <c r="Q18" s="379"/>
    </row>
    <row r="19" spans="1:18" ht="17.25" customHeight="1">
      <c r="A19" s="74" t="str">
        <f t="shared" ref="A19:A25" si="10">IF(B19="T","谷",IF(B19="P","山"," "))</f>
        <v>山</v>
      </c>
      <c r="B19" s="424" t="s">
        <v>162</v>
      </c>
      <c r="C19" s="668">
        <v>41579</v>
      </c>
      <c r="D19" s="668">
        <v>41699</v>
      </c>
      <c r="E19" s="669">
        <v>7</v>
      </c>
      <c r="G19" s="2516" t="s">
        <v>827</v>
      </c>
      <c r="H19" s="2517"/>
      <c r="I19" s="2518">
        <f t="shared" si="4"/>
        <v>0</v>
      </c>
      <c r="J19" s="2519" t="s">
        <v>271</v>
      </c>
      <c r="K19" s="2518">
        <v>45017</v>
      </c>
      <c r="L19" s="2519" t="s">
        <v>271</v>
      </c>
      <c r="M19" s="2518">
        <v>45139</v>
      </c>
      <c r="N19" s="2519">
        <v>45017</v>
      </c>
      <c r="O19" s="1907">
        <v>45017</v>
      </c>
      <c r="P19" s="379"/>
      <c r="Q19" s="379"/>
    </row>
    <row r="20" spans="1:18" ht="17.25" customHeight="1">
      <c r="A20" s="68" t="str">
        <f t="shared" si="10"/>
        <v>谷</v>
      </c>
      <c r="B20" s="419" t="s">
        <v>160</v>
      </c>
      <c r="C20" s="668">
        <v>41944</v>
      </c>
      <c r="D20" s="668">
        <v>42036</v>
      </c>
      <c r="E20" s="669">
        <v>5</v>
      </c>
      <c r="G20" s="563" t="s">
        <v>826</v>
      </c>
      <c r="H20" s="729" t="s">
        <v>271</v>
      </c>
      <c r="I20" s="425" t="s">
        <v>271</v>
      </c>
      <c r="J20" s="426" t="s">
        <v>271</v>
      </c>
      <c r="K20" s="425" t="s">
        <v>271</v>
      </c>
      <c r="L20" s="426" t="s">
        <v>271</v>
      </c>
      <c r="M20" s="425" t="s">
        <v>271</v>
      </c>
      <c r="N20" s="426" t="s">
        <v>271</v>
      </c>
      <c r="O20" s="730"/>
      <c r="P20" s="705"/>
      <c r="Q20" s="705"/>
      <c r="R20" s="705"/>
    </row>
    <row r="21" spans="1:18" ht="17.25" customHeight="1">
      <c r="A21" s="68" t="str">
        <f t="shared" si="10"/>
        <v>山</v>
      </c>
      <c r="B21" s="419" t="s">
        <v>162</v>
      </c>
      <c r="C21" s="668">
        <v>42705</v>
      </c>
      <c r="D21" s="668">
        <v>42856</v>
      </c>
      <c r="E21" s="669">
        <v>-2</v>
      </c>
    </row>
    <row r="22" spans="1:18" ht="17.25" customHeight="1">
      <c r="A22" s="68" t="str">
        <f t="shared" si="10"/>
        <v>谷</v>
      </c>
      <c r="B22" s="37" t="s">
        <v>825</v>
      </c>
      <c r="C22" s="668">
        <v>43983</v>
      </c>
      <c r="D22" s="668"/>
      <c r="E22" s="669"/>
      <c r="G22" s="427" t="s">
        <v>580</v>
      </c>
      <c r="H22" s="427"/>
      <c r="I22" s="428"/>
      <c r="J22" s="428"/>
      <c r="K22" s="428"/>
      <c r="L22" s="428"/>
      <c r="M22" s="428"/>
      <c r="N22" s="428"/>
      <c r="O22" s="428"/>
    </row>
    <row r="23" spans="1:18" ht="17.25" customHeight="1">
      <c r="A23" s="68" t="str">
        <f t="shared" si="10"/>
        <v xml:space="preserve"> </v>
      </c>
      <c r="B23" s="419"/>
      <c r="C23" s="668"/>
      <c r="D23" s="668"/>
      <c r="E23" s="669"/>
      <c r="G23" s="561" t="s">
        <v>354</v>
      </c>
      <c r="H23" s="420" t="s">
        <v>501</v>
      </c>
      <c r="I23" s="429" t="s">
        <v>502</v>
      </c>
      <c r="J23" s="561" t="s">
        <v>503</v>
      </c>
      <c r="K23" s="420" t="s">
        <v>504</v>
      </c>
      <c r="L23" s="429" t="s">
        <v>505</v>
      </c>
      <c r="M23" s="420" t="s">
        <v>506</v>
      </c>
      <c r="N23" s="429" t="s">
        <v>562</v>
      </c>
      <c r="O23" s="420" t="s">
        <v>514</v>
      </c>
    </row>
    <row r="24" spans="1:18" ht="17.25" customHeight="1">
      <c r="A24" s="68" t="str">
        <f t="shared" si="10"/>
        <v xml:space="preserve"> </v>
      </c>
      <c r="B24" s="419"/>
      <c r="C24" s="668"/>
      <c r="D24" s="668"/>
      <c r="E24" s="669"/>
      <c r="F24" s="705"/>
      <c r="G24" s="561" t="s">
        <v>560</v>
      </c>
      <c r="H24" s="422">
        <f>D3</f>
        <v>41640</v>
      </c>
      <c r="I24" s="421">
        <f>D11</f>
        <v>41671</v>
      </c>
      <c r="J24" s="421">
        <f>D19</f>
        <v>41699</v>
      </c>
      <c r="K24" s="422">
        <f>D28</f>
        <v>41640</v>
      </c>
      <c r="L24" s="421">
        <f>D37</f>
        <v>41640</v>
      </c>
      <c r="M24" s="422">
        <f t="shared" ref="M24:M28" si="11">D47</f>
        <v>41699</v>
      </c>
      <c r="N24" s="421">
        <f t="shared" ref="N24:N27" si="12">D55</f>
        <v>41609</v>
      </c>
      <c r="O24" s="422">
        <f t="shared" ref="O24:O26" si="13">D63</f>
        <v>41671</v>
      </c>
    </row>
    <row r="25" spans="1:18" ht="17.25" customHeight="1">
      <c r="A25" s="388" t="str">
        <f t="shared" si="10"/>
        <v xml:space="preserve"> </v>
      </c>
      <c r="B25" s="663"/>
      <c r="C25" s="664"/>
      <c r="D25" s="665"/>
      <c r="E25" s="666"/>
      <c r="G25" s="562" t="s">
        <v>561</v>
      </c>
      <c r="H25" s="423">
        <f t="shared" ref="H25:H26" si="14">D4</f>
        <v>42217</v>
      </c>
      <c r="I25" s="1028">
        <f t="shared" ref="I25:I29" si="15">D12</f>
        <v>42217</v>
      </c>
      <c r="J25" s="1028">
        <f t="shared" ref="J25:J26" si="16">D20</f>
        <v>42036</v>
      </c>
      <c r="K25" s="423">
        <f>D29</f>
        <v>41944</v>
      </c>
      <c r="L25" s="1028">
        <f>D38</f>
        <v>41974</v>
      </c>
      <c r="M25" s="423">
        <f t="shared" si="11"/>
        <v>42125</v>
      </c>
      <c r="N25" s="1028">
        <f t="shared" si="12"/>
        <v>41974</v>
      </c>
      <c r="O25" s="423">
        <f t="shared" si="13"/>
        <v>42186</v>
      </c>
    </row>
    <row r="26" spans="1:18" ht="17.25" customHeight="1">
      <c r="G26" s="562" t="s">
        <v>560</v>
      </c>
      <c r="H26" s="423">
        <f t="shared" si="14"/>
        <v>42917</v>
      </c>
      <c r="I26" s="1028">
        <f t="shared" si="15"/>
        <v>42887</v>
      </c>
      <c r="J26" s="1028">
        <f t="shared" si="16"/>
        <v>42856</v>
      </c>
      <c r="K26" s="423">
        <f>D30</f>
        <v>43040</v>
      </c>
      <c r="L26" s="1028">
        <f>D39</f>
        <v>43191</v>
      </c>
      <c r="M26" s="423">
        <f t="shared" si="11"/>
        <v>42522</v>
      </c>
      <c r="N26" s="1028">
        <f t="shared" si="12"/>
        <v>42522</v>
      </c>
      <c r="O26" s="423">
        <f t="shared" si="13"/>
        <v>42917</v>
      </c>
    </row>
    <row r="27" spans="1:18" ht="17.25" customHeight="1">
      <c r="A27" s="658" t="s">
        <v>526</v>
      </c>
      <c r="B27" s="670"/>
      <c r="C27" s="1029" t="s">
        <v>709</v>
      </c>
      <c r="D27" s="671" t="s">
        <v>710</v>
      </c>
      <c r="E27" s="666" t="s">
        <v>711</v>
      </c>
      <c r="G27" s="562" t="s">
        <v>561</v>
      </c>
      <c r="H27" s="423" t="s">
        <v>271</v>
      </c>
      <c r="I27" s="1028">
        <f t="shared" si="15"/>
        <v>0</v>
      </c>
      <c r="J27" s="1028" t="s">
        <v>271</v>
      </c>
      <c r="K27" s="423" t="s">
        <v>271</v>
      </c>
      <c r="L27" s="1028" t="s">
        <v>271</v>
      </c>
      <c r="M27" s="423"/>
      <c r="N27" s="1028">
        <f t="shared" si="12"/>
        <v>42826</v>
      </c>
      <c r="O27" s="423" t="s">
        <v>271</v>
      </c>
    </row>
    <row r="28" spans="1:18" ht="17.25" customHeight="1">
      <c r="A28" s="74" t="str">
        <f>IF(B28="T","谷",IF(B28="P","山"," "))</f>
        <v>山</v>
      </c>
      <c r="B28" s="563" t="s">
        <v>162</v>
      </c>
      <c r="C28" s="668">
        <v>41579</v>
      </c>
      <c r="D28" s="672">
        <v>41640</v>
      </c>
      <c r="E28" s="669">
        <v>0</v>
      </c>
      <c r="G28" s="562" t="s">
        <v>560</v>
      </c>
      <c r="H28" s="423" t="s">
        <v>271</v>
      </c>
      <c r="I28" s="1028">
        <f t="shared" si="15"/>
        <v>0</v>
      </c>
      <c r="J28" s="1028" t="s">
        <v>271</v>
      </c>
      <c r="K28" s="423" t="s">
        <v>271</v>
      </c>
      <c r="L28" s="1028" t="s">
        <v>271</v>
      </c>
      <c r="M28" s="423">
        <f t="shared" si="11"/>
        <v>43221</v>
      </c>
      <c r="N28" s="1028" t="s">
        <v>271</v>
      </c>
      <c r="O28" s="423" t="s">
        <v>271</v>
      </c>
    </row>
    <row r="29" spans="1:18" ht="17.25" customHeight="1">
      <c r="A29" s="68" t="str">
        <f t="shared" ref="A29:A34" si="17">IF(B29="T","谷",IF(B29="P","山"," "))</f>
        <v>谷</v>
      </c>
      <c r="B29" s="673" t="s">
        <v>160</v>
      </c>
      <c r="C29" s="668">
        <v>41944</v>
      </c>
      <c r="D29" s="672">
        <v>41944</v>
      </c>
      <c r="E29" s="669">
        <v>0</v>
      </c>
      <c r="G29" s="562" t="s">
        <v>561</v>
      </c>
      <c r="H29" s="423" t="s">
        <v>271</v>
      </c>
      <c r="I29" s="1028">
        <f t="shared" si="15"/>
        <v>0</v>
      </c>
      <c r="J29" s="1028" t="s">
        <v>271</v>
      </c>
      <c r="K29" s="423" t="s">
        <v>271</v>
      </c>
      <c r="L29" s="1028" t="s">
        <v>271</v>
      </c>
      <c r="M29" s="423" t="s">
        <v>271</v>
      </c>
      <c r="N29" s="1028" t="s">
        <v>271</v>
      </c>
      <c r="O29" s="423" t="s">
        <v>271</v>
      </c>
    </row>
    <row r="30" spans="1:18" ht="17.25" customHeight="1">
      <c r="A30" s="68" t="str">
        <f t="shared" si="17"/>
        <v>山</v>
      </c>
      <c r="B30" s="673" t="s">
        <v>162</v>
      </c>
      <c r="C30" s="668">
        <v>42705</v>
      </c>
      <c r="D30" s="672">
        <v>43040</v>
      </c>
      <c r="E30" s="669">
        <v>11</v>
      </c>
      <c r="G30" s="563" t="s">
        <v>270</v>
      </c>
      <c r="H30" s="426"/>
      <c r="I30" s="425"/>
      <c r="J30" s="425"/>
      <c r="K30" s="426"/>
      <c r="L30" s="425" t="s">
        <v>271</v>
      </c>
      <c r="M30" s="426"/>
      <c r="N30" s="425"/>
      <c r="O30" s="426"/>
    </row>
    <row r="31" spans="1:18" ht="17.25" customHeight="1">
      <c r="A31" s="68" t="str">
        <f t="shared" si="17"/>
        <v>谷</v>
      </c>
      <c r="B31" s="673" t="s">
        <v>160</v>
      </c>
      <c r="C31" s="668">
        <v>43983</v>
      </c>
      <c r="D31" s="672"/>
      <c r="E31" s="669" t="s">
        <v>765</v>
      </c>
      <c r="H31" s="15"/>
      <c r="I31" s="705"/>
      <c r="J31" s="705"/>
      <c r="K31" s="16"/>
      <c r="L31" s="705"/>
    </row>
    <row r="32" spans="1:18" ht="17.25" customHeight="1">
      <c r="A32" s="74" t="str">
        <f t="shared" si="17"/>
        <v xml:space="preserve"> </v>
      </c>
      <c r="B32" s="481"/>
      <c r="C32" s="668"/>
      <c r="D32" s="672"/>
      <c r="E32" s="669"/>
      <c r="F32" s="705"/>
      <c r="G32" s="705"/>
      <c r="H32" s="15"/>
      <c r="I32" s="705"/>
      <c r="J32" s="705"/>
      <c r="K32" s="16"/>
      <c r="L32" s="705"/>
    </row>
    <row r="33" spans="1:12" ht="17.25" customHeight="1">
      <c r="A33" s="74" t="str">
        <f t="shared" si="17"/>
        <v xml:space="preserve"> </v>
      </c>
      <c r="B33" s="481"/>
      <c r="C33" s="469"/>
      <c r="D33" s="674"/>
      <c r="E33" s="662"/>
      <c r="H33" s="15"/>
      <c r="I33" s="705"/>
      <c r="J33" s="16"/>
      <c r="K33" s="16"/>
      <c r="L33" s="705"/>
    </row>
    <row r="34" spans="1:12" ht="17.25" customHeight="1">
      <c r="A34" s="74" t="str">
        <f t="shared" si="17"/>
        <v xml:space="preserve"> </v>
      </c>
      <c r="B34" s="481"/>
      <c r="C34" s="675"/>
      <c r="D34" s="676"/>
      <c r="E34" s="677"/>
      <c r="H34" s="15"/>
      <c r="I34" s="705"/>
      <c r="J34" s="16"/>
      <c r="K34" s="705"/>
      <c r="L34" s="705"/>
    </row>
    <row r="35" spans="1:12" ht="17.25" customHeight="1">
      <c r="F35" s="705"/>
      <c r="H35" s="15"/>
      <c r="I35" s="705"/>
      <c r="J35" s="16"/>
      <c r="K35" s="705"/>
      <c r="L35" s="705"/>
    </row>
    <row r="36" spans="1:12" ht="17.25" customHeight="1">
      <c r="A36" s="658" t="s">
        <v>527</v>
      </c>
      <c r="B36" s="659"/>
      <c r="C36" s="1026" t="s">
        <v>709</v>
      </c>
      <c r="D36" s="667" t="s">
        <v>710</v>
      </c>
      <c r="E36" s="666" t="s">
        <v>711</v>
      </c>
      <c r="F36" s="705"/>
    </row>
    <row r="37" spans="1:12" ht="17.25" customHeight="1">
      <c r="A37" s="74" t="str">
        <f t="shared" ref="A37:A44" si="18">IF(B37="T","谷",IF(B37="P","山"," "))</f>
        <v>山</v>
      </c>
      <c r="B37" s="424" t="s">
        <v>162</v>
      </c>
      <c r="C37" s="668">
        <v>41640</v>
      </c>
      <c r="D37" s="668">
        <v>41640</v>
      </c>
      <c r="E37" s="669">
        <v>1</v>
      </c>
      <c r="F37" s="705"/>
    </row>
    <row r="38" spans="1:12" ht="17.25" customHeight="1">
      <c r="A38" s="68" t="str">
        <f t="shared" si="18"/>
        <v>谷</v>
      </c>
      <c r="B38" s="419" t="s">
        <v>160</v>
      </c>
      <c r="C38" s="668">
        <v>41974</v>
      </c>
      <c r="D38" s="668">
        <v>41974</v>
      </c>
      <c r="E38" s="669">
        <v>0</v>
      </c>
      <c r="F38" s="705"/>
      <c r="H38" s="15"/>
      <c r="I38" s="705"/>
      <c r="J38" s="16"/>
      <c r="K38" s="16"/>
      <c r="L38" s="705"/>
    </row>
    <row r="39" spans="1:12" ht="17.25" customHeight="1">
      <c r="A39" s="68" t="str">
        <f t="shared" si="18"/>
        <v>山</v>
      </c>
      <c r="B39" s="419" t="s">
        <v>162</v>
      </c>
      <c r="C39" s="668">
        <v>43435</v>
      </c>
      <c r="D39" s="668">
        <v>43191</v>
      </c>
      <c r="E39" s="669">
        <v>8</v>
      </c>
      <c r="F39" s="705"/>
      <c r="G39" s="705"/>
      <c r="H39" s="15"/>
      <c r="I39" s="705"/>
      <c r="J39" s="16"/>
      <c r="K39" s="16"/>
      <c r="L39" s="705"/>
    </row>
    <row r="40" spans="1:12" ht="17.25" customHeight="1">
      <c r="A40" s="68" t="str">
        <f t="shared" si="18"/>
        <v>谷</v>
      </c>
      <c r="B40" s="419" t="s">
        <v>160</v>
      </c>
      <c r="C40" s="668">
        <v>44013</v>
      </c>
      <c r="D40" s="668"/>
      <c r="E40" s="669" t="s">
        <v>765</v>
      </c>
      <c r="F40" s="705"/>
      <c r="G40" s="705"/>
      <c r="H40" s="15"/>
      <c r="I40" s="705"/>
      <c r="J40" s="16"/>
      <c r="K40" s="16"/>
      <c r="L40" s="705"/>
    </row>
    <row r="41" spans="1:12" ht="17.25" customHeight="1">
      <c r="A41" s="68" t="str">
        <f t="shared" si="18"/>
        <v xml:space="preserve"> </v>
      </c>
      <c r="B41" s="435"/>
      <c r="C41" s="668"/>
      <c r="D41" s="668"/>
      <c r="E41" s="669"/>
      <c r="H41" s="15"/>
      <c r="I41" s="705"/>
      <c r="J41" s="16"/>
      <c r="K41" s="16"/>
      <c r="L41" s="705"/>
    </row>
    <row r="42" spans="1:12" ht="17.25" customHeight="1">
      <c r="A42" s="68" t="str">
        <f t="shared" si="18"/>
        <v xml:space="preserve"> </v>
      </c>
      <c r="B42" s="435"/>
      <c r="C42" s="678"/>
      <c r="D42" s="678"/>
      <c r="E42" s="679"/>
      <c r="F42" s="15"/>
      <c r="K42" s="705"/>
      <c r="L42" s="705"/>
    </row>
    <row r="43" spans="1:12" ht="17.25" customHeight="1">
      <c r="A43" s="68" t="str">
        <f t="shared" si="18"/>
        <v xml:space="preserve"> </v>
      </c>
      <c r="B43" s="435"/>
      <c r="C43" s="678"/>
      <c r="D43" s="678"/>
      <c r="E43" s="435"/>
      <c r="F43" s="15"/>
    </row>
    <row r="44" spans="1:12" ht="17.25" customHeight="1">
      <c r="A44" s="68" t="str">
        <f t="shared" si="18"/>
        <v xml:space="preserve"> </v>
      </c>
      <c r="B44" s="435"/>
      <c r="C44" s="678"/>
      <c r="D44" s="678"/>
      <c r="E44" s="435"/>
      <c r="F44" s="15"/>
    </row>
    <row r="45" spans="1:12" ht="17.25" customHeight="1">
      <c r="F45" s="15"/>
    </row>
    <row r="46" spans="1:12" ht="17.25" customHeight="1">
      <c r="A46" s="658" t="s">
        <v>528</v>
      </c>
      <c r="B46" s="659"/>
      <c r="C46" s="1026" t="s">
        <v>709</v>
      </c>
      <c r="D46" s="667" t="s">
        <v>710</v>
      </c>
      <c r="E46" s="666" t="s">
        <v>711</v>
      </c>
      <c r="F46" s="15"/>
      <c r="K46" s="16"/>
      <c r="L46" s="705"/>
    </row>
    <row r="47" spans="1:12" ht="17.25" customHeight="1">
      <c r="A47" s="389" t="str">
        <f t="shared" ref="A47:A51" si="19">IF(B47="T","谷",IF(B47="P","山"," "))</f>
        <v>山</v>
      </c>
      <c r="B47" s="41" t="s">
        <v>162</v>
      </c>
      <c r="C47" s="469">
        <v>41640</v>
      </c>
      <c r="D47" s="469">
        <v>41699</v>
      </c>
      <c r="E47" s="662">
        <v>1</v>
      </c>
      <c r="F47" s="15"/>
      <c r="K47" s="16"/>
      <c r="L47" s="705"/>
    </row>
    <row r="48" spans="1:12" ht="17.25" customHeight="1">
      <c r="A48" s="388" t="str">
        <f t="shared" si="19"/>
        <v>谷</v>
      </c>
      <c r="B48" s="37" t="s">
        <v>160</v>
      </c>
      <c r="C48" s="469">
        <v>42005</v>
      </c>
      <c r="D48" s="469">
        <v>42125</v>
      </c>
      <c r="E48" s="662">
        <v>-5</v>
      </c>
      <c r="F48" s="15"/>
      <c r="K48" s="16"/>
      <c r="L48" s="705"/>
    </row>
    <row r="49" spans="1:16" ht="17.25" customHeight="1">
      <c r="A49" s="388" t="str">
        <f t="shared" si="19"/>
        <v>山</v>
      </c>
      <c r="B49" s="37" t="s">
        <v>162</v>
      </c>
      <c r="C49" s="469"/>
      <c r="D49" s="469">
        <v>42522</v>
      </c>
      <c r="E49" s="662" t="s">
        <v>161</v>
      </c>
      <c r="F49" s="15"/>
      <c r="K49" s="705"/>
      <c r="L49" s="705"/>
    </row>
    <row r="50" spans="1:16" ht="17.25" customHeight="1">
      <c r="A50" s="388" t="str">
        <f t="shared" si="19"/>
        <v>山</v>
      </c>
      <c r="B50" s="37" t="s">
        <v>162</v>
      </c>
      <c r="C50" s="469">
        <v>43405</v>
      </c>
      <c r="D50" s="469"/>
      <c r="E50" s="662" t="s">
        <v>264</v>
      </c>
      <c r="H50" s="15"/>
      <c r="I50" s="705"/>
      <c r="J50" s="16"/>
      <c r="L50" s="705"/>
    </row>
    <row r="51" spans="1:16" ht="17.25" customHeight="1">
      <c r="A51" s="388" t="str">
        <f t="shared" si="19"/>
        <v>谷</v>
      </c>
      <c r="B51" s="37" t="s">
        <v>160</v>
      </c>
      <c r="C51" s="469">
        <v>43983</v>
      </c>
      <c r="D51" s="469">
        <v>43221</v>
      </c>
      <c r="E51" s="662" t="s">
        <v>161</v>
      </c>
    </row>
    <row r="52" spans="1:16" ht="17.25" customHeight="1">
      <c r="A52" s="1030"/>
      <c r="B52" s="380"/>
      <c r="C52" s="469"/>
      <c r="D52" s="469"/>
      <c r="E52" s="662"/>
    </row>
    <row r="53" spans="1:16" ht="17.25" customHeight="1">
      <c r="B53" s="15"/>
      <c r="C53" s="384"/>
      <c r="D53" s="384"/>
      <c r="E53" s="387"/>
      <c r="H53" s="15"/>
      <c r="I53" s="705"/>
      <c r="J53" s="16"/>
      <c r="K53" s="16"/>
      <c r="L53" s="705"/>
    </row>
    <row r="54" spans="1:16" ht="17.25" customHeight="1">
      <c r="A54" s="658" t="s">
        <v>542</v>
      </c>
      <c r="B54" s="659"/>
      <c r="C54" s="1026" t="s">
        <v>709</v>
      </c>
      <c r="D54" s="667" t="s">
        <v>710</v>
      </c>
      <c r="E54" s="666" t="s">
        <v>711</v>
      </c>
      <c r="F54" s="705"/>
      <c r="G54" s="705"/>
      <c r="H54" s="15"/>
      <c r="I54" s="705"/>
      <c r="J54" s="16"/>
      <c r="K54" s="16"/>
      <c r="L54" s="705"/>
    </row>
    <row r="55" spans="1:16" ht="17.25" customHeight="1">
      <c r="A55" s="389" t="str">
        <f t="shared" ref="A55:A59" si="20">IF(B55="T","谷",IF(B55="P","山"," "))</f>
        <v>谷</v>
      </c>
      <c r="B55" s="424" t="s">
        <v>160</v>
      </c>
      <c r="C55" s="668"/>
      <c r="D55" s="668">
        <v>41609</v>
      </c>
      <c r="E55" s="669" t="s">
        <v>161</v>
      </c>
      <c r="H55" s="15"/>
      <c r="I55" s="705"/>
      <c r="J55" s="16"/>
      <c r="K55" s="16"/>
      <c r="L55" s="705"/>
    </row>
    <row r="56" spans="1:16" ht="17.25" customHeight="1">
      <c r="A56" s="388" t="str">
        <f t="shared" si="20"/>
        <v>山</v>
      </c>
      <c r="B56" s="419" t="s">
        <v>162</v>
      </c>
      <c r="C56" s="668">
        <v>41671</v>
      </c>
      <c r="D56" s="668">
        <v>41974</v>
      </c>
      <c r="E56" s="669">
        <v>10</v>
      </c>
      <c r="H56" s="15"/>
      <c r="I56" s="705"/>
      <c r="J56" s="705"/>
      <c r="K56" s="16"/>
      <c r="L56" s="705"/>
    </row>
    <row r="57" spans="1:16" ht="17.25" customHeight="1">
      <c r="A57" s="388" t="str">
        <f t="shared" si="20"/>
        <v>谷</v>
      </c>
      <c r="B57" s="419" t="s">
        <v>160</v>
      </c>
      <c r="C57" s="668">
        <v>42309</v>
      </c>
      <c r="D57" s="668">
        <v>42522</v>
      </c>
      <c r="E57" s="669">
        <v>8</v>
      </c>
      <c r="I57" s="705"/>
      <c r="J57" s="705"/>
      <c r="K57" s="705"/>
      <c r="L57" s="705"/>
      <c r="M57" s="705"/>
      <c r="N57" s="705"/>
      <c r="O57" s="705" t="s">
        <v>64</v>
      </c>
      <c r="P57" s="705" t="s">
        <v>64</v>
      </c>
    </row>
    <row r="58" spans="1:16" ht="17.25" customHeight="1">
      <c r="A58" s="388" t="str">
        <f t="shared" si="20"/>
        <v>山</v>
      </c>
      <c r="B58" s="419" t="s">
        <v>162</v>
      </c>
      <c r="C58" s="668">
        <v>43313</v>
      </c>
      <c r="D58" s="668">
        <v>42826</v>
      </c>
      <c r="E58" s="669">
        <v>2</v>
      </c>
      <c r="F58" s="379"/>
    </row>
    <row r="59" spans="1:16" ht="17.25" customHeight="1">
      <c r="A59" s="388" t="str">
        <f t="shared" si="20"/>
        <v>谷</v>
      </c>
      <c r="B59" s="419" t="s">
        <v>825</v>
      </c>
      <c r="C59" s="668">
        <v>43983</v>
      </c>
      <c r="D59" s="668"/>
      <c r="E59" s="669"/>
      <c r="F59" s="379"/>
    </row>
    <row r="60" spans="1:16" ht="17.25" customHeight="1">
      <c r="A60" s="1030"/>
      <c r="B60" s="380"/>
      <c r="C60" s="469"/>
      <c r="D60" s="469"/>
      <c r="E60" s="662"/>
    </row>
    <row r="61" spans="1:16" ht="17.25" customHeight="1">
      <c r="B61" s="17"/>
      <c r="C61" s="17"/>
      <c r="D61" s="17"/>
      <c r="E61" s="17"/>
      <c r="F61" s="379"/>
    </row>
    <row r="62" spans="1:16" ht="17.25" customHeight="1">
      <c r="A62" s="658" t="s">
        <v>746</v>
      </c>
      <c r="B62" s="659"/>
      <c r="C62" s="1026" t="s">
        <v>709</v>
      </c>
      <c r="D62" s="667" t="s">
        <v>710</v>
      </c>
      <c r="E62" s="666" t="s">
        <v>711</v>
      </c>
      <c r="F62" s="379"/>
    </row>
    <row r="63" spans="1:16" ht="17.25" customHeight="1">
      <c r="A63" s="389" t="str">
        <f t="shared" ref="A63:A68" si="21">IF(B63="T","谷",IF(B63="P","山"," "))</f>
        <v>山</v>
      </c>
      <c r="B63" s="815" t="s">
        <v>162</v>
      </c>
      <c r="C63" s="975">
        <v>41640</v>
      </c>
      <c r="D63" s="975">
        <v>41671</v>
      </c>
      <c r="E63" s="815">
        <v>1</v>
      </c>
    </row>
    <row r="64" spans="1:16" ht="17.25" customHeight="1">
      <c r="A64" s="388" t="str">
        <f t="shared" si="21"/>
        <v>谷</v>
      </c>
      <c r="B64" s="815" t="s">
        <v>160</v>
      </c>
      <c r="C64" s="975">
        <v>42064</v>
      </c>
      <c r="D64" s="975">
        <v>42186</v>
      </c>
      <c r="E64" s="815">
        <v>4</v>
      </c>
    </row>
    <row r="65" spans="1:11" ht="17.25" customHeight="1">
      <c r="A65" s="388" t="str">
        <f t="shared" si="21"/>
        <v>山</v>
      </c>
      <c r="B65" s="815" t="s">
        <v>162</v>
      </c>
      <c r="C65" s="975">
        <v>43040</v>
      </c>
      <c r="D65" s="975">
        <v>42917</v>
      </c>
      <c r="E65" s="815">
        <v>-4</v>
      </c>
      <c r="K65" s="705"/>
    </row>
    <row r="66" spans="1:11" ht="17.25" customHeight="1">
      <c r="A66" s="388" t="str">
        <f t="shared" si="21"/>
        <v>谷</v>
      </c>
      <c r="B66" s="815" t="s">
        <v>160</v>
      </c>
      <c r="C66" s="975">
        <v>43313</v>
      </c>
      <c r="D66" s="975"/>
      <c r="E66" s="815" t="s">
        <v>765</v>
      </c>
    </row>
    <row r="67" spans="1:11" ht="17.25" customHeight="1">
      <c r="A67" s="388" t="str">
        <f t="shared" si="21"/>
        <v xml:space="preserve"> </v>
      </c>
      <c r="B67" s="419"/>
      <c r="C67" s="668"/>
      <c r="D67" s="668"/>
      <c r="E67" s="669"/>
    </row>
    <row r="68" spans="1:11" ht="17.25" customHeight="1">
      <c r="A68" s="388" t="str">
        <f t="shared" si="21"/>
        <v xml:space="preserve"> </v>
      </c>
      <c r="B68" s="37"/>
      <c r="C68" s="668"/>
      <c r="D68" s="668"/>
      <c r="E68" s="37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5" customWidth="1"/>
    <col min="6" max="16384" width="9" style="305"/>
  </cols>
  <sheetData>
    <row r="1" spans="1:5" ht="18" customHeight="1">
      <c r="A1" s="303" t="s">
        <v>722</v>
      </c>
      <c r="B1" s="1501" t="s">
        <v>1206</v>
      </c>
      <c r="C1" s="310"/>
      <c r="D1" s="310"/>
      <c r="E1" s="310"/>
    </row>
    <row r="2" spans="1:5" s="491" customFormat="1" ht="18" customHeight="1">
      <c r="A2" s="232" t="s">
        <v>760</v>
      </c>
      <c r="B2" s="232" t="s">
        <v>761</v>
      </c>
      <c r="C2" s="588" t="s">
        <v>505</v>
      </c>
      <c r="D2" s="232" t="s">
        <v>762</v>
      </c>
      <c r="E2" s="232" t="s">
        <v>763</v>
      </c>
    </row>
    <row r="3" spans="1:5" ht="30.75" customHeight="1">
      <c r="A3" s="589" t="s">
        <v>664</v>
      </c>
      <c r="B3" s="590" t="s">
        <v>665</v>
      </c>
      <c r="C3" s="590" t="s">
        <v>573</v>
      </c>
      <c r="D3" s="591" t="s">
        <v>666</v>
      </c>
      <c r="E3" s="590" t="s">
        <v>667</v>
      </c>
    </row>
    <row r="4" spans="1:5" ht="30.75" customHeight="1">
      <c r="A4" s="589" t="s">
        <v>668</v>
      </c>
      <c r="B4" s="590" t="s">
        <v>669</v>
      </c>
      <c r="C4" s="590" t="s">
        <v>749</v>
      </c>
      <c r="D4" s="591" t="s">
        <v>670</v>
      </c>
      <c r="E4" s="590" t="s">
        <v>750</v>
      </c>
    </row>
    <row r="5" spans="1:5" ht="30.75" customHeight="1">
      <c r="A5" s="591" t="s">
        <v>671</v>
      </c>
      <c r="B5" s="590" t="s">
        <v>672</v>
      </c>
      <c r="C5" s="590" t="s">
        <v>666</v>
      </c>
      <c r="D5" s="591" t="s">
        <v>673</v>
      </c>
      <c r="E5" s="590" t="s">
        <v>674</v>
      </c>
    </row>
    <row r="6" spans="1:5" ht="30.75" customHeight="1">
      <c r="A6" s="591" t="s">
        <v>675</v>
      </c>
      <c r="B6" s="590" t="s">
        <v>676</v>
      </c>
      <c r="C6" s="590" t="s">
        <v>751</v>
      </c>
      <c r="D6" s="591" t="s">
        <v>677</v>
      </c>
      <c r="E6" s="590" t="s">
        <v>678</v>
      </c>
    </row>
    <row r="7" spans="1:5" ht="30.75" customHeight="1">
      <c r="A7" s="590" t="s">
        <v>679</v>
      </c>
      <c r="B7" s="1502" t="s">
        <v>1207</v>
      </c>
      <c r="C7" s="590" t="s">
        <v>752</v>
      </c>
      <c r="D7" s="590" t="s">
        <v>680</v>
      </c>
      <c r="E7" s="590" t="s">
        <v>681</v>
      </c>
    </row>
    <row r="8" spans="1:5" ht="30.75" customHeight="1">
      <c r="A8" s="591" t="s">
        <v>573</v>
      </c>
      <c r="B8" s="590" t="s">
        <v>573</v>
      </c>
      <c r="C8" s="590" t="s">
        <v>753</v>
      </c>
      <c r="D8" s="591" t="s">
        <v>573</v>
      </c>
      <c r="E8" s="590" t="s">
        <v>682</v>
      </c>
    </row>
    <row r="9" spans="1:5" ht="30.75" customHeight="1">
      <c r="A9" s="590" t="s">
        <v>683</v>
      </c>
      <c r="B9" s="1502" t="s">
        <v>1208</v>
      </c>
      <c r="C9" s="590" t="s">
        <v>754</v>
      </c>
      <c r="D9" s="591"/>
      <c r="E9" s="590" t="s">
        <v>684</v>
      </c>
    </row>
    <row r="10" spans="1:5" ht="30.75" customHeight="1">
      <c r="A10" s="591"/>
      <c r="B10" s="590" t="s">
        <v>685</v>
      </c>
      <c r="C10" s="590"/>
      <c r="D10" s="591"/>
      <c r="E10" s="590" t="s">
        <v>686</v>
      </c>
    </row>
    <row r="11" spans="1:5" ht="30.75" customHeight="1">
      <c r="A11" s="591"/>
      <c r="B11" s="1502" t="s">
        <v>1209</v>
      </c>
      <c r="C11" s="590"/>
      <c r="D11" s="591"/>
      <c r="E11" s="590"/>
    </row>
  </sheetData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106"/>
  <sheetViews>
    <sheetView workbookViewId="0">
      <pane xSplit="1" ySplit="3" topLeftCell="B90" activePane="bottomRight" state="frozen"/>
      <selection pane="topRight" activeCell="B1" sqref="B1"/>
      <selection pane="bottomLeft" activeCell="A3" sqref="A3"/>
      <selection pane="bottomRight" activeCell="N92" sqref="N92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3" t="s">
        <v>529</v>
      </c>
      <c r="B1" s="428" t="s">
        <v>822</v>
      </c>
      <c r="C1" s="428" t="s">
        <v>822</v>
      </c>
      <c r="D1" s="428" t="s">
        <v>822</v>
      </c>
      <c r="E1" s="428" t="s">
        <v>822</v>
      </c>
      <c r="F1" s="428" t="s">
        <v>822</v>
      </c>
      <c r="G1" s="428" t="s">
        <v>822</v>
      </c>
      <c r="H1" s="428"/>
      <c r="I1" s="428" t="s">
        <v>559</v>
      </c>
      <c r="K1" s="304" t="s">
        <v>530</v>
      </c>
      <c r="T1" s="17" t="s">
        <v>745</v>
      </c>
      <c r="AC1" s="17" t="s">
        <v>744</v>
      </c>
    </row>
    <row r="2" spans="1:35">
      <c r="A2" s="403" t="s">
        <v>352</v>
      </c>
      <c r="B2" s="357" t="s">
        <v>501</v>
      </c>
      <c r="C2" s="411" t="s">
        <v>502</v>
      </c>
      <c r="D2" s="357" t="s">
        <v>503</v>
      </c>
      <c r="E2" s="357" t="s">
        <v>504</v>
      </c>
      <c r="F2" s="357" t="s">
        <v>505</v>
      </c>
      <c r="G2" s="357" t="s">
        <v>506</v>
      </c>
      <c r="H2" s="357"/>
      <c r="I2" s="357" t="s">
        <v>514</v>
      </c>
      <c r="K2" s="403" t="s">
        <v>352</v>
      </c>
      <c r="L2" s="357" t="s">
        <v>501</v>
      </c>
      <c r="M2" s="411" t="s">
        <v>502</v>
      </c>
      <c r="N2" s="357" t="s">
        <v>503</v>
      </c>
      <c r="O2" s="357" t="s">
        <v>504</v>
      </c>
      <c r="P2" s="357" t="s">
        <v>505</v>
      </c>
      <c r="Q2" s="357" t="s">
        <v>506</v>
      </c>
      <c r="R2" s="357" t="s">
        <v>514</v>
      </c>
      <c r="T2" s="357" t="s">
        <v>501</v>
      </c>
      <c r="U2" s="357" t="s">
        <v>502</v>
      </c>
      <c r="V2" s="357" t="s">
        <v>503</v>
      </c>
      <c r="W2" s="357" t="s">
        <v>504</v>
      </c>
      <c r="X2" s="357" t="s">
        <v>505</v>
      </c>
      <c r="Y2" s="357" t="s">
        <v>506</v>
      </c>
      <c r="Z2" s="357"/>
      <c r="AA2" s="357" t="s">
        <v>514</v>
      </c>
      <c r="AC2" s="357" t="s">
        <v>501</v>
      </c>
      <c r="AD2" s="357" t="s">
        <v>502</v>
      </c>
      <c r="AE2" s="357" t="s">
        <v>503</v>
      </c>
      <c r="AF2" s="357" t="s">
        <v>504</v>
      </c>
      <c r="AG2" s="357" t="s">
        <v>505</v>
      </c>
      <c r="AH2" s="357" t="s">
        <v>506</v>
      </c>
      <c r="AI2" s="357" t="s">
        <v>514</v>
      </c>
    </row>
    <row r="3" spans="1:35">
      <c r="A3" s="402" t="s">
        <v>64</v>
      </c>
      <c r="B3" s="445" t="s">
        <v>551</v>
      </c>
      <c r="C3" s="446" t="s">
        <v>552</v>
      </c>
      <c r="D3" s="445" t="s">
        <v>553</v>
      </c>
      <c r="E3" s="445" t="s">
        <v>554</v>
      </c>
      <c r="F3" s="445" t="s">
        <v>555</v>
      </c>
      <c r="G3" s="445" t="s">
        <v>556</v>
      </c>
      <c r="H3" s="445" t="s">
        <v>558</v>
      </c>
      <c r="I3" s="445" t="s">
        <v>557</v>
      </c>
      <c r="J3" s="382"/>
      <c r="K3" s="445" t="s">
        <v>64</v>
      </c>
      <c r="L3" s="445" t="s">
        <v>551</v>
      </c>
      <c r="M3" s="446" t="s">
        <v>552</v>
      </c>
      <c r="N3" s="445" t="s">
        <v>553</v>
      </c>
      <c r="O3" s="445" t="s">
        <v>554</v>
      </c>
      <c r="P3" s="445" t="s">
        <v>555</v>
      </c>
      <c r="Q3" s="445" t="s">
        <v>556</v>
      </c>
      <c r="R3" s="445" t="s">
        <v>557</v>
      </c>
      <c r="S3" s="382"/>
      <c r="T3" s="445" t="s">
        <v>551</v>
      </c>
      <c r="U3" s="445" t="s">
        <v>552</v>
      </c>
      <c r="V3" s="445" t="s">
        <v>553</v>
      </c>
      <c r="W3" s="445" t="s">
        <v>554</v>
      </c>
      <c r="X3" s="445" t="s">
        <v>555</v>
      </c>
      <c r="Y3" s="445" t="s">
        <v>556</v>
      </c>
      <c r="Z3" s="445" t="s">
        <v>558</v>
      </c>
      <c r="AA3" s="445" t="s">
        <v>557</v>
      </c>
      <c r="AB3" s="382"/>
      <c r="AC3" s="445" t="s">
        <v>551</v>
      </c>
      <c r="AD3" s="445" t="s">
        <v>552</v>
      </c>
      <c r="AE3" s="445" t="s">
        <v>553</v>
      </c>
      <c r="AF3" s="445" t="s">
        <v>554</v>
      </c>
      <c r="AG3" s="445" t="s">
        <v>555</v>
      </c>
      <c r="AH3" s="445" t="s">
        <v>556</v>
      </c>
      <c r="AI3" s="445" t="s">
        <v>557</v>
      </c>
    </row>
    <row r="4" spans="1:35">
      <c r="A4" s="404">
        <v>201801</v>
      </c>
      <c r="B4" s="2539"/>
      <c r="C4" s="2539"/>
      <c r="D4" s="2539"/>
      <c r="E4" s="2539"/>
      <c r="F4" s="2539"/>
      <c r="G4" s="2539"/>
      <c r="H4" s="2539"/>
      <c r="I4" s="2539"/>
      <c r="K4" s="404">
        <v>201801</v>
      </c>
      <c r="L4" s="2538"/>
      <c r="M4" s="2538"/>
      <c r="N4" s="2538"/>
      <c r="O4" s="2538"/>
      <c r="P4" s="2538"/>
      <c r="Q4" s="2538"/>
      <c r="R4" s="2538"/>
      <c r="T4" s="2537"/>
      <c r="U4" s="2537"/>
      <c r="V4" s="2537"/>
      <c r="W4" s="2537"/>
      <c r="X4" s="2537"/>
      <c r="Y4" s="2537"/>
      <c r="Z4" s="2537"/>
      <c r="AA4" s="2537"/>
      <c r="AC4" s="2537"/>
      <c r="AD4" s="2537"/>
      <c r="AE4" s="2537"/>
      <c r="AF4" s="2537"/>
      <c r="AG4" s="2537"/>
      <c r="AH4" s="2537"/>
      <c r="AI4" s="2537"/>
    </row>
    <row r="5" spans="1:35">
      <c r="A5" s="17">
        <v>201802</v>
      </c>
      <c r="B5" s="408">
        <f t="shared" ref="B5" si="0">T5*100</f>
        <v>0.21961294789742963</v>
      </c>
      <c r="C5" s="412">
        <f t="shared" ref="C5" si="1">U5*100</f>
        <v>0.13160941300217807</v>
      </c>
      <c r="D5" s="408">
        <f t="shared" ref="D5" si="2">V5*100</f>
        <v>5.4860643577552569E-2</v>
      </c>
      <c r="E5" s="408">
        <f t="shared" ref="E5" si="3">W5*100</f>
        <v>2.8278838869174764E-2</v>
      </c>
      <c r="F5" s="408">
        <f t="shared" ref="F5" si="4">X5*100</f>
        <v>1.6269539459659803E-2</v>
      </c>
      <c r="G5" s="408">
        <f t="shared" ref="G5" si="5">Y5*100</f>
        <v>1.807046715286896E-2</v>
      </c>
      <c r="H5" s="408">
        <f t="shared" ref="H5" si="6">Z5*100</f>
        <v>0.46870184995886383</v>
      </c>
      <c r="I5" s="408">
        <f t="shared" ref="I5" si="7">AA5*100</f>
        <v>0.4687018499588777</v>
      </c>
      <c r="K5" s="17">
        <v>201802</v>
      </c>
      <c r="L5" s="406">
        <f t="shared" ref="L5" si="8">AC5*100</f>
        <v>46.855575226917544</v>
      </c>
      <c r="M5" s="415">
        <f t="shared" ref="M5" si="9">AD5*100</f>
        <v>28.079559108573804</v>
      </c>
      <c r="N5" s="406">
        <f t="shared" ref="N5" si="10">AE5*100</f>
        <v>11.704806281939677</v>
      </c>
      <c r="O5" s="406">
        <f t="shared" ref="O5" si="11">AF5*100</f>
        <v>6.0334387141114743</v>
      </c>
      <c r="P5" s="406">
        <f t="shared" ref="P5" si="12">AG5*100</f>
        <v>3.4711916458379068</v>
      </c>
      <c r="Q5" s="406">
        <f t="shared" ref="Q5" si="13">AH5*100</f>
        <v>3.8554290226195902</v>
      </c>
      <c r="R5" s="406">
        <f t="shared" ref="R5" si="14">AI5*100</f>
        <v>100</v>
      </c>
      <c r="T5" s="509">
        <v>2.1961294789742962E-3</v>
      </c>
      <c r="U5" s="509">
        <v>1.3160941300217807E-3</v>
      </c>
      <c r="V5" s="509">
        <v>5.4860643577552568E-4</v>
      </c>
      <c r="W5" s="509">
        <v>2.8278838869174764E-4</v>
      </c>
      <c r="X5" s="509">
        <v>1.6269539459659802E-4</v>
      </c>
      <c r="Y5" s="509">
        <v>1.807046715286896E-4</v>
      </c>
      <c r="Z5" s="509">
        <v>4.6870184995886381E-3</v>
      </c>
      <c r="AA5" s="509">
        <v>4.6870184995887769E-3</v>
      </c>
      <c r="AC5" s="509">
        <v>0.46855575226917545</v>
      </c>
      <c r="AD5" s="509">
        <v>0.28079559108573804</v>
      </c>
      <c r="AE5" s="509">
        <v>0.11704806281939677</v>
      </c>
      <c r="AF5" s="509">
        <v>6.0334387141114741E-2</v>
      </c>
      <c r="AG5" s="509">
        <v>3.4711916458379066E-2</v>
      </c>
      <c r="AH5" s="509">
        <v>3.85542902261959E-2</v>
      </c>
      <c r="AI5" s="509">
        <v>1</v>
      </c>
    </row>
    <row r="6" spans="1:35">
      <c r="A6" s="17">
        <v>201803</v>
      </c>
      <c r="B6" s="408">
        <f t="shared" ref="B6" si="15">T6*100</f>
        <v>0.18882915254968419</v>
      </c>
      <c r="C6" s="412">
        <f t="shared" ref="C6" si="16">U6*100</f>
        <v>0.12093784310454048</v>
      </c>
      <c r="D6" s="408">
        <f t="shared" ref="D6" si="17">V6*100</f>
        <v>5.2060657730896992E-2</v>
      </c>
      <c r="E6" s="408">
        <f t="shared" ref="E6" si="18">W6*100</f>
        <v>2.5398734900497929E-2</v>
      </c>
      <c r="F6" s="408">
        <f t="shared" ref="F6" si="19">X6*100</f>
        <v>1.5438541356094798E-2</v>
      </c>
      <c r="G6" s="408">
        <f t="shared" ref="G6" si="20">Y6*100</f>
        <v>1.6322283177664373E-2</v>
      </c>
      <c r="H6" s="408">
        <f t="shared" ref="H6" si="21">Z6*100</f>
        <v>0.41898721281937873</v>
      </c>
      <c r="I6" s="408">
        <f t="shared" ref="I6" si="22">AA6*100</f>
        <v>0.41898721281934881</v>
      </c>
      <c r="K6" s="17">
        <v>201803</v>
      </c>
      <c r="L6" s="406">
        <f t="shared" ref="L6" si="23">AC6*100</f>
        <v>45.067998920312299</v>
      </c>
      <c r="M6" s="415">
        <f t="shared" ref="M6" si="24">AD6*100</f>
        <v>28.864327932765722</v>
      </c>
      <c r="N6" s="406">
        <f t="shared" ref="N6" si="25">AE6*100</f>
        <v>12.425357179895567</v>
      </c>
      <c r="O6" s="406">
        <f t="shared" ref="O6" si="26">AF6*100</f>
        <v>6.0619355730665392</v>
      </c>
      <c r="P6" s="406">
        <f t="shared" ref="P6" si="27">AG6*100</f>
        <v>3.6847285272045291</v>
      </c>
      <c r="Q6" s="406">
        <f t="shared" ref="Q6" si="28">AH6*100</f>
        <v>3.8956518667553586</v>
      </c>
      <c r="R6" s="406">
        <f t="shared" ref="R6" si="29">AI6*100</f>
        <v>100.00000000000003</v>
      </c>
      <c r="T6" s="509">
        <v>1.8882915254968418E-3</v>
      </c>
      <c r="U6" s="509">
        <v>1.2093784310454048E-3</v>
      </c>
      <c r="V6" s="509">
        <v>5.206065773089699E-4</v>
      </c>
      <c r="W6" s="509">
        <v>2.5398734900497927E-4</v>
      </c>
      <c r="X6" s="509">
        <v>1.5438541356094799E-4</v>
      </c>
      <c r="Y6" s="509">
        <v>1.6322283177664374E-4</v>
      </c>
      <c r="Z6" s="509">
        <v>4.1898721281937871E-3</v>
      </c>
      <c r="AA6" s="509">
        <v>4.1898721281934878E-3</v>
      </c>
      <c r="AC6" s="509">
        <v>0.45067998920312297</v>
      </c>
      <c r="AD6" s="509">
        <v>0.28864327932765721</v>
      </c>
      <c r="AE6" s="509">
        <v>0.12425357179895567</v>
      </c>
      <c r="AF6" s="509">
        <v>6.0619355730665396E-2</v>
      </c>
      <c r="AG6" s="509">
        <v>3.684728527204529E-2</v>
      </c>
      <c r="AH6" s="509">
        <v>3.8956518667553584E-2</v>
      </c>
      <c r="AI6" s="509">
        <v>1.0000000000000002</v>
      </c>
    </row>
    <row r="7" spans="1:35">
      <c r="A7" s="17">
        <v>201804</v>
      </c>
      <c r="B7" s="408">
        <f t="shared" ref="B7" si="30">T7*100</f>
        <v>0.1377976815229679</v>
      </c>
      <c r="C7" s="412">
        <f t="shared" ref="C7" si="31">U7*100</f>
        <v>0.10443304207074897</v>
      </c>
      <c r="D7" s="408">
        <f t="shared" ref="D7" si="32">V7*100</f>
        <v>4.2139403686099586E-2</v>
      </c>
      <c r="E7" s="408">
        <f t="shared" ref="E7" si="33">W7*100</f>
        <v>2.0782613018089206E-2</v>
      </c>
      <c r="F7" s="408">
        <f t="shared" ref="F7" si="34">X7*100</f>
        <v>1.3877808560977147E-2</v>
      </c>
      <c r="G7" s="408">
        <f t="shared" ref="G7" si="35">Y7*100</f>
        <v>1.4342427157739481E-2</v>
      </c>
      <c r="H7" s="408">
        <f t="shared" ref="H7" si="36">Z7*100</f>
        <v>0.33337297601662225</v>
      </c>
      <c r="I7" s="408">
        <f t="shared" ref="I7" si="37">AA7*100</f>
        <v>0.33337297601664218</v>
      </c>
      <c r="K7" s="17">
        <v>201804</v>
      </c>
      <c r="L7" s="406">
        <f t="shared" ref="L7" si="38">AC7*100</f>
        <v>41.334388638657131</v>
      </c>
      <c r="M7" s="415">
        <f t="shared" ref="M7" si="39">AD7*100</f>
        <v>31.326187058888017</v>
      </c>
      <c r="N7" s="406">
        <f t="shared" ref="N7" si="40">AE7*100</f>
        <v>12.640317817482147</v>
      </c>
      <c r="O7" s="406">
        <f t="shared" ref="O7" si="41">AF7*100</f>
        <v>6.2340425029091042</v>
      </c>
      <c r="P7" s="406">
        <f t="shared" ref="P7" si="42">AG7*100</f>
        <v>4.1628474889593887</v>
      </c>
      <c r="Q7" s="406">
        <f t="shared" ref="Q7" si="43">AH7*100</f>
        <v>4.3022164931042148</v>
      </c>
      <c r="R7" s="406">
        <f t="shared" ref="R7" si="44">AI7*100</f>
        <v>100</v>
      </c>
      <c r="T7" s="509">
        <v>1.3779768152296788E-3</v>
      </c>
      <c r="U7" s="509">
        <v>1.0443304207074897E-3</v>
      </c>
      <c r="V7" s="509">
        <v>4.2139403686099587E-4</v>
      </c>
      <c r="W7" s="509">
        <v>2.0782613018089207E-4</v>
      </c>
      <c r="X7" s="509">
        <v>1.3877808560977146E-4</v>
      </c>
      <c r="Y7" s="509">
        <v>1.4342427157739481E-4</v>
      </c>
      <c r="Z7" s="509">
        <v>3.3337297601662226E-3</v>
      </c>
      <c r="AA7" s="509">
        <v>3.3337297601664217E-3</v>
      </c>
      <c r="AC7" s="509">
        <v>0.41334388638657132</v>
      </c>
      <c r="AD7" s="509">
        <v>0.31326187058888016</v>
      </c>
      <c r="AE7" s="509">
        <v>0.12640317817482147</v>
      </c>
      <c r="AF7" s="509">
        <v>6.234042502909104E-2</v>
      </c>
      <c r="AG7" s="509">
        <v>4.162847488959389E-2</v>
      </c>
      <c r="AH7" s="509">
        <v>4.3022164931042148E-2</v>
      </c>
      <c r="AI7" s="509">
        <v>1</v>
      </c>
    </row>
    <row r="8" spans="1:35">
      <c r="A8" s="17">
        <v>201805</v>
      </c>
      <c r="B8" s="408">
        <f t="shared" ref="B8" si="45">T8*100</f>
        <v>8.3659645658670193E-2</v>
      </c>
      <c r="C8" s="412">
        <f t="shared" ref="C8" si="46">U8*100</f>
        <v>8.4477794175057797E-2</v>
      </c>
      <c r="D8" s="408">
        <f t="shared" ref="D8" si="47">V8*100</f>
        <v>2.7794421796238807E-2</v>
      </c>
      <c r="E8" s="408">
        <f t="shared" ref="E8" si="48">W8*100</f>
        <v>1.8316801969361165E-2</v>
      </c>
      <c r="F8" s="408">
        <f t="shared" ref="F8" si="49">X8*100</f>
        <v>1.2097146864976781E-2</v>
      </c>
      <c r="G8" s="408">
        <f t="shared" ref="G8" si="50">Y8*100</f>
        <v>1.1735762923017498E-2</v>
      </c>
      <c r="H8" s="408">
        <f t="shared" ref="H8" si="51">Z8*100</f>
        <v>0.2380815733873223</v>
      </c>
      <c r="I8" s="408">
        <f t="shared" ref="I8" si="52">AA8*100</f>
        <v>0.23808157338733585</v>
      </c>
      <c r="K8" s="17">
        <v>201805</v>
      </c>
      <c r="L8" s="406">
        <f t="shared" ref="L8" si="53">AC8*100</f>
        <v>35.13906787005677</v>
      </c>
      <c r="M8" s="415">
        <f t="shared" ref="M8" si="54">AD8*100</f>
        <v>35.482709969168994</v>
      </c>
      <c r="N8" s="406">
        <f t="shared" ref="N8" si="55">AE8*100</f>
        <v>11.674327164757742</v>
      </c>
      <c r="O8" s="406">
        <f t="shared" ref="O8" si="56">AF8*100</f>
        <v>7.6934983706456475</v>
      </c>
      <c r="P8" s="406">
        <f t="shared" ref="P8" si="57">AG8*100</f>
        <v>5.0810932962445499</v>
      </c>
      <c r="Q8" s="406">
        <f t="shared" ref="Q8" si="58">AH8*100</f>
        <v>4.9293033291262764</v>
      </c>
      <c r="R8" s="406">
        <f t="shared" ref="R8" si="59">AI8*100</f>
        <v>99.999999999999972</v>
      </c>
      <c r="T8" s="509">
        <v>8.3659645658670193E-4</v>
      </c>
      <c r="U8" s="509">
        <v>8.4477794175057803E-4</v>
      </c>
      <c r="V8" s="509">
        <v>2.7794421796238807E-4</v>
      </c>
      <c r="W8" s="509">
        <v>1.8316801969361164E-4</v>
      </c>
      <c r="X8" s="509">
        <v>1.2097146864976781E-4</v>
      </c>
      <c r="Y8" s="509">
        <v>1.1735762923017498E-4</v>
      </c>
      <c r="Z8" s="509">
        <v>2.3808157338732231E-3</v>
      </c>
      <c r="AA8" s="509">
        <v>2.3808157338733585E-3</v>
      </c>
      <c r="AC8" s="509">
        <v>0.35139067870056767</v>
      </c>
      <c r="AD8" s="509">
        <v>0.35482709969168991</v>
      </c>
      <c r="AE8" s="509">
        <v>0.11674327164757742</v>
      </c>
      <c r="AF8" s="509">
        <v>7.6934983706456475E-2</v>
      </c>
      <c r="AG8" s="509">
        <v>5.0810932962445494E-2</v>
      </c>
      <c r="AH8" s="509">
        <v>4.9293033291262764E-2</v>
      </c>
      <c r="AI8" s="509">
        <v>0.99999999999999978</v>
      </c>
    </row>
    <row r="9" spans="1:35">
      <c r="A9" s="17">
        <v>201806</v>
      </c>
      <c r="B9" s="408">
        <f t="shared" ref="B9" si="60">T9*100</f>
        <v>2.5587630623552998E-2</v>
      </c>
      <c r="C9" s="412">
        <f t="shared" ref="C9" si="61">U9*100</f>
        <v>5.0626104609844153E-2</v>
      </c>
      <c r="D9" s="408">
        <f t="shared" ref="D9" si="62">V9*100</f>
        <v>1.3331241134706504E-2</v>
      </c>
      <c r="E9" s="408">
        <f t="shared" ref="E9" si="63">W9*100</f>
        <v>1.3300230196453287E-2</v>
      </c>
      <c r="F9" s="408">
        <f t="shared" ref="F9" si="64">X9*100</f>
        <v>7.749017982878751E-3</v>
      </c>
      <c r="G9" s="408">
        <f t="shared" ref="G9" si="65">Y9*100</f>
        <v>7.2251649236356906E-3</v>
      </c>
      <c r="H9" s="408">
        <f t="shared" ref="H9" si="66">Z9*100</f>
        <v>0.11781938947107136</v>
      </c>
      <c r="I9" s="408">
        <f t="shared" ref="I9" si="67">AA9*100</f>
        <v>0.11781938947104473</v>
      </c>
      <c r="K9" s="17">
        <v>201806</v>
      </c>
      <c r="L9" s="406">
        <f t="shared" ref="L9" si="68">AC9*100</f>
        <v>21.717673753381337</v>
      </c>
      <c r="M9" s="415">
        <f t="shared" ref="M9" si="69">AD9*100</f>
        <v>42.969247113841618</v>
      </c>
      <c r="N9" s="406">
        <f t="shared" ref="N9" si="70">AE9*100</f>
        <v>11.314980661973108</v>
      </c>
      <c r="O9" s="406">
        <f t="shared" ref="O9" si="71">AF9*100</f>
        <v>11.28865991935813</v>
      </c>
      <c r="P9" s="406">
        <f t="shared" ref="P9" si="72">AG9*100</f>
        <v>6.5770311810870457</v>
      </c>
      <c r="Q9" s="406">
        <f t="shared" ref="Q9" si="73">AH9*100</f>
        <v>6.1324073703587754</v>
      </c>
      <c r="R9" s="406">
        <f t="shared" ref="R9" si="74">AI9*100</f>
        <v>100.00000000000003</v>
      </c>
      <c r="T9" s="509">
        <v>2.5587630623552998E-4</v>
      </c>
      <c r="U9" s="509">
        <v>5.0626104609844151E-4</v>
      </c>
      <c r="V9" s="509">
        <v>1.3331241134706504E-4</v>
      </c>
      <c r="W9" s="509">
        <v>1.3300230196453287E-4</v>
      </c>
      <c r="X9" s="509">
        <v>7.7490179828787513E-5</v>
      </c>
      <c r="Y9" s="509">
        <v>7.2251649236356906E-5</v>
      </c>
      <c r="Z9" s="509">
        <v>1.1781938947107136E-3</v>
      </c>
      <c r="AA9" s="509">
        <v>1.1781938947104473E-3</v>
      </c>
      <c r="AC9" s="509">
        <v>0.21717673753381336</v>
      </c>
      <c r="AD9" s="509">
        <v>0.42969247113841619</v>
      </c>
      <c r="AE9" s="509">
        <v>0.11314980661973108</v>
      </c>
      <c r="AF9" s="509">
        <v>0.11288659919358131</v>
      </c>
      <c r="AG9" s="509">
        <v>6.5770311810870452E-2</v>
      </c>
      <c r="AH9" s="509">
        <v>6.132407370358775E-2</v>
      </c>
      <c r="AI9" s="509">
        <v>1.0000000000000002</v>
      </c>
    </row>
    <row r="10" spans="1:35">
      <c r="A10" s="17">
        <v>201807</v>
      </c>
      <c r="B10" s="408">
        <f t="shared" ref="B10" si="75">T10*100</f>
        <v>2.6330349321950046E-2</v>
      </c>
      <c r="C10" s="412">
        <f t="shared" ref="C10" si="76">U10*100</f>
        <v>2.9638725245005073E-2</v>
      </c>
      <c r="D10" s="408">
        <f t="shared" ref="D10" si="77">V10*100</f>
        <v>7.6497066148943525E-3</v>
      </c>
      <c r="E10" s="408">
        <f t="shared" ref="E10" si="78">W10*100</f>
        <v>1.3299028587536916E-2</v>
      </c>
      <c r="F10" s="408">
        <f t="shared" ref="F10" si="79">X10*100</f>
        <v>7.495234633158588E-3</v>
      </c>
      <c r="G10" s="408">
        <f t="shared" ref="G10" si="80">Y10*100</f>
        <v>6.0838738175302554E-3</v>
      </c>
      <c r="H10" s="408">
        <f t="shared" ref="H10" si="81">Z10*100</f>
        <v>9.0496918220075231E-2</v>
      </c>
      <c r="I10" s="408">
        <f t="shared" ref="I10" si="82">AA10*100</f>
        <v>9.0496918220092218E-2</v>
      </c>
      <c r="K10" s="17">
        <v>201807</v>
      </c>
      <c r="L10" s="406">
        <f t="shared" ref="L10" si="83">AC10*100</f>
        <v>29.095299419941018</v>
      </c>
      <c r="M10" s="415">
        <f t="shared" ref="M10" si="84">AD10*100</f>
        <v>32.751087913212743</v>
      </c>
      <c r="N10" s="406">
        <f t="shared" ref="N10" si="85">AE10*100</f>
        <v>8.4530023401364769</v>
      </c>
      <c r="O10" s="406">
        <f t="shared" ref="O10" si="86">AF10*100</f>
        <v>14.695559637948808</v>
      </c>
      <c r="P10" s="406">
        <f t="shared" ref="P10" si="87">AG10*100</f>
        <v>8.2823092549199053</v>
      </c>
      <c r="Q10" s="406">
        <f t="shared" ref="Q10" si="88">AH10*100</f>
        <v>6.7227414338410592</v>
      </c>
      <c r="R10" s="406">
        <f t="shared" ref="R10" si="89">AI10*100</f>
        <v>100</v>
      </c>
      <c r="T10" s="509">
        <v>2.6330349321950045E-4</v>
      </c>
      <c r="U10" s="509">
        <v>2.9638725245005073E-4</v>
      </c>
      <c r="V10" s="509">
        <v>7.6497066148943524E-5</v>
      </c>
      <c r="W10" s="509">
        <v>1.3299028587536915E-4</v>
      </c>
      <c r="X10" s="509">
        <v>7.4952346331585884E-5</v>
      </c>
      <c r="Y10" s="509">
        <v>6.0838738175302557E-5</v>
      </c>
      <c r="Z10" s="509">
        <v>9.0496918220075225E-4</v>
      </c>
      <c r="AA10" s="509">
        <v>9.0496918220092214E-4</v>
      </c>
      <c r="AC10" s="509">
        <v>0.29095299419941018</v>
      </c>
      <c r="AD10" s="509">
        <v>0.3275108791321274</v>
      </c>
      <c r="AE10" s="509">
        <v>8.4530023401364771E-2</v>
      </c>
      <c r="AF10" s="509">
        <v>0.14695559637948807</v>
      </c>
      <c r="AG10" s="509">
        <v>8.2823092549199048E-2</v>
      </c>
      <c r="AH10" s="509">
        <v>6.722741433841059E-2</v>
      </c>
      <c r="AI10" s="509">
        <v>1</v>
      </c>
    </row>
    <row r="11" spans="1:35">
      <c r="A11" s="17">
        <v>201808</v>
      </c>
      <c r="B11" s="408">
        <f t="shared" ref="B11" si="90">T11*100</f>
        <v>3.9900012285315645E-2</v>
      </c>
      <c r="C11" s="412">
        <f t="shared" ref="C11" si="91">U11*100</f>
        <v>1.3524041290426971E-2</v>
      </c>
      <c r="D11" s="408">
        <f t="shared" ref="D11" si="92">V11*100</f>
        <v>1.7216150899010195E-3</v>
      </c>
      <c r="E11" s="408">
        <f t="shared" ref="E11" si="93">W11*100</f>
        <v>1.3308702330629632E-2</v>
      </c>
      <c r="F11" s="408">
        <f t="shared" ref="F11" si="94">X11*100</f>
        <v>7.247781684849232E-3</v>
      </c>
      <c r="G11" s="408">
        <f t="shared" ref="G11" si="95">Y11*100</f>
        <v>4.0059712210175459E-3</v>
      </c>
      <c r="H11" s="408">
        <f t="shared" ref="H11" si="96">Z11*100</f>
        <v>7.9708123902140035E-2</v>
      </c>
      <c r="I11" s="408">
        <f t="shared" ref="I11" si="97">AA11*100</f>
        <v>7.9708123902125394E-2</v>
      </c>
      <c r="K11" s="17">
        <v>201808</v>
      </c>
      <c r="L11" s="406">
        <f t="shared" ref="L11" si="98">AC11*100</f>
        <v>50.057648244615613</v>
      </c>
      <c r="M11" s="415">
        <f t="shared" ref="M11" si="99">AD11*100</f>
        <v>16.966954719735753</v>
      </c>
      <c r="N11" s="406">
        <f t="shared" ref="N11" si="100">AE11*100</f>
        <v>2.15989914906879</v>
      </c>
      <c r="O11" s="406">
        <f t="shared" ref="O11" si="101">AF11*100</f>
        <v>16.69679535673065</v>
      </c>
      <c r="P11" s="406">
        <f t="shared" ref="P11" si="102">AG11*100</f>
        <v>9.0929021159092169</v>
      </c>
      <c r="Q11" s="406">
        <f t="shared" ref="Q11" si="103">AH11*100</f>
        <v>5.0258004139399803</v>
      </c>
      <c r="R11" s="406">
        <f t="shared" ref="R11" si="104">AI11*100</f>
        <v>100</v>
      </c>
      <c r="T11" s="509">
        <v>3.9900012285315646E-4</v>
      </c>
      <c r="U11" s="509">
        <v>1.3524041290426971E-4</v>
      </c>
      <c r="V11" s="509">
        <v>1.7216150899010195E-5</v>
      </c>
      <c r="W11" s="509">
        <v>1.3308702330629631E-4</v>
      </c>
      <c r="X11" s="509">
        <v>7.247781684849232E-5</v>
      </c>
      <c r="Y11" s="509">
        <v>4.0059712210175462E-5</v>
      </c>
      <c r="Z11" s="509">
        <v>7.9708123902140038E-4</v>
      </c>
      <c r="AA11" s="509">
        <v>7.970812390212539E-4</v>
      </c>
      <c r="AC11" s="509">
        <v>0.50057648244615616</v>
      </c>
      <c r="AD11" s="509">
        <v>0.16966954719735752</v>
      </c>
      <c r="AE11" s="509">
        <v>2.1598991490687901E-2</v>
      </c>
      <c r="AF11" s="509">
        <v>0.16696795356730651</v>
      </c>
      <c r="AG11" s="509">
        <v>9.0929021159092169E-2</v>
      </c>
      <c r="AH11" s="509">
        <v>5.0258004139399799E-2</v>
      </c>
      <c r="AI11" s="509">
        <v>1</v>
      </c>
    </row>
    <row r="12" spans="1:35">
      <c r="A12" s="17">
        <v>201809</v>
      </c>
      <c r="B12" s="408">
        <f t="shared" ref="B12" si="105">T12*100</f>
        <v>4.8557284498960025E-2</v>
      </c>
      <c r="C12" s="412">
        <f t="shared" ref="C12" si="106">U12*100</f>
        <v>-5.1280791896295207E-4</v>
      </c>
      <c r="D12" s="408">
        <f t="shared" ref="D12" si="107">V12*100</f>
        <v>-2.8423821192873622E-3</v>
      </c>
      <c r="E12" s="408">
        <f t="shared" ref="E12" si="108">W12*100</f>
        <v>1.0953536806121534E-2</v>
      </c>
      <c r="F12" s="408">
        <f t="shared" ref="F12" si="109">X12*100</f>
        <v>6.682452610118606E-3</v>
      </c>
      <c r="G12" s="408">
        <f t="shared" ref="G12" si="110">Y12*100</f>
        <v>3.9873483759265659E-3</v>
      </c>
      <c r="H12" s="408">
        <f t="shared" ref="H12" si="111">Z12*100</f>
        <v>6.6825432252876418E-2</v>
      </c>
      <c r="I12" s="408">
        <f t="shared" ref="I12" si="112">AA12*100</f>
        <v>6.6825432252869355E-2</v>
      </c>
      <c r="K12" s="17">
        <v>201809</v>
      </c>
      <c r="L12" s="406">
        <f t="shared" ref="L12" si="113">AC12*100</f>
        <v>72.662881274321919</v>
      </c>
      <c r="M12" s="415">
        <f t="shared" ref="M12" si="114">AD12*100</f>
        <v>-0.76738436501602858</v>
      </c>
      <c r="N12" s="406">
        <f t="shared" ref="N12" si="115">AE12*100</f>
        <v>-4.2534436717616826</v>
      </c>
      <c r="O12" s="406">
        <f t="shared" ref="O12" si="116">AF12*100</f>
        <v>16.391269666123335</v>
      </c>
      <c r="P12" s="406">
        <f t="shared" ref="P12" si="117">AG12*100</f>
        <v>9.9998644001752321</v>
      </c>
      <c r="Q12" s="406">
        <f t="shared" ref="Q12" si="118">AH12*100</f>
        <v>5.9668126961572119</v>
      </c>
      <c r="R12" s="406">
        <f t="shared" ref="R12" si="119">AI12*100</f>
        <v>100</v>
      </c>
      <c r="T12" s="509">
        <v>4.8557284498960024E-4</v>
      </c>
      <c r="U12" s="509">
        <v>-5.1280791896295207E-6</v>
      </c>
      <c r="V12" s="509">
        <v>-2.8423821192873622E-5</v>
      </c>
      <c r="W12" s="509">
        <v>1.0953536806121534E-4</v>
      </c>
      <c r="X12" s="509">
        <v>6.6824526101186063E-5</v>
      </c>
      <c r="Y12" s="509">
        <v>3.987348375926566E-5</v>
      </c>
      <c r="Z12" s="509">
        <v>6.6825432252876418E-4</v>
      </c>
      <c r="AA12" s="509">
        <v>6.6825432252869349E-4</v>
      </c>
      <c r="AC12" s="509">
        <v>0.72662881274321922</v>
      </c>
      <c r="AD12" s="509">
        <v>-7.6738436501602855E-3</v>
      </c>
      <c r="AE12" s="509">
        <v>-4.2534436717616822E-2</v>
      </c>
      <c r="AF12" s="509">
        <v>0.16391269666123337</v>
      </c>
      <c r="AG12" s="509">
        <v>9.9998644001752318E-2</v>
      </c>
      <c r="AH12" s="509">
        <v>5.9668126961572115E-2</v>
      </c>
      <c r="AI12" s="509">
        <v>1</v>
      </c>
    </row>
    <row r="13" spans="1:35">
      <c r="A13" s="17">
        <v>201810</v>
      </c>
      <c r="B13" s="408">
        <f t="shared" ref="B13" si="120">T13*100</f>
        <v>7.3022311265916851E-2</v>
      </c>
      <c r="C13" s="412">
        <f t="shared" ref="C13" si="121">U13*100</f>
        <v>-6.0904529757715617E-4</v>
      </c>
      <c r="D13" s="408">
        <f t="shared" ref="D13" si="122">V13*100</f>
        <v>1.0974446303313372E-3</v>
      </c>
      <c r="E13" s="408">
        <f t="shared" ref="E13" si="123">W13*100</f>
        <v>8.524217216630289E-3</v>
      </c>
      <c r="F13" s="408">
        <f t="shared" ref="F13" si="124">X13*100</f>
        <v>9.0029489705424747E-3</v>
      </c>
      <c r="G13" s="408">
        <f t="shared" ref="G13" si="125">Y13*100</f>
        <v>6.9940059252247919E-3</v>
      </c>
      <c r="H13" s="408">
        <f t="shared" ref="H13" si="126">Z13*100</f>
        <v>9.8031882711068594E-2</v>
      </c>
      <c r="I13" s="408">
        <f t="shared" ref="I13" si="127">AA13*100</f>
        <v>9.8031882711096585E-2</v>
      </c>
      <c r="K13" s="17">
        <v>201810</v>
      </c>
      <c r="L13" s="406">
        <f t="shared" ref="L13" si="128">AC13*100</f>
        <v>74.488328946141962</v>
      </c>
      <c r="M13" s="415">
        <f t="shared" ref="M13" si="129">AD13*100</f>
        <v>-0.62127267245515228</v>
      </c>
      <c r="N13" s="406">
        <f t="shared" ref="N13" si="130">AE13*100</f>
        <v>1.1194772557473558</v>
      </c>
      <c r="O13" s="406">
        <f t="shared" ref="O13" si="131">AF13*100</f>
        <v>8.695351941524871</v>
      </c>
      <c r="P13" s="406">
        <f t="shared" ref="P13" si="132">AG13*100</f>
        <v>9.1836948567814947</v>
      </c>
      <c r="Q13" s="406">
        <f t="shared" ref="Q13" si="133">AH13*100</f>
        <v>7.1344196722594537</v>
      </c>
      <c r="R13" s="406">
        <f t="shared" ref="R13" si="134">AI13*100</f>
        <v>100</v>
      </c>
      <c r="T13" s="509">
        <v>7.3022311265916846E-4</v>
      </c>
      <c r="U13" s="509">
        <v>-6.0904529757715621E-6</v>
      </c>
      <c r="V13" s="509">
        <v>1.0974446303313371E-5</v>
      </c>
      <c r="W13" s="509">
        <v>8.5242172166302883E-5</v>
      </c>
      <c r="X13" s="509">
        <v>9.0029489705424745E-5</v>
      </c>
      <c r="Y13" s="509">
        <v>6.9940059252247922E-5</v>
      </c>
      <c r="Z13" s="509">
        <v>9.8031882711068592E-4</v>
      </c>
      <c r="AA13" s="509">
        <v>9.8031882711096586E-4</v>
      </c>
      <c r="AC13" s="509">
        <v>0.74488328946141968</v>
      </c>
      <c r="AD13" s="509">
        <v>-6.212726724551523E-3</v>
      </c>
      <c r="AE13" s="509">
        <v>1.1194772557473557E-2</v>
      </c>
      <c r="AF13" s="509">
        <v>8.6953519415248717E-2</v>
      </c>
      <c r="AG13" s="509">
        <v>9.1836948567814949E-2</v>
      </c>
      <c r="AH13" s="509">
        <v>7.1344196722594538E-2</v>
      </c>
      <c r="AI13" s="509">
        <v>1</v>
      </c>
    </row>
    <row r="14" spans="1:35">
      <c r="A14" s="17">
        <v>201811</v>
      </c>
      <c r="B14" s="408">
        <f t="shared" ref="B14" si="135">T14*100</f>
        <v>8.9356873778009775E-3</v>
      </c>
      <c r="C14" s="412">
        <f t="shared" ref="C14" si="136">U14*100</f>
        <v>-2.764624976377621E-2</v>
      </c>
      <c r="D14" s="408">
        <f t="shared" ref="D14" si="137">V14*100</f>
        <v>-8.2703124369926939E-3</v>
      </c>
      <c r="E14" s="408">
        <f t="shared" ref="E14" si="138">W14*100</f>
        <v>-1.8072611901096913E-3</v>
      </c>
      <c r="F14" s="408">
        <f t="shared" ref="F14" si="139">X14*100</f>
        <v>5.4963290654203847E-3</v>
      </c>
      <c r="G14" s="408">
        <f t="shared" ref="G14" si="140">Y14*100</f>
        <v>2.6054460490131832E-3</v>
      </c>
      <c r="H14" s="408">
        <f t="shared" ref="H14" si="141">Z14*100</f>
        <v>-2.0686360898644052E-2</v>
      </c>
      <c r="I14" s="408">
        <f t="shared" ref="I14" si="142">AA14*100</f>
        <v>-2.0686360898642408E-2</v>
      </c>
      <c r="K14" s="17">
        <v>201811</v>
      </c>
      <c r="L14" s="406">
        <f t="shared" ref="L14" si="143">AC14*100</f>
        <v>-43.196033471439115</v>
      </c>
      <c r="M14" s="415">
        <f t="shared" ref="M14" si="144">AD14*100</f>
        <v>133.64481988510781</v>
      </c>
      <c r="N14" s="406">
        <f t="shared" ref="N14" si="145">AE14*100</f>
        <v>39.979542450769074</v>
      </c>
      <c r="O14" s="406">
        <f t="shared" ref="O14" si="146">AF14*100</f>
        <v>8.7364868038638619</v>
      </c>
      <c r="P14" s="406">
        <f t="shared" ref="P14" si="147">AG14*100</f>
        <v>-26.56982101564639</v>
      </c>
      <c r="Q14" s="406">
        <f t="shared" ref="Q14" si="148">AH14*100</f>
        <v>-12.594994652655242</v>
      </c>
      <c r="R14" s="406">
        <f t="shared" ref="R14" si="149">AI14*100</f>
        <v>99.999999999999972</v>
      </c>
      <c r="T14" s="509">
        <v>8.9356873778009775E-5</v>
      </c>
      <c r="U14" s="509">
        <v>-2.764624976377621E-4</v>
      </c>
      <c r="V14" s="509">
        <v>-8.2703124369926939E-5</v>
      </c>
      <c r="W14" s="509">
        <v>-1.8072611901096913E-5</v>
      </c>
      <c r="X14" s="509">
        <v>5.4963290654203846E-5</v>
      </c>
      <c r="Y14" s="509">
        <v>2.605446049013183E-5</v>
      </c>
      <c r="Z14" s="509">
        <v>-2.0686360898644051E-4</v>
      </c>
      <c r="AA14" s="509">
        <v>-2.0686360898642409E-4</v>
      </c>
      <c r="AC14" s="509">
        <v>-0.43196033471439116</v>
      </c>
      <c r="AD14" s="509">
        <v>1.3364481988510781</v>
      </c>
      <c r="AE14" s="509">
        <v>0.39979542450769073</v>
      </c>
      <c r="AF14" s="509">
        <v>8.7364868038638618E-2</v>
      </c>
      <c r="AG14" s="509">
        <v>-0.26569821015646389</v>
      </c>
      <c r="AH14" s="509">
        <v>-0.12594994652655242</v>
      </c>
      <c r="AI14" s="509">
        <v>0.99999999999999967</v>
      </c>
    </row>
    <row r="15" spans="1:35">
      <c r="A15" s="17">
        <v>201812</v>
      </c>
      <c r="B15" s="408">
        <f t="shared" ref="B15" si="150">T15*100</f>
        <v>-7.5216308386059319E-2</v>
      </c>
      <c r="C15" s="412">
        <f t="shared" ref="C15" si="151">U15*100</f>
        <v>-5.669276867215884E-2</v>
      </c>
      <c r="D15" s="408">
        <f t="shared" ref="D15" si="152">V15*100</f>
        <v>-1.9056256101850244E-2</v>
      </c>
      <c r="E15" s="408">
        <f t="shared" ref="E15" si="153">W15*100</f>
        <v>-1.1944303676676623E-2</v>
      </c>
      <c r="F15" s="408">
        <f t="shared" ref="F15" si="154">X15*100</f>
        <v>3.9489179262884306E-4</v>
      </c>
      <c r="G15" s="408">
        <f t="shared" ref="G15" si="155">Y15*100</f>
        <v>-2.1753235445921299E-3</v>
      </c>
      <c r="H15" s="408">
        <f t="shared" ref="H15" si="156">Z15*100</f>
        <v>-0.1646900685887083</v>
      </c>
      <c r="I15" s="408">
        <f t="shared" ref="I15" si="157">AA15*100</f>
        <v>-0.1646900685887126</v>
      </c>
      <c r="K15" s="17">
        <v>201812</v>
      </c>
      <c r="L15" s="406">
        <f t="shared" ref="L15" si="158">AC15*100</f>
        <v>45.671429388922121</v>
      </c>
      <c r="M15" s="415">
        <f t="shared" ref="M15" si="159">AD15*100</f>
        <v>34.423914664667208</v>
      </c>
      <c r="N15" s="406">
        <f t="shared" ref="N15" si="160">AE15*100</f>
        <v>11.570980730745049</v>
      </c>
      <c r="O15" s="406">
        <f t="shared" ref="O15" si="161">AF15*100</f>
        <v>7.2525949980055833</v>
      </c>
      <c r="P15" s="406">
        <f t="shared" ref="P15" si="162">AG15*100</f>
        <v>-0.23977875291013034</v>
      </c>
      <c r="Q15" s="406">
        <f t="shared" ref="Q15" si="163">AH15*100</f>
        <v>1.3208589705701765</v>
      </c>
      <c r="R15" s="406">
        <f t="shared" ref="R15" si="164">AI15*100</f>
        <v>100</v>
      </c>
      <c r="T15" s="510">
        <v>-7.5216308386059319E-4</v>
      </c>
      <c r="U15" s="510">
        <v>-5.669276867215884E-4</v>
      </c>
      <c r="V15" s="510">
        <v>-1.9056256101850243E-4</v>
      </c>
      <c r="W15" s="510">
        <v>-1.1944303676676623E-4</v>
      </c>
      <c r="X15" s="510">
        <v>3.9489179262884304E-6</v>
      </c>
      <c r="Y15" s="510">
        <v>-2.1753235445921301E-5</v>
      </c>
      <c r="Z15" s="510">
        <v>-1.646900685887083E-3</v>
      </c>
      <c r="AA15" s="510">
        <v>-1.6469006858871259E-3</v>
      </c>
      <c r="AC15" s="510">
        <v>0.45671429388922119</v>
      </c>
      <c r="AD15" s="510">
        <v>0.3442391466466721</v>
      </c>
      <c r="AE15" s="510">
        <v>0.11570980730745049</v>
      </c>
      <c r="AF15" s="510">
        <v>7.2525949980055834E-2</v>
      </c>
      <c r="AG15" s="510">
        <v>-2.3977875291013033E-3</v>
      </c>
      <c r="AH15" s="510">
        <v>1.3208589705701766E-2</v>
      </c>
      <c r="AI15" s="510">
        <v>1</v>
      </c>
    </row>
    <row r="16" spans="1:35">
      <c r="A16" s="404">
        <v>201901</v>
      </c>
      <c r="B16" s="409">
        <f t="shared" ref="B16" si="165">T16*100</f>
        <v>-0.10042506627048811</v>
      </c>
      <c r="C16" s="413">
        <f t="shared" ref="C16" si="166">U16*100</f>
        <v>-6.9541295635706657E-2</v>
      </c>
      <c r="D16" s="409">
        <f t="shared" ref="D16" si="167">V16*100</f>
        <v>-1.8862802545930177E-2</v>
      </c>
      <c r="E16" s="409">
        <f t="shared" ref="E16" si="168">W16*100</f>
        <v>-1.766513031112486E-2</v>
      </c>
      <c r="F16" s="409">
        <f t="shared" ref="F16" si="169">X16*100</f>
        <v>-3.4506666381174272E-3</v>
      </c>
      <c r="G16" s="409">
        <f t="shared" ref="G16" si="170">Y16*100</f>
        <v>-9.3260804032061656E-4</v>
      </c>
      <c r="H16" s="409">
        <f t="shared" ref="H16" si="171">Z16*100</f>
        <v>-0.21087756944168784</v>
      </c>
      <c r="I16" s="409">
        <f t="shared" ref="I16" si="172">AA16*100</f>
        <v>-0.21087756944168273</v>
      </c>
      <c r="K16" s="404">
        <v>201901</v>
      </c>
      <c r="L16" s="405">
        <f t="shared" ref="L16" si="173">AC16*100</f>
        <v>47.622450569953955</v>
      </c>
      <c r="M16" s="417">
        <f t="shared" ref="M16" si="174">AD16*100</f>
        <v>32.977094633545796</v>
      </c>
      <c r="N16" s="405">
        <f t="shared" ref="N16" si="175">AE16*100</f>
        <v>8.9449070358078764</v>
      </c>
      <c r="O16" s="405">
        <f t="shared" ref="O16" si="176">AF16*100</f>
        <v>8.3769603177305427</v>
      </c>
      <c r="P16" s="405">
        <f t="shared" ref="P16" si="177">AG16*100</f>
        <v>1.6363364995401326</v>
      </c>
      <c r="Q16" s="405">
        <f t="shared" ref="Q16" si="178">AH16*100</f>
        <v>0.44225094342170079</v>
      </c>
      <c r="R16" s="405">
        <f t="shared" ref="R16" si="179">AI16*100</f>
        <v>100</v>
      </c>
      <c r="S16" s="408"/>
      <c r="T16" s="509">
        <v>-1.0042506627048811E-3</v>
      </c>
      <c r="U16" s="509">
        <v>-6.9541295635706653E-4</v>
      </c>
      <c r="V16" s="509">
        <v>-1.8862802545930178E-4</v>
      </c>
      <c r="W16" s="509">
        <v>-1.7665130311124861E-4</v>
      </c>
      <c r="X16" s="509">
        <v>-3.4506666381174272E-5</v>
      </c>
      <c r="Y16" s="509">
        <v>-9.3260804032061658E-6</v>
      </c>
      <c r="Z16" s="509">
        <v>-2.1087756944168784E-3</v>
      </c>
      <c r="AA16" s="509">
        <v>-2.1087756944168272E-3</v>
      </c>
      <c r="AC16" s="509">
        <v>0.47622450569953956</v>
      </c>
      <c r="AD16" s="509">
        <v>0.32977094633545795</v>
      </c>
      <c r="AE16" s="509">
        <v>8.9449070358078767E-2</v>
      </c>
      <c r="AF16" s="509">
        <v>8.3769603177305432E-2</v>
      </c>
      <c r="AG16" s="509">
        <v>1.6363364995401326E-2</v>
      </c>
      <c r="AH16" s="509">
        <v>4.4225094342170077E-3</v>
      </c>
      <c r="AI16" s="509">
        <v>1</v>
      </c>
    </row>
    <row r="17" spans="1:35">
      <c r="A17" s="17">
        <v>201902</v>
      </c>
      <c r="B17" s="408">
        <f t="shared" ref="B17" si="180">T17*100</f>
        <v>-8.9149570221350199E-2</v>
      </c>
      <c r="C17" s="412">
        <f t="shared" ref="C17" si="181">U17*100</f>
        <v>-6.9658474335046211E-2</v>
      </c>
      <c r="D17" s="408">
        <f t="shared" ref="D17" si="182">V17*100</f>
        <v>-1.4529584906370649E-2</v>
      </c>
      <c r="E17" s="408">
        <f t="shared" ref="E17" si="183">W17*100</f>
        <v>-2.0626836635986072E-2</v>
      </c>
      <c r="F17" s="408">
        <f t="shared" ref="F17" si="184">X17*100</f>
        <v>-4.6552452359029861E-3</v>
      </c>
      <c r="G17" s="408">
        <f t="shared" ref="G17" si="185">Y17*100</f>
        <v>3.3902530193821387E-4</v>
      </c>
      <c r="H17" s="408">
        <f t="shared" ref="H17" si="186">Z17*100</f>
        <v>-0.1982806860327179</v>
      </c>
      <c r="I17" s="408">
        <f t="shared" ref="I17" si="187">AA17*100</f>
        <v>-0.19828068603272042</v>
      </c>
      <c r="K17" s="17">
        <v>201902</v>
      </c>
      <c r="L17" s="406">
        <f t="shared" ref="L17" si="188">AC17*100</f>
        <v>44.9612980492915</v>
      </c>
      <c r="M17" s="415">
        <f t="shared" ref="M17" si="189">AD17*100</f>
        <v>35.131245371801874</v>
      </c>
      <c r="N17" s="406">
        <f t="shared" ref="N17" si="190">AE17*100</f>
        <v>7.3277862796849265</v>
      </c>
      <c r="O17" s="406">
        <f t="shared" ref="O17" si="191">AF17*100</f>
        <v>10.402847119755517</v>
      </c>
      <c r="P17" s="406">
        <f t="shared" ref="P17" si="192">AG17*100</f>
        <v>2.3478056935584903</v>
      </c>
      <c r="Q17" s="406">
        <f t="shared" ref="Q17" si="193">AH17*100</f>
        <v>-0.17098251409230647</v>
      </c>
      <c r="R17" s="406">
        <f t="shared" ref="R17" si="194">AI17*100</f>
        <v>100</v>
      </c>
      <c r="S17" s="408"/>
      <c r="T17" s="509">
        <v>-8.9149570221350193E-4</v>
      </c>
      <c r="U17" s="509">
        <v>-6.9658474335046211E-4</v>
      </c>
      <c r="V17" s="509">
        <v>-1.4529584906370648E-4</v>
      </c>
      <c r="W17" s="509">
        <v>-2.0626836635986073E-4</v>
      </c>
      <c r="X17" s="509">
        <v>-4.6552452359029857E-5</v>
      </c>
      <c r="Y17" s="509">
        <v>3.3902530193821384E-6</v>
      </c>
      <c r="Z17" s="509">
        <v>-1.982806860327179E-3</v>
      </c>
      <c r="AA17" s="509">
        <v>-1.9828068603272042E-3</v>
      </c>
      <c r="AC17" s="509">
        <v>0.44961298049291498</v>
      </c>
      <c r="AD17" s="509">
        <v>0.35131245371801872</v>
      </c>
      <c r="AE17" s="509">
        <v>7.3277862796849266E-2</v>
      </c>
      <c r="AF17" s="509">
        <v>0.10402847119755516</v>
      </c>
      <c r="AG17" s="509">
        <v>2.3478056935584905E-2</v>
      </c>
      <c r="AH17" s="509">
        <v>-1.7098251409230648E-3</v>
      </c>
      <c r="AI17" s="509">
        <v>1</v>
      </c>
    </row>
    <row r="18" spans="1:35">
      <c r="A18" s="17">
        <v>201903</v>
      </c>
      <c r="B18" s="408">
        <f t="shared" ref="B18" si="195">T18*100</f>
        <v>-6.0511095446705146E-2</v>
      </c>
      <c r="C18" s="412">
        <f t="shared" ref="C18" si="196">U18*100</f>
        <v>-6.9017080208229012E-2</v>
      </c>
      <c r="D18" s="408">
        <f t="shared" ref="D18" si="197">V18*100</f>
        <v>-1.0034293479657381E-2</v>
      </c>
      <c r="E18" s="408">
        <f t="shared" ref="E18" si="198">W18*100</f>
        <v>-1.97226786183036E-2</v>
      </c>
      <c r="F18" s="408">
        <f t="shared" ref="F18" si="199">X18*100</f>
        <v>-4.8188035114252693E-3</v>
      </c>
      <c r="G18" s="408">
        <f t="shared" ref="G18" si="200">Y18*100</f>
        <v>-8.3773098692330132E-5</v>
      </c>
      <c r="H18" s="408">
        <f t="shared" ref="H18" si="201">Z18*100</f>
        <v>-0.16418772436301274</v>
      </c>
      <c r="I18" s="408">
        <f t="shared" ref="I18" si="202">AA18*100</f>
        <v>-0.16418772436301676</v>
      </c>
      <c r="K18" s="17">
        <v>201903</v>
      </c>
      <c r="L18" s="406">
        <f t="shared" ref="L18" si="203">AC18*100</f>
        <v>36.854823149212699</v>
      </c>
      <c r="M18" s="415">
        <f t="shared" ref="M18" si="204">AD18*100</f>
        <v>42.035469141185551</v>
      </c>
      <c r="N18" s="406">
        <f t="shared" ref="N18" si="205">AE18*100</f>
        <v>6.1114760671583133</v>
      </c>
      <c r="O18" s="406">
        <f t="shared" ref="O18" si="206">AF18*100</f>
        <v>12.012273569671699</v>
      </c>
      <c r="P18" s="406">
        <f t="shared" ref="P18" si="207">AG18*100</f>
        <v>2.9349353187763785</v>
      </c>
      <c r="Q18" s="406">
        <f t="shared" ref="Q18" si="208">AH18*100</f>
        <v>5.1022753995366328E-2</v>
      </c>
      <c r="R18" s="406">
        <f t="shared" ref="R18" si="209">AI18*100</f>
        <v>100</v>
      </c>
      <c r="S18" s="408"/>
      <c r="T18" s="509">
        <v>-6.0511095446705147E-4</v>
      </c>
      <c r="U18" s="509">
        <v>-6.9017080208229006E-4</v>
      </c>
      <c r="V18" s="509">
        <v>-1.0034293479657382E-4</v>
      </c>
      <c r="W18" s="509">
        <v>-1.9722678618303599E-4</v>
      </c>
      <c r="X18" s="509">
        <v>-4.8188035114252692E-5</v>
      </c>
      <c r="Y18" s="509">
        <v>-8.3773098692330138E-7</v>
      </c>
      <c r="Z18" s="509">
        <v>-1.6418772436301273E-3</v>
      </c>
      <c r="AA18" s="509">
        <v>-1.6418772436301676E-3</v>
      </c>
      <c r="AC18" s="509">
        <v>0.36854823149212695</v>
      </c>
      <c r="AD18" s="509">
        <v>0.4203546914118555</v>
      </c>
      <c r="AE18" s="509">
        <v>6.1114760671583133E-2</v>
      </c>
      <c r="AF18" s="509">
        <v>0.12012273569671698</v>
      </c>
      <c r="AG18" s="509">
        <v>2.9349353187763785E-2</v>
      </c>
      <c r="AH18" s="509">
        <v>5.102275399536633E-4</v>
      </c>
      <c r="AI18" s="509">
        <v>1</v>
      </c>
    </row>
    <row r="19" spans="1:35">
      <c r="A19" s="17">
        <v>201904</v>
      </c>
      <c r="B19" s="408">
        <f t="shared" ref="B19" si="210">T19*100</f>
        <v>2.540093465635547E-2</v>
      </c>
      <c r="C19" s="412">
        <f t="shared" ref="C19" si="211">U19*100</f>
        <v>-4.8607614010247609E-2</v>
      </c>
      <c r="D19" s="408">
        <f t="shared" ref="D19" si="212">V19*100</f>
        <v>2.1354994383628845E-3</v>
      </c>
      <c r="E19" s="408">
        <f t="shared" ref="E19" si="213">W19*100</f>
        <v>-1.270875665297337E-2</v>
      </c>
      <c r="F19" s="408">
        <f t="shared" ref="F19" si="214">X19*100</f>
        <v>-1.0445955776140117E-3</v>
      </c>
      <c r="G19" s="408">
        <f t="shared" ref="G19" si="215">Y19*100</f>
        <v>2.065254085412126E-3</v>
      </c>
      <c r="H19" s="408">
        <f t="shared" ref="H19" si="216">Z19*100</f>
        <v>-3.2759278060704514E-2</v>
      </c>
      <c r="I19" s="408">
        <f t="shared" ref="I19" si="217">AA19*100</f>
        <v>-3.2759278060719974E-2</v>
      </c>
      <c r="K19" s="17">
        <v>201904</v>
      </c>
      <c r="L19" s="406">
        <f t="shared" ref="L19" si="218">AC19*100</f>
        <v>-77.538139299914718</v>
      </c>
      <c r="M19" s="415">
        <f t="shared" ref="M19" si="219">AD19*100</f>
        <v>148.37815998318206</v>
      </c>
      <c r="N19" s="406">
        <f t="shared" ref="N19" si="220">AE19*100</f>
        <v>-6.5187622096118902</v>
      </c>
      <c r="O19" s="406">
        <f t="shared" ref="O19" si="221">AF19*100</f>
        <v>38.794373396823445</v>
      </c>
      <c r="P19" s="406">
        <f t="shared" ref="P19" si="222">AG19*100</f>
        <v>3.1887014594104488</v>
      </c>
      <c r="Q19" s="406">
        <f t="shared" ref="Q19" si="223">AH19*100</f>
        <v>-6.3043333298893556</v>
      </c>
      <c r="R19" s="406">
        <f t="shared" ref="R19" si="224">AI19*100</f>
        <v>100</v>
      </c>
      <c r="S19" s="408"/>
      <c r="T19" s="509">
        <v>2.5400934656355468E-4</v>
      </c>
      <c r="U19" s="509">
        <v>-4.8607614010247606E-4</v>
      </c>
      <c r="V19" s="509">
        <v>2.1354994383628847E-5</v>
      </c>
      <c r="W19" s="509">
        <v>-1.270875665297337E-4</v>
      </c>
      <c r="X19" s="509">
        <v>-1.0445955776140116E-5</v>
      </c>
      <c r="Y19" s="509">
        <v>2.065254085412126E-5</v>
      </c>
      <c r="Z19" s="509">
        <v>-3.2759278060704513E-4</v>
      </c>
      <c r="AA19" s="509">
        <v>-3.2759278060719973E-4</v>
      </c>
      <c r="AC19" s="509">
        <v>-0.77538139299914721</v>
      </c>
      <c r="AD19" s="509">
        <v>1.4837815998318207</v>
      </c>
      <c r="AE19" s="509">
        <v>-6.5187622096118905E-2</v>
      </c>
      <c r="AF19" s="509">
        <v>0.38794373396823445</v>
      </c>
      <c r="AG19" s="509">
        <v>3.1887014594104486E-2</v>
      </c>
      <c r="AH19" s="509">
        <v>-6.3043333298893556E-2</v>
      </c>
      <c r="AI19" s="509">
        <v>1</v>
      </c>
    </row>
    <row r="20" spans="1:35">
      <c r="A20" s="17">
        <v>201905</v>
      </c>
      <c r="B20" s="408">
        <f t="shared" ref="B20" si="225">T20*100</f>
        <v>0.10617580591338693</v>
      </c>
      <c r="C20" s="412">
        <f t="shared" ref="C20" si="226">U20*100</f>
        <v>-4.3092951174512881E-2</v>
      </c>
      <c r="D20" s="408">
        <f t="shared" ref="D20" si="227">V20*100</f>
        <v>2.5236036581712013E-3</v>
      </c>
      <c r="E20" s="408">
        <f t="shared" ref="E20" si="228">W20*100</f>
        <v>-8.8000342387686108E-3</v>
      </c>
      <c r="F20" s="408">
        <f t="shared" ref="F20" si="229">X20*100</f>
        <v>-1.6753453255097831E-3</v>
      </c>
      <c r="G20" s="408">
        <f t="shared" ref="G20" si="230">Y20*100</f>
        <v>2.2661379875542186E-3</v>
      </c>
      <c r="H20" s="408">
        <f t="shared" ref="H20" si="231">Z20*100</f>
        <v>5.739721682032109E-2</v>
      </c>
      <c r="I20" s="408">
        <f t="shared" ref="I20" si="232">AA20*100</f>
        <v>5.7397216820344404E-2</v>
      </c>
      <c r="K20" s="17">
        <v>201905</v>
      </c>
      <c r="L20" s="406">
        <f t="shared" ref="L20" si="233">AC20*100</f>
        <v>184.98424104040552</v>
      </c>
      <c r="M20" s="415">
        <f t="shared" ref="M20" si="234">AD20*100</f>
        <v>-75.078468193698399</v>
      </c>
      <c r="N20" s="406">
        <f t="shared" ref="N20" si="235">AE20*100</f>
        <v>4.3967352390468815</v>
      </c>
      <c r="O20" s="406">
        <f t="shared" ref="O20" si="236">AF20*100</f>
        <v>-15.331813502938035</v>
      </c>
      <c r="P20" s="406">
        <f t="shared" ref="P20" si="237">AG20*100</f>
        <v>-2.9188616074440716</v>
      </c>
      <c r="Q20" s="406">
        <f t="shared" ref="Q20" si="238">AH20*100</f>
        <v>3.9481670246281144</v>
      </c>
      <c r="R20" s="406">
        <f t="shared" ref="R20" si="239">AI20*100</f>
        <v>100.00000000000003</v>
      </c>
      <c r="S20" s="408"/>
      <c r="T20" s="509">
        <v>1.0617580591338693E-3</v>
      </c>
      <c r="U20" s="509">
        <v>-4.3092951174512878E-4</v>
      </c>
      <c r="V20" s="509">
        <v>2.5236036581712012E-5</v>
      </c>
      <c r="W20" s="509">
        <v>-8.8000342387686099E-5</v>
      </c>
      <c r="X20" s="509">
        <v>-1.6753453255097832E-5</v>
      </c>
      <c r="Y20" s="509">
        <v>2.2661379875542188E-5</v>
      </c>
      <c r="Z20" s="509">
        <v>5.7397216820321087E-4</v>
      </c>
      <c r="AA20" s="509">
        <v>5.7397216820344408E-4</v>
      </c>
      <c r="AC20" s="509">
        <v>1.8498424104040552</v>
      </c>
      <c r="AD20" s="509">
        <v>-0.750784681936984</v>
      </c>
      <c r="AE20" s="509">
        <v>4.3967352390468811E-2</v>
      </c>
      <c r="AF20" s="509">
        <v>-0.15331813502938035</v>
      </c>
      <c r="AG20" s="509">
        <v>-2.9188616074440718E-2</v>
      </c>
      <c r="AH20" s="509">
        <v>3.9481670246281145E-2</v>
      </c>
      <c r="AI20" s="509">
        <v>1.0000000000000002</v>
      </c>
    </row>
    <row r="21" spans="1:35">
      <c r="A21" s="17">
        <v>201906</v>
      </c>
      <c r="B21" s="408">
        <f t="shared" ref="B21" si="240">T21*100</f>
        <v>0.14051067785415702</v>
      </c>
      <c r="C21" s="412">
        <f t="shared" ref="C21" si="241">U21*100</f>
        <v>-3.7679863532266572E-2</v>
      </c>
      <c r="D21" s="408">
        <f t="shared" ref="D21" si="242">V21*100</f>
        <v>1.0500188388203565E-3</v>
      </c>
      <c r="E21" s="408">
        <f t="shared" ref="E21" si="243">W21*100</f>
        <v>-5.1752060701174152E-3</v>
      </c>
      <c r="F21" s="408">
        <f t="shared" ref="F21" si="244">X21*100</f>
        <v>-3.956983206629479E-3</v>
      </c>
      <c r="G21" s="408">
        <f t="shared" ref="G21" si="245">Y21*100</f>
        <v>1.524900352823739E-3</v>
      </c>
      <c r="H21" s="408">
        <f t="shared" ref="H21" si="246">Z21*100</f>
        <v>9.6273544236787661E-2</v>
      </c>
      <c r="I21" s="408">
        <f t="shared" ref="I21" si="247">AA21*100</f>
        <v>9.6273544236786704E-2</v>
      </c>
      <c r="K21" s="17">
        <v>201906</v>
      </c>
      <c r="L21" s="406">
        <f t="shared" ref="L21" si="248">AC21*100</f>
        <v>145.94941836624068</v>
      </c>
      <c r="M21" s="415">
        <f t="shared" ref="M21" si="249">AD21*100</f>
        <v>-39.138336321754004</v>
      </c>
      <c r="N21" s="406">
        <f t="shared" ref="N21" si="250">AE21*100</f>
        <v>1.090661870968211</v>
      </c>
      <c r="O21" s="406">
        <f t="shared" ref="O21" si="251">AF21*100</f>
        <v>-5.3755225395970063</v>
      </c>
      <c r="P21" s="406">
        <f t="shared" ref="P21" si="252">AG21*100</f>
        <v>-4.110145978314832</v>
      </c>
      <c r="Q21" s="406">
        <f t="shared" ref="Q21" si="253">AH21*100</f>
        <v>1.5839246024569333</v>
      </c>
      <c r="R21" s="406">
        <f t="shared" ref="R21" si="254">AI21*100</f>
        <v>99.999999999999972</v>
      </c>
      <c r="S21" s="408"/>
      <c r="T21" s="509">
        <v>1.4051067785415703E-3</v>
      </c>
      <c r="U21" s="509">
        <v>-3.7679863532266575E-4</v>
      </c>
      <c r="V21" s="509">
        <v>1.0500188388203565E-5</v>
      </c>
      <c r="W21" s="509">
        <v>-5.1752060701174151E-5</v>
      </c>
      <c r="X21" s="509">
        <v>-3.9569832066294791E-5</v>
      </c>
      <c r="Y21" s="509">
        <v>1.524900352823739E-5</v>
      </c>
      <c r="Z21" s="509">
        <v>9.6273544236787664E-4</v>
      </c>
      <c r="AA21" s="509">
        <v>9.6273544236786699E-4</v>
      </c>
      <c r="AC21" s="509">
        <v>1.4594941836624069</v>
      </c>
      <c r="AD21" s="509">
        <v>-0.39138336321754003</v>
      </c>
      <c r="AE21" s="509">
        <v>1.090661870968211E-2</v>
      </c>
      <c r="AF21" s="509">
        <v>-5.3755225395970059E-2</v>
      </c>
      <c r="AG21" s="509">
        <v>-4.1101459783148324E-2</v>
      </c>
      <c r="AH21" s="509">
        <v>1.5839246024569334E-2</v>
      </c>
      <c r="AI21" s="509">
        <v>0.99999999999999978</v>
      </c>
    </row>
    <row r="22" spans="1:35">
      <c r="A22" s="17">
        <v>201907</v>
      </c>
      <c r="B22" s="408">
        <f t="shared" ref="B22" si="255">T22*100</f>
        <v>0.12655071089472991</v>
      </c>
      <c r="C22" s="412">
        <f t="shared" ref="C22" si="256">U22*100</f>
        <v>-2.4166729719294573E-2</v>
      </c>
      <c r="D22" s="408">
        <f t="shared" ref="D22" si="257">V22*100</f>
        <v>-4.816997441938092E-3</v>
      </c>
      <c r="E22" s="408">
        <f t="shared" ref="E22" si="258">W22*100</f>
        <v>-4.7870044573480788E-3</v>
      </c>
      <c r="F22" s="408">
        <f t="shared" ref="F22" si="259">X22*100</f>
        <v>-4.8987267287339629E-3</v>
      </c>
      <c r="G22" s="408">
        <f t="shared" ref="G22" si="260">Y22*100</f>
        <v>-1.342620784888389E-3</v>
      </c>
      <c r="H22" s="408">
        <f t="shared" ref="H22" si="261">Z22*100</f>
        <v>8.6538631762526838E-2</v>
      </c>
      <c r="I22" s="408">
        <f t="shared" ref="I22" si="262">AA22*100</f>
        <v>8.6538631762510795E-2</v>
      </c>
      <c r="K22" s="17">
        <v>201907</v>
      </c>
      <c r="L22" s="406">
        <f t="shared" ref="L22" si="263">AC22*100</f>
        <v>146.23608938260244</v>
      </c>
      <c r="M22" s="415">
        <f t="shared" ref="M22" si="264">AD22*100</f>
        <v>-27.92594385546931</v>
      </c>
      <c r="N22" s="406">
        <f t="shared" ref="N22" si="265">AE22*100</f>
        <v>-5.566297206034589</v>
      </c>
      <c r="O22" s="406">
        <f t="shared" ref="O22" si="266">AF22*100</f>
        <v>-5.5316387142383263</v>
      </c>
      <c r="P22" s="406">
        <f t="shared" ref="P22" si="267">AG22*100</f>
        <v>-5.6607397516714855</v>
      </c>
      <c r="Q22" s="406">
        <f t="shared" ref="Q22" si="268">AH22*100</f>
        <v>-1.5514698551887367</v>
      </c>
      <c r="R22" s="406">
        <f t="shared" ref="R22" si="269">AI22*100</f>
        <v>99.999999999999986</v>
      </c>
      <c r="S22" s="408"/>
      <c r="T22" s="509">
        <v>1.2655071089472992E-3</v>
      </c>
      <c r="U22" s="509">
        <v>-2.4166729719294572E-4</v>
      </c>
      <c r="V22" s="509">
        <v>-4.8169974419380923E-5</v>
      </c>
      <c r="W22" s="509">
        <v>-4.7870044573480785E-5</v>
      </c>
      <c r="X22" s="509">
        <v>-4.8987267287339624E-5</v>
      </c>
      <c r="Y22" s="509">
        <v>-1.342620784888389E-5</v>
      </c>
      <c r="Z22" s="509">
        <v>8.6538631762526832E-4</v>
      </c>
      <c r="AA22" s="509">
        <v>8.6538631762510796E-4</v>
      </c>
      <c r="AC22" s="509">
        <v>1.4623608938260244</v>
      </c>
      <c r="AD22" s="509">
        <v>-0.2792594385546931</v>
      </c>
      <c r="AE22" s="509">
        <v>-5.5662972060345886E-2</v>
      </c>
      <c r="AF22" s="509">
        <v>-5.531638714238326E-2</v>
      </c>
      <c r="AG22" s="509">
        <v>-5.6607397516714855E-2</v>
      </c>
      <c r="AH22" s="509">
        <v>-1.5514698551887366E-2</v>
      </c>
      <c r="AI22" s="509">
        <v>0.99999999999999989</v>
      </c>
    </row>
    <row r="23" spans="1:35">
      <c r="A23" s="17">
        <v>201908</v>
      </c>
      <c r="B23" s="408">
        <f t="shared" ref="B23" si="270">T23*100</f>
        <v>5.8686008273684781E-2</v>
      </c>
      <c r="C23" s="412">
        <f t="shared" ref="C23" si="271">U23*100</f>
        <v>-1.1696300111002072E-2</v>
      </c>
      <c r="D23" s="408">
        <f t="shared" ref="D23" si="272">V23*100</f>
        <v>-1.5771235748157818E-2</v>
      </c>
      <c r="E23" s="408">
        <f t="shared" ref="E23" si="273">W23*100</f>
        <v>-7.3892739828472385E-3</v>
      </c>
      <c r="F23" s="408">
        <f t="shared" ref="F23" si="274">X23*100</f>
        <v>-5.9775959768662941E-3</v>
      </c>
      <c r="G23" s="408">
        <f t="shared" ref="G23" si="275">Y23*100</f>
        <v>-4.9462688842090057E-3</v>
      </c>
      <c r="H23" s="408">
        <f t="shared" ref="H23" si="276">Z23*100</f>
        <v>1.2905333570602353E-2</v>
      </c>
      <c r="I23" s="408">
        <f t="shared" ref="I23" si="277">AA23*100</f>
        <v>1.2905333570602074E-2</v>
      </c>
      <c r="K23" s="17">
        <v>201908</v>
      </c>
      <c r="L23" s="406">
        <f t="shared" ref="L23" si="278">AC23*100</f>
        <v>454.74228118650342</v>
      </c>
      <c r="M23" s="415">
        <f t="shared" ref="M23" si="279">AD23*100</f>
        <v>-90.63152104526462</v>
      </c>
      <c r="N23" s="406">
        <f t="shared" ref="N23" si="280">AE23*100</f>
        <v>-122.20711430569942</v>
      </c>
      <c r="O23" s="406">
        <f t="shared" ref="O23" si="281">AF23*100</f>
        <v>-57.257520252553576</v>
      </c>
      <c r="P23" s="406">
        <f t="shared" ref="P23" si="282">AG23*100</f>
        <v>-46.318802564568585</v>
      </c>
      <c r="Q23" s="406">
        <f t="shared" ref="Q23" si="283">AH23*100</f>
        <v>-38.32732301841726</v>
      </c>
      <c r="R23" s="406">
        <f t="shared" ref="R23" si="284">AI23*100</f>
        <v>99.999999999999957</v>
      </c>
      <c r="S23" s="408"/>
      <c r="T23" s="509">
        <v>5.8686008273684778E-4</v>
      </c>
      <c r="U23" s="509">
        <v>-1.1696300111002072E-4</v>
      </c>
      <c r="V23" s="509">
        <v>-1.5771235748157818E-4</v>
      </c>
      <c r="W23" s="509">
        <v>-7.3892739828472387E-5</v>
      </c>
      <c r="X23" s="509">
        <v>-5.9775959768662938E-5</v>
      </c>
      <c r="Y23" s="509">
        <v>-4.946268884209006E-5</v>
      </c>
      <c r="Z23" s="509">
        <v>1.2905333570602354E-4</v>
      </c>
      <c r="AA23" s="509">
        <v>1.2905333570602075E-4</v>
      </c>
      <c r="AC23" s="509">
        <v>4.5474228118650339</v>
      </c>
      <c r="AD23" s="509">
        <v>-0.90631521045264618</v>
      </c>
      <c r="AE23" s="509">
        <v>-1.2220711430569942</v>
      </c>
      <c r="AF23" s="509">
        <v>-0.57257520252553573</v>
      </c>
      <c r="AG23" s="509">
        <v>-0.46318802564568584</v>
      </c>
      <c r="AH23" s="509">
        <v>-0.38327323018417259</v>
      </c>
      <c r="AI23" s="509">
        <v>0.99999999999999956</v>
      </c>
    </row>
    <row r="24" spans="1:35">
      <c r="A24" s="17">
        <v>201909</v>
      </c>
      <c r="B24" s="408">
        <f t="shared" ref="B24" si="285">T24*100</f>
        <v>-3.4127894929117469E-2</v>
      </c>
      <c r="C24" s="412">
        <f t="shared" ref="C24" si="286">U24*100</f>
        <v>-8.7886049586425735E-3</v>
      </c>
      <c r="D24" s="408">
        <f t="shared" ref="D24" si="287">V24*100</f>
        <v>-2.2915648215660969E-2</v>
      </c>
      <c r="E24" s="408">
        <f t="shared" ref="E24" si="288">W24*100</f>
        <v>-8.8254001331342941E-3</v>
      </c>
      <c r="F24" s="408">
        <f t="shared" ref="F24" si="289">X24*100</f>
        <v>-6.7937665127231544E-3</v>
      </c>
      <c r="G24" s="408">
        <f t="shared" ref="G24" si="290">Y24*100</f>
        <v>-7.8948218325946336E-3</v>
      </c>
      <c r="H24" s="408">
        <f t="shared" ref="H24" si="291">Z24*100</f>
        <v>-8.9346136581873084E-2</v>
      </c>
      <c r="I24" s="408">
        <f t="shared" ref="I24" si="292">AA24*100</f>
        <v>-8.9346136581864299E-2</v>
      </c>
      <c r="K24" s="17">
        <v>201909</v>
      </c>
      <c r="L24" s="406">
        <f t="shared" ref="L24" si="293">AC24*100</f>
        <v>38.197393009650824</v>
      </c>
      <c r="M24" s="415">
        <f t="shared" ref="M24" si="294">AD24*100</f>
        <v>9.8365808471069816</v>
      </c>
      <c r="N24" s="406">
        <f t="shared" ref="N24" si="295">AE24*100</f>
        <v>25.648169123308449</v>
      </c>
      <c r="O24" s="406">
        <f t="shared" ref="O24" si="296">AF24*100</f>
        <v>9.8777635729632962</v>
      </c>
      <c r="P24" s="406">
        <f t="shared" ref="P24" si="297">AG24*100</f>
        <v>7.6038727276110345</v>
      </c>
      <c r="Q24" s="406">
        <f t="shared" ref="Q24" si="298">AH24*100</f>
        <v>8.8362207193594173</v>
      </c>
      <c r="R24" s="406">
        <f t="shared" ref="R24" si="299">AI24*100</f>
        <v>100</v>
      </c>
      <c r="S24" s="408"/>
      <c r="T24" s="509">
        <v>-3.4127894929117467E-4</v>
      </c>
      <c r="U24" s="509">
        <v>-8.7886049586425737E-5</v>
      </c>
      <c r="V24" s="509">
        <v>-2.2915648215660969E-4</v>
      </c>
      <c r="W24" s="509">
        <v>-8.825400133134294E-5</v>
      </c>
      <c r="X24" s="509">
        <v>-6.7937665127231541E-5</v>
      </c>
      <c r="Y24" s="509">
        <v>-7.8948218325946342E-5</v>
      </c>
      <c r="Z24" s="509">
        <v>-8.934613658187309E-4</v>
      </c>
      <c r="AA24" s="509">
        <v>-8.9346136581864297E-4</v>
      </c>
      <c r="AC24" s="509">
        <v>0.38197393009650821</v>
      </c>
      <c r="AD24" s="509">
        <v>9.8365808471069821E-2</v>
      </c>
      <c r="AE24" s="509">
        <v>0.25648169123308451</v>
      </c>
      <c r="AF24" s="509">
        <v>9.8777635729632968E-2</v>
      </c>
      <c r="AG24" s="509">
        <v>7.6038727276110343E-2</v>
      </c>
      <c r="AH24" s="509">
        <v>8.8362207193594181E-2</v>
      </c>
      <c r="AI24" s="509">
        <v>1</v>
      </c>
    </row>
    <row r="25" spans="1:35">
      <c r="A25" s="17">
        <v>201910</v>
      </c>
      <c r="B25" s="408">
        <f t="shared" ref="B25" si="300">T25*100</f>
        <v>-0.16059677026509739</v>
      </c>
      <c r="C25" s="412">
        <f t="shared" ref="C25" si="301">U25*100</f>
        <v>-2.7165256019324263E-2</v>
      </c>
      <c r="D25" s="408">
        <f t="shared" ref="D25" si="302">V25*100</f>
        <v>-3.5862054402052188E-2</v>
      </c>
      <c r="E25" s="408">
        <f t="shared" ref="E25" si="303">W25*100</f>
        <v>-1.7956293639819067E-2</v>
      </c>
      <c r="F25" s="408">
        <f t="shared" ref="F25" si="304">X25*100</f>
        <v>-1.0549947681720712E-2</v>
      </c>
      <c r="G25" s="408">
        <f t="shared" ref="G25" si="305">Y25*100</f>
        <v>-1.2062491330206144E-2</v>
      </c>
      <c r="H25" s="408">
        <f t="shared" ref="H25" si="306">Z25*100</f>
        <v>-0.2641928133382197</v>
      </c>
      <c r="I25" s="408">
        <f t="shared" ref="I25" si="307">AA25*100</f>
        <v>-0.2641928133382187</v>
      </c>
      <c r="K25" s="17">
        <v>201910</v>
      </c>
      <c r="L25" s="406">
        <f t="shared" ref="L25" si="308">AC25*100</f>
        <v>60.787713426368398</v>
      </c>
      <c r="M25" s="415">
        <f t="shared" ref="M25" si="309">AD25*100</f>
        <v>10.282359946160721</v>
      </c>
      <c r="N25" s="406">
        <f t="shared" ref="N25" si="310">AE25*100</f>
        <v>13.574197552505554</v>
      </c>
      <c r="O25" s="406">
        <f t="shared" ref="O25" si="311">AF25*100</f>
        <v>6.7966624121722097</v>
      </c>
      <c r="P25" s="406">
        <f t="shared" ref="P25" si="312">AG25*100</f>
        <v>3.9932758005096325</v>
      </c>
      <c r="Q25" s="406">
        <f t="shared" ref="Q25" si="313">AH25*100</f>
        <v>4.5657908622835013</v>
      </c>
      <c r="R25" s="406">
        <f t="shared" ref="R25" si="314">AI25*100</f>
        <v>100</v>
      </c>
      <c r="S25" s="408"/>
      <c r="T25" s="509">
        <v>-1.6059677026509739E-3</v>
      </c>
      <c r="U25" s="509">
        <v>-2.7165256019324264E-4</v>
      </c>
      <c r="V25" s="509">
        <v>-3.5862054402052186E-4</v>
      </c>
      <c r="W25" s="509">
        <v>-1.7956293639819068E-4</v>
      </c>
      <c r="X25" s="509">
        <v>-1.0549947681720712E-4</v>
      </c>
      <c r="Y25" s="509">
        <v>-1.2062491330206144E-4</v>
      </c>
      <c r="Z25" s="509">
        <v>-2.6419281333821972E-3</v>
      </c>
      <c r="AA25" s="509">
        <v>-2.6419281333821868E-3</v>
      </c>
      <c r="AC25" s="509">
        <v>0.60787713426368395</v>
      </c>
      <c r="AD25" s="509">
        <v>0.10282359946160721</v>
      </c>
      <c r="AE25" s="509">
        <v>0.13574197552505554</v>
      </c>
      <c r="AF25" s="509">
        <v>6.7966624121722094E-2</v>
      </c>
      <c r="AG25" s="509">
        <v>3.9932758005096325E-2</v>
      </c>
      <c r="AH25" s="509">
        <v>4.5657908622835017E-2</v>
      </c>
      <c r="AI25" s="509">
        <v>1</v>
      </c>
    </row>
    <row r="26" spans="1:35">
      <c r="A26" s="17">
        <v>201911</v>
      </c>
      <c r="B26" s="408">
        <f t="shared" ref="B26" si="315">T26*100</f>
        <v>-0.25692661363886343</v>
      </c>
      <c r="C26" s="412">
        <f t="shared" ref="C26" si="316">U26*100</f>
        <v>-4.4878361359926525E-2</v>
      </c>
      <c r="D26" s="408">
        <f t="shared" ref="D26" si="317">V26*100</f>
        <v>-4.2689145577784068E-2</v>
      </c>
      <c r="E26" s="408">
        <f t="shared" ref="E26" si="318">W26*100</f>
        <v>-2.4144328454666495E-2</v>
      </c>
      <c r="F26" s="408">
        <f t="shared" ref="F26" si="319">X26*100</f>
        <v>-1.2210773164086891E-2</v>
      </c>
      <c r="G26" s="408">
        <f t="shared" ref="G26" si="320">Y26*100</f>
        <v>-1.5119046202859549E-2</v>
      </c>
      <c r="H26" s="408">
        <f t="shared" ref="H26" si="321">Z26*100</f>
        <v>-0.39596826839818694</v>
      </c>
      <c r="I26" s="408">
        <f t="shared" ref="I26" si="322">AA26*100</f>
        <v>-0.39596826839818278</v>
      </c>
      <c r="K26" s="17">
        <v>201911</v>
      </c>
      <c r="L26" s="406">
        <f t="shared" ref="L26" si="323">AC26*100</f>
        <v>64.885657297290606</v>
      </c>
      <c r="M26" s="415">
        <f t="shared" ref="M26" si="324">AD26*100</f>
        <v>11.333827718436442</v>
      </c>
      <c r="N26" s="406">
        <f t="shared" ref="N26" si="325">AE26*100</f>
        <v>10.780951148048997</v>
      </c>
      <c r="O26" s="406">
        <f t="shared" ref="O26" si="326">AF26*100</f>
        <v>6.0975412379223481</v>
      </c>
      <c r="P26" s="406">
        <f t="shared" ref="P26" si="327">AG26*100</f>
        <v>3.0837756806835084</v>
      </c>
      <c r="Q26" s="406">
        <f t="shared" ref="Q26" si="328">AH26*100</f>
        <v>3.8182469176181031</v>
      </c>
      <c r="R26" s="406">
        <f t="shared" ref="R26" si="329">AI26*100</f>
        <v>100</v>
      </c>
      <c r="S26" s="408"/>
      <c r="T26" s="509">
        <v>-2.5692661363886341E-3</v>
      </c>
      <c r="U26" s="509">
        <v>-4.4878361359926522E-4</v>
      </c>
      <c r="V26" s="509">
        <v>-4.268914557778407E-4</v>
      </c>
      <c r="W26" s="509">
        <v>-2.4144328454666494E-4</v>
      </c>
      <c r="X26" s="509">
        <v>-1.2210773164086892E-4</v>
      </c>
      <c r="Y26" s="509">
        <v>-1.511904620285955E-4</v>
      </c>
      <c r="Z26" s="509">
        <v>-3.9596826839818694E-3</v>
      </c>
      <c r="AA26" s="509">
        <v>-3.9596826839818277E-3</v>
      </c>
      <c r="AC26" s="509">
        <v>0.648856572972906</v>
      </c>
      <c r="AD26" s="509">
        <v>0.11333827718436443</v>
      </c>
      <c r="AE26" s="509">
        <v>0.10780951148048998</v>
      </c>
      <c r="AF26" s="509">
        <v>6.0975412379223486E-2</v>
      </c>
      <c r="AG26" s="509">
        <v>3.0837756806835086E-2</v>
      </c>
      <c r="AH26" s="509">
        <v>3.8182469176181032E-2</v>
      </c>
      <c r="AI26" s="509">
        <v>1</v>
      </c>
    </row>
    <row r="27" spans="1:35">
      <c r="A27" s="17">
        <v>201912</v>
      </c>
      <c r="B27" s="408">
        <f t="shared" ref="B27" si="330">T27*100</f>
        <v>-0.34661205378529297</v>
      </c>
      <c r="C27" s="412">
        <f t="shared" ref="C27" si="331">U27*100</f>
        <v>-6.9959622556938272E-2</v>
      </c>
      <c r="D27" s="408">
        <f t="shared" ref="D27" si="332">V27*100</f>
        <v>-4.8920825996388861E-2</v>
      </c>
      <c r="E27" s="408">
        <f t="shared" ref="E27" si="333">W27*100</f>
        <v>-2.7904353167062239E-2</v>
      </c>
      <c r="F27" s="408">
        <f t="shared" ref="F27" si="334">X27*100</f>
        <v>-1.5134205217704619E-2</v>
      </c>
      <c r="G27" s="408">
        <f t="shared" ref="G27" si="335">Y27*100</f>
        <v>-1.9472726095310654E-2</v>
      </c>
      <c r="H27" s="408">
        <f t="shared" ref="H27" si="336">Z27*100</f>
        <v>-0.52800378681869764</v>
      </c>
      <c r="I27" s="408">
        <f t="shared" ref="I27" si="337">AA27*100</f>
        <v>-0.52800378681870219</v>
      </c>
      <c r="K27" s="17">
        <v>201912</v>
      </c>
      <c r="L27" s="406">
        <f t="shared" ref="L27" si="338">AC27*100</f>
        <v>65.645751496155526</v>
      </c>
      <c r="M27" s="415">
        <f t="shared" ref="M27" si="339">AD27*100</f>
        <v>13.249833486698181</v>
      </c>
      <c r="N27" s="406">
        <f t="shared" ref="N27" si="340">AE27*100</f>
        <v>9.2652415035021267</v>
      </c>
      <c r="O27" s="406">
        <f t="shared" ref="O27" si="341">AF27*100</f>
        <v>5.2848774693814544</v>
      </c>
      <c r="P27" s="406">
        <f t="shared" ref="P27" si="342">AG27*100</f>
        <v>2.8663061886147609</v>
      </c>
      <c r="Q27" s="406">
        <f t="shared" ref="Q27" si="343">AH27*100</f>
        <v>3.6879898556479613</v>
      </c>
      <c r="R27" s="406">
        <f t="shared" ref="R27" si="344">AI27*100</f>
        <v>100.00000000000003</v>
      </c>
      <c r="S27" s="408"/>
      <c r="T27" s="510">
        <v>-3.4661205378529298E-3</v>
      </c>
      <c r="U27" s="510">
        <v>-6.9959622556938275E-4</v>
      </c>
      <c r="V27" s="510">
        <v>-4.8920825996388861E-4</v>
      </c>
      <c r="W27" s="510">
        <v>-2.7904353167062238E-4</v>
      </c>
      <c r="X27" s="510">
        <v>-1.5134205217704619E-4</v>
      </c>
      <c r="Y27" s="510">
        <v>-1.9472726095310654E-4</v>
      </c>
      <c r="Z27" s="510">
        <v>-5.2800378681869759E-3</v>
      </c>
      <c r="AA27" s="510">
        <v>-5.2800378681870219E-3</v>
      </c>
      <c r="AC27" s="510">
        <v>0.65645751496155524</v>
      </c>
      <c r="AD27" s="510">
        <v>0.13249833486698182</v>
      </c>
      <c r="AE27" s="510">
        <v>9.2652415035021266E-2</v>
      </c>
      <c r="AF27" s="510">
        <v>5.2848774693814549E-2</v>
      </c>
      <c r="AG27" s="510">
        <v>2.866306188614761E-2</v>
      </c>
      <c r="AH27" s="510">
        <v>3.6879898556479614E-2</v>
      </c>
      <c r="AI27" s="510">
        <v>1.0000000000000002</v>
      </c>
    </row>
    <row r="28" spans="1:35">
      <c r="A28" s="404">
        <v>202001</v>
      </c>
      <c r="B28" s="409">
        <f t="shared" ref="B28" si="345">T28*100</f>
        <v>-0.45348817367358069</v>
      </c>
      <c r="C28" s="413">
        <f t="shared" ref="C28" si="346">U28*100</f>
        <v>-0.10439357533425721</v>
      </c>
      <c r="D28" s="409">
        <f t="shared" ref="D28" si="347">V28*100</f>
        <v>-6.3663641879646238E-2</v>
      </c>
      <c r="E28" s="409">
        <f t="shared" ref="E28" si="348">W28*100</f>
        <v>-3.3703720162373454E-2</v>
      </c>
      <c r="F28" s="409">
        <f t="shared" ref="F28" si="349">X28*100</f>
        <v>-1.9864005327630187E-2</v>
      </c>
      <c r="G28" s="409">
        <f t="shared" ref="G28" si="350">Y28*100</f>
        <v>-2.5346813055545574E-2</v>
      </c>
      <c r="H28" s="409">
        <f t="shared" ref="H28" si="351">Z28*100</f>
        <v>-0.70045992943303326</v>
      </c>
      <c r="I28" s="409">
        <f t="shared" ref="I28" si="352">AA28*100</f>
        <v>-0.70045992943305491</v>
      </c>
      <c r="K28" s="404">
        <v>202001</v>
      </c>
      <c r="L28" s="405">
        <f t="shared" ref="L28:L29" si="353">AC28*100</f>
        <v>64.741486931399976</v>
      </c>
      <c r="M28" s="417">
        <f t="shared" ref="M28:M29" si="354">AD28*100</f>
        <v>14.903575629052119</v>
      </c>
      <c r="N28" s="405">
        <f t="shared" ref="N28:N29" si="355">AE28*100</f>
        <v>9.0888342365532466</v>
      </c>
      <c r="O28" s="405">
        <f t="shared" ref="O28:O29" si="356">AF28*100</f>
        <v>4.8116557059379463</v>
      </c>
      <c r="P28" s="405">
        <f t="shared" ref="P28:P29" si="357">AG28*100</f>
        <v>2.8358517729498844</v>
      </c>
      <c r="Q28" s="405">
        <f t="shared" ref="Q28:Q29" si="358">AH28*100</f>
        <v>3.618595724106846</v>
      </c>
      <c r="R28" s="405">
        <f t="shared" ref="R28:R29" si="359">AI28*100</f>
        <v>100.00000000000003</v>
      </c>
      <c r="S28" s="408"/>
      <c r="T28" s="509">
        <v>-4.5348817367358071E-3</v>
      </c>
      <c r="U28" s="509">
        <v>-1.0439357533425721E-3</v>
      </c>
      <c r="V28" s="509">
        <v>-6.3663641879646235E-4</v>
      </c>
      <c r="W28" s="509">
        <v>-3.3703720162373457E-4</v>
      </c>
      <c r="X28" s="509">
        <v>-1.9864005327630186E-4</v>
      </c>
      <c r="Y28" s="509">
        <v>-2.5346813055545574E-4</v>
      </c>
      <c r="Z28" s="509">
        <v>-7.0045992943303329E-3</v>
      </c>
      <c r="AA28" s="509">
        <v>-7.0045992943305489E-3</v>
      </c>
      <c r="AC28" s="509">
        <v>0.64741486931399972</v>
      </c>
      <c r="AD28" s="509">
        <v>0.14903575629052118</v>
      </c>
      <c r="AE28" s="509">
        <v>9.0888342365532462E-2</v>
      </c>
      <c r="AF28" s="509">
        <v>4.8116557059379464E-2</v>
      </c>
      <c r="AG28" s="509">
        <v>2.8358517729498846E-2</v>
      </c>
      <c r="AH28" s="509">
        <v>3.6185957241068462E-2</v>
      </c>
      <c r="AI28" s="509">
        <v>1.0000000000000002</v>
      </c>
    </row>
    <row r="29" spans="1:35">
      <c r="A29" s="17">
        <v>202002</v>
      </c>
      <c r="B29" s="408">
        <f t="shared" ref="B29" si="360">T29*100</f>
        <v>-0.53110255448744226</v>
      </c>
      <c r="C29" s="412">
        <f t="shared" ref="C29" si="361">U29*100</f>
        <v>-0.13000640663335031</v>
      </c>
      <c r="D29" s="408">
        <f t="shared" ref="D29" si="362">V29*100</f>
        <v>-8.6359500203060074E-2</v>
      </c>
      <c r="E29" s="408">
        <f t="shared" ref="E29" si="363">W29*100</f>
        <v>-4.062772942528356E-2</v>
      </c>
      <c r="F29" s="408">
        <f t="shared" ref="F29" si="364">X29*100</f>
        <v>-2.4190756910680435E-2</v>
      </c>
      <c r="G29" s="408">
        <f t="shared" ref="G29" si="365">Y29*100</f>
        <v>-3.046015504407476E-2</v>
      </c>
      <c r="H29" s="408">
        <f t="shared" ref="H29" si="366">Z29*100</f>
        <v>-0.84274710270389153</v>
      </c>
      <c r="I29" s="408">
        <f t="shared" ref="I29" si="367">AA29*100</f>
        <v>-0.84274710270387954</v>
      </c>
      <c r="K29" s="17">
        <v>202002</v>
      </c>
      <c r="L29" s="406">
        <f t="shared" si="353"/>
        <v>63.020395179460031</v>
      </c>
      <c r="M29" s="415">
        <f t="shared" si="354"/>
        <v>15.426502946878653</v>
      </c>
      <c r="N29" s="406">
        <f t="shared" si="355"/>
        <v>10.247380255118294</v>
      </c>
      <c r="O29" s="406">
        <f t="shared" si="356"/>
        <v>4.8208684782104267</v>
      </c>
      <c r="P29" s="406">
        <f t="shared" si="357"/>
        <v>2.870464559660447</v>
      </c>
      <c r="Q29" s="406">
        <f t="shared" si="358"/>
        <v>3.6143885806721392</v>
      </c>
      <c r="R29" s="406">
        <f t="shared" si="359"/>
        <v>99.999999999999986</v>
      </c>
      <c r="S29" s="408"/>
      <c r="T29" s="509">
        <v>-5.311025544874423E-3</v>
      </c>
      <c r="U29" s="509">
        <v>-1.300064066333503E-3</v>
      </c>
      <c r="V29" s="509">
        <v>-8.6359500203060072E-4</v>
      </c>
      <c r="W29" s="509">
        <v>-4.0627729425283561E-4</v>
      </c>
      <c r="X29" s="509">
        <v>-2.4190756910680435E-4</v>
      </c>
      <c r="Y29" s="509">
        <v>-3.0460155044074761E-4</v>
      </c>
      <c r="Z29" s="509">
        <v>-8.4274710270389151E-3</v>
      </c>
      <c r="AA29" s="509">
        <v>-8.4274710270387954E-3</v>
      </c>
      <c r="AC29" s="509">
        <v>0.63020395179460031</v>
      </c>
      <c r="AD29" s="509">
        <v>0.15426502946878654</v>
      </c>
      <c r="AE29" s="509">
        <v>0.10247380255118295</v>
      </c>
      <c r="AF29" s="509">
        <v>4.8208684782104272E-2</v>
      </c>
      <c r="AG29" s="509">
        <v>2.8704645596604472E-2</v>
      </c>
      <c r="AH29" s="509">
        <v>3.6143885806721392E-2</v>
      </c>
      <c r="AI29" s="509">
        <v>0.99999999999999989</v>
      </c>
    </row>
    <row r="30" spans="1:35">
      <c r="A30" s="17">
        <v>202003</v>
      </c>
      <c r="B30" s="408">
        <f t="shared" ref="B30" si="368">T30*100</f>
        <v>-0.57308387167634944</v>
      </c>
      <c r="C30" s="412">
        <f t="shared" ref="C30" si="369">U30*100</f>
        <v>-0.14528948655685034</v>
      </c>
      <c r="D30" s="408">
        <f t="shared" ref="D30" si="370">V30*100</f>
        <v>-0.11560584110828263</v>
      </c>
      <c r="E30" s="408">
        <f t="shared" ref="E30" si="371">W30*100</f>
        <v>-4.7640412432846009E-2</v>
      </c>
      <c r="F30" s="408">
        <f t="shared" ref="F30" si="372">X30*100</f>
        <v>-2.8835875706145275E-2</v>
      </c>
      <c r="G30" s="408">
        <f t="shared" ref="G30" si="373">Y30*100</f>
        <v>-3.3552678361940626E-2</v>
      </c>
      <c r="H30" s="408">
        <f t="shared" ref="H30" si="374">Z30*100</f>
        <v>-0.94400816584241443</v>
      </c>
      <c r="I30" s="408">
        <f t="shared" ref="I30" si="375">AA30*100</f>
        <v>-0.94400816584240754</v>
      </c>
      <c r="K30" s="17">
        <v>202003</v>
      </c>
      <c r="L30" s="406">
        <f t="shared" ref="L30" si="376">AC30*100</f>
        <v>60.707512118281372</v>
      </c>
      <c r="M30" s="415">
        <f t="shared" ref="M30" si="377">AD30*100</f>
        <v>15.390702306817106</v>
      </c>
      <c r="N30" s="406">
        <f t="shared" ref="N30" si="378">AE30*100</f>
        <v>12.246275539906822</v>
      </c>
      <c r="O30" s="406">
        <f t="shared" ref="O30" si="379">AF30*100</f>
        <v>5.0466102049374371</v>
      </c>
      <c r="P30" s="406">
        <f t="shared" ref="P30" si="380">AG30*100</f>
        <v>3.0546214269674992</v>
      </c>
      <c r="Q30" s="406">
        <f t="shared" ref="Q30" si="381">AH30*100</f>
        <v>3.5542784030897514</v>
      </c>
      <c r="R30" s="406">
        <f t="shared" ref="R30" si="382">AI30*100</f>
        <v>99.999999999999986</v>
      </c>
      <c r="S30" s="408"/>
      <c r="T30" s="509">
        <v>-5.7308387167634943E-3</v>
      </c>
      <c r="U30" s="509">
        <v>-1.4528948655685033E-3</v>
      </c>
      <c r="V30" s="509">
        <v>-1.1560584110828264E-3</v>
      </c>
      <c r="W30" s="509">
        <v>-4.7640412432846011E-4</v>
      </c>
      <c r="X30" s="509">
        <v>-2.8835875706145276E-4</v>
      </c>
      <c r="Y30" s="509">
        <v>-3.3552678361940623E-4</v>
      </c>
      <c r="Z30" s="509">
        <v>-9.4400816584241445E-3</v>
      </c>
      <c r="AA30" s="509">
        <v>-9.4400816584240752E-3</v>
      </c>
      <c r="AC30" s="509">
        <v>0.6070751211828137</v>
      </c>
      <c r="AD30" s="509">
        <v>0.15390702306817106</v>
      </c>
      <c r="AE30" s="509">
        <v>0.12246275539906823</v>
      </c>
      <c r="AF30" s="509">
        <v>5.0466102049374371E-2</v>
      </c>
      <c r="AG30" s="509">
        <v>3.0546214269674993E-2</v>
      </c>
      <c r="AH30" s="509">
        <v>3.5542784030897515E-2</v>
      </c>
      <c r="AI30" s="509">
        <v>0.99999999999999989</v>
      </c>
    </row>
    <row r="31" spans="1:35">
      <c r="A31" s="17">
        <v>202004</v>
      </c>
      <c r="B31" s="408">
        <f t="shared" ref="B31" si="383">T31*100</f>
        <v>-0.52655632297181387</v>
      </c>
      <c r="C31" s="412">
        <f t="shared" ref="C31" si="384">U31*100</f>
        <v>-0.14107713868072444</v>
      </c>
      <c r="D31" s="408">
        <f t="shared" ref="D31" si="385">V31*100</f>
        <v>-0.12506702655832655</v>
      </c>
      <c r="E31" s="408">
        <f t="shared" ref="E31" si="386">W31*100</f>
        <v>-4.7130634077000036E-2</v>
      </c>
      <c r="F31" s="408">
        <f t="shared" ref="F31" si="387">X31*100</f>
        <v>-3.0147614025913049E-2</v>
      </c>
      <c r="G31" s="408">
        <f t="shared" ref="G31" si="388">Y31*100</f>
        <v>-3.2177439107166431E-2</v>
      </c>
      <c r="H31" s="408">
        <f t="shared" ref="H31" si="389">Z31*100</f>
        <v>-0.9021561754209444</v>
      </c>
      <c r="I31" s="408">
        <f t="shared" ref="I31" si="390">AA31*100</f>
        <v>-0.90215617542094473</v>
      </c>
      <c r="K31" s="17">
        <v>202004</v>
      </c>
      <c r="L31" s="406">
        <f t="shared" ref="L31" si="391">AC31*100</f>
        <v>58.366426713880628</v>
      </c>
      <c r="M31" s="415">
        <f t="shared" ref="M31" si="392">AD31*100</f>
        <v>15.637773428186987</v>
      </c>
      <c r="N31" s="406">
        <f t="shared" ref="N31" si="393">AE31*100</f>
        <v>13.863123699172208</v>
      </c>
      <c r="O31" s="406">
        <f t="shared" ref="O31" si="394">AF31*100</f>
        <v>5.2242211893089321</v>
      </c>
      <c r="P31" s="406">
        <f t="shared" ref="P31" si="395">AG31*100</f>
        <v>3.3417289430897292</v>
      </c>
      <c r="Q31" s="406">
        <f t="shared" ref="Q31" si="396">AH31*100</f>
        <v>3.5667260263615108</v>
      </c>
      <c r="R31" s="406">
        <f t="shared" ref="R31" si="397">AI31*100</f>
        <v>99.999999999999986</v>
      </c>
      <c r="S31" s="408"/>
      <c r="T31" s="509">
        <v>-5.2655632297181386E-3</v>
      </c>
      <c r="U31" s="509">
        <v>-1.4107713868072443E-3</v>
      </c>
      <c r="V31" s="509">
        <v>-1.2506702655832654E-3</v>
      </c>
      <c r="W31" s="509">
        <v>-4.7130634077000038E-4</v>
      </c>
      <c r="X31" s="509">
        <v>-3.0147614025913049E-4</v>
      </c>
      <c r="Y31" s="509">
        <v>-3.217743910716643E-4</v>
      </c>
      <c r="Z31" s="509">
        <v>-9.021561754209444E-3</v>
      </c>
      <c r="AA31" s="509">
        <v>-9.0215617542094475E-3</v>
      </c>
      <c r="AC31" s="509">
        <v>0.58366426713880626</v>
      </c>
      <c r="AD31" s="509">
        <v>0.15637773428186988</v>
      </c>
      <c r="AE31" s="509">
        <v>0.13863123699172208</v>
      </c>
      <c r="AF31" s="509">
        <v>5.2242211893089321E-2</v>
      </c>
      <c r="AG31" s="509">
        <v>3.3417289430897293E-2</v>
      </c>
      <c r="AH31" s="509">
        <v>3.5667260263615108E-2</v>
      </c>
      <c r="AI31" s="509">
        <v>0.99999999999999989</v>
      </c>
    </row>
    <row r="32" spans="1:35">
      <c r="A32" s="17">
        <v>202005</v>
      </c>
      <c r="B32" s="408">
        <f t="shared" ref="B32" si="398">T32*100</f>
        <v>-0.2918925360837461</v>
      </c>
      <c r="C32" s="412">
        <f t="shared" ref="C32" si="399">U32*100</f>
        <v>-8.8566158296826528E-2</v>
      </c>
      <c r="D32" s="408">
        <f t="shared" ref="D32" si="400">V32*100</f>
        <v>-0.10202555372501758</v>
      </c>
      <c r="E32" s="408">
        <f t="shared" ref="E32" si="401">W32*100</f>
        <v>-3.1679103025134187E-2</v>
      </c>
      <c r="F32" s="408">
        <f t="shared" ref="F32" si="402">X32*100</f>
        <v>-2.212827077439743E-2</v>
      </c>
      <c r="G32" s="408">
        <f t="shared" ref="G32" si="403">Y32*100</f>
        <v>-2.2885636435512165E-2</v>
      </c>
      <c r="H32" s="408">
        <f t="shared" ref="H32" si="404">Z32*100</f>
        <v>-0.55917725834063403</v>
      </c>
      <c r="I32" s="408">
        <f t="shared" ref="I32" si="405">AA32*100</f>
        <v>-0.55917725834063314</v>
      </c>
      <c r="K32" s="17">
        <v>202005</v>
      </c>
      <c r="L32" s="406">
        <f t="shared" ref="L32" si="406">AC32*100</f>
        <v>52.200358961296303</v>
      </c>
      <c r="M32" s="415">
        <f t="shared" ref="M32" si="407">AD32*100</f>
        <v>15.838655270002896</v>
      </c>
      <c r="N32" s="406">
        <f t="shared" ref="N32" si="408">AE32*100</f>
        <v>18.245655058966413</v>
      </c>
      <c r="O32" s="406">
        <f t="shared" ref="O32" si="409">AF32*100</f>
        <v>5.6653060460903486</v>
      </c>
      <c r="P32" s="406">
        <f t="shared" ref="P32" si="410">AG32*100</f>
        <v>3.9572909027207883</v>
      </c>
      <c r="Q32" s="406">
        <f t="shared" ref="Q32" si="411">AH32*100</f>
        <v>4.0927337609232533</v>
      </c>
      <c r="R32" s="406">
        <f t="shared" ref="R32" si="412">AI32*100</f>
        <v>100</v>
      </c>
      <c r="S32" s="408"/>
      <c r="T32" s="509">
        <v>-2.9189253608374608E-3</v>
      </c>
      <c r="U32" s="509">
        <v>-8.8566158296826528E-4</v>
      </c>
      <c r="V32" s="509">
        <v>-1.0202555372501758E-3</v>
      </c>
      <c r="W32" s="509">
        <v>-3.1679103025134187E-4</v>
      </c>
      <c r="X32" s="509">
        <v>-2.2128270774397429E-4</v>
      </c>
      <c r="Y32" s="509">
        <v>-2.2885636435512167E-4</v>
      </c>
      <c r="Z32" s="509">
        <v>-5.5917725834063398E-3</v>
      </c>
      <c r="AA32" s="509">
        <v>-5.591772583406332E-3</v>
      </c>
      <c r="AC32" s="509">
        <v>0.522003589612963</v>
      </c>
      <c r="AD32" s="509">
        <v>0.15838655270002897</v>
      </c>
      <c r="AE32" s="509">
        <v>0.18245655058966415</v>
      </c>
      <c r="AF32" s="509">
        <v>5.6653060460903487E-2</v>
      </c>
      <c r="AG32" s="509">
        <v>3.9572909027207885E-2</v>
      </c>
      <c r="AH32" s="509">
        <v>4.0927337609232534E-2</v>
      </c>
      <c r="AI32" s="509">
        <v>1</v>
      </c>
    </row>
    <row r="33" spans="1:35">
      <c r="A33" s="17">
        <v>202006</v>
      </c>
      <c r="B33" s="408">
        <f t="shared" ref="B33" si="413">T33*100</f>
        <v>3.2565247590229086E-2</v>
      </c>
      <c r="C33" s="412">
        <f t="shared" ref="C33" si="414">U33*100</f>
        <v>-6.031431140122283E-3</v>
      </c>
      <c r="D33" s="408">
        <f t="shared" ref="D33" si="415">V33*100</f>
        <v>-5.1600033629164967E-2</v>
      </c>
      <c r="E33" s="408">
        <f t="shared" ref="E33" si="416">W33*100</f>
        <v>-7.5946382778711314E-3</v>
      </c>
      <c r="F33" s="408">
        <f t="shared" ref="F33" si="417">X33*100</f>
        <v>-9.0716846053484537E-3</v>
      </c>
      <c r="G33" s="408">
        <f t="shared" ref="G33" si="418">Y33*100</f>
        <v>-9.2666617886334943E-3</v>
      </c>
      <c r="H33" s="408">
        <f t="shared" ref="H33" si="419">Z33*100</f>
        <v>-5.0999201850911231E-2</v>
      </c>
      <c r="I33" s="408">
        <f t="shared" ref="I33" si="420">AA33*100</f>
        <v>-5.0999201850906797E-2</v>
      </c>
      <c r="K33" s="17">
        <v>202006</v>
      </c>
      <c r="L33" s="406">
        <f t="shared" ref="L33" si="421">AC33*100</f>
        <v>-63.854425968133512</v>
      </c>
      <c r="M33" s="415">
        <f t="shared" ref="M33" si="422">AD33*100</f>
        <v>11.826520653704144</v>
      </c>
      <c r="N33" s="406">
        <f t="shared" ref="N33" si="423">AE33*100</f>
        <v>101.17811996354409</v>
      </c>
      <c r="O33" s="406">
        <f t="shared" ref="O33" si="424">AF33*100</f>
        <v>14.891680658205111</v>
      </c>
      <c r="P33" s="406">
        <f t="shared" ref="P33" si="425">AG33*100</f>
        <v>17.787895253475156</v>
      </c>
      <c r="Q33" s="406">
        <f t="shared" ref="Q33" si="426">AH33*100</f>
        <v>18.170209439205017</v>
      </c>
      <c r="R33" s="406">
        <f t="shared" ref="R33" si="427">AI33*100</f>
        <v>100</v>
      </c>
      <c r="S33" s="408"/>
      <c r="T33" s="509">
        <v>3.2565247590229089E-4</v>
      </c>
      <c r="U33" s="509">
        <v>-6.0314311401222827E-5</v>
      </c>
      <c r="V33" s="509">
        <v>-5.1600033629164966E-4</v>
      </c>
      <c r="W33" s="509">
        <v>-7.594638277871131E-5</v>
      </c>
      <c r="X33" s="509">
        <v>-9.0716846053484531E-5</v>
      </c>
      <c r="Y33" s="509">
        <v>-9.2666617886334935E-5</v>
      </c>
      <c r="Z33" s="509">
        <v>-5.0999201850911234E-4</v>
      </c>
      <c r="AA33" s="509">
        <v>-5.09992018509068E-4</v>
      </c>
      <c r="AC33" s="509">
        <v>-0.6385442596813351</v>
      </c>
      <c r="AD33" s="509">
        <v>0.11826520653704144</v>
      </c>
      <c r="AE33" s="509">
        <v>1.0117811996354409</v>
      </c>
      <c r="AF33" s="509">
        <v>0.14891680658205111</v>
      </c>
      <c r="AG33" s="509">
        <v>0.17787895253475156</v>
      </c>
      <c r="AH33" s="509">
        <v>0.18170209439205018</v>
      </c>
      <c r="AI33" s="509">
        <v>1</v>
      </c>
    </row>
    <row r="34" spans="1:35">
      <c r="A34" s="17">
        <v>202007</v>
      </c>
      <c r="B34" s="408">
        <f t="shared" ref="B34" si="428">T34*100</f>
        <v>0.27029482505979047</v>
      </c>
      <c r="C34" s="412">
        <f t="shared" ref="C34" si="429">U34*100</f>
        <v>6.5025217880298455E-2</v>
      </c>
      <c r="D34" s="408">
        <f t="shared" ref="D34" si="430">V34*100</f>
        <v>4.2634354291836507E-3</v>
      </c>
      <c r="E34" s="408">
        <f t="shared" ref="E34" si="431">W34*100</f>
        <v>1.4158359371541803E-2</v>
      </c>
      <c r="F34" s="408">
        <f t="shared" ref="F34" si="432">X34*100</f>
        <v>2.389071227434693E-3</v>
      </c>
      <c r="G34" s="408">
        <f t="shared" ref="G34" si="433">Y34*100</f>
        <v>1.7922650531291009E-3</v>
      </c>
      <c r="H34" s="408">
        <f t="shared" ref="H34" si="434">Z34*100</f>
        <v>0.35792317402137819</v>
      </c>
      <c r="I34" s="408">
        <f t="shared" ref="I34" si="435">AA34*100</f>
        <v>0.35792317402138246</v>
      </c>
      <c r="K34" s="17">
        <v>202007</v>
      </c>
      <c r="L34" s="406">
        <f t="shared" ref="L34" si="436">AC34*100</f>
        <v>75.517553675819315</v>
      </c>
      <c r="M34" s="415">
        <f t="shared" ref="M34" si="437">AD34*100</f>
        <v>18.167367357000082</v>
      </c>
      <c r="N34" s="406">
        <f t="shared" ref="N34" si="438">AE34*100</f>
        <v>1.1911593712367454</v>
      </c>
      <c r="O34" s="406">
        <f t="shared" ref="O34" si="439">AF34*100</f>
        <v>3.9556978701513605</v>
      </c>
      <c r="P34" s="406">
        <f t="shared" ref="P34" si="440">AG34*100</f>
        <v>0.66748157169951716</v>
      </c>
      <c r="Q34" s="406">
        <f t="shared" ref="Q34" si="441">AH34*100</f>
        <v>0.50074015409297068</v>
      </c>
      <c r="R34" s="406">
        <f t="shared" ref="R34" si="442">AI34*100</f>
        <v>100</v>
      </c>
      <c r="S34" s="408"/>
      <c r="T34" s="509">
        <v>2.7029482505979046E-3</v>
      </c>
      <c r="U34" s="509">
        <v>6.5025217880298461E-4</v>
      </c>
      <c r="V34" s="509">
        <v>4.2634354291836508E-5</v>
      </c>
      <c r="W34" s="509">
        <v>1.4158359371541803E-4</v>
      </c>
      <c r="X34" s="509">
        <v>2.3890712274346929E-5</v>
      </c>
      <c r="Y34" s="509">
        <v>1.7922650531291008E-5</v>
      </c>
      <c r="Z34" s="509">
        <v>3.5792317402137818E-3</v>
      </c>
      <c r="AA34" s="509">
        <v>3.5792317402138247E-3</v>
      </c>
      <c r="AC34" s="509">
        <v>0.75517553675819316</v>
      </c>
      <c r="AD34" s="509">
        <v>0.18167367357000083</v>
      </c>
      <c r="AE34" s="509">
        <v>1.1911593712367455E-2</v>
      </c>
      <c r="AF34" s="509">
        <v>3.9556978701513604E-2</v>
      </c>
      <c r="AG34" s="509">
        <v>6.6748157169951713E-3</v>
      </c>
      <c r="AH34" s="509">
        <v>5.0074015409297071E-3</v>
      </c>
      <c r="AI34" s="509">
        <v>1</v>
      </c>
    </row>
    <row r="35" spans="1:35">
      <c r="A35" s="17">
        <v>202008</v>
      </c>
      <c r="B35" s="408">
        <f t="shared" ref="B35" si="443">T35*100</f>
        <v>0.40755880348511797</v>
      </c>
      <c r="C35" s="412">
        <f t="shared" ref="C35" si="444">U35*100</f>
        <v>0.11714112488982402</v>
      </c>
      <c r="D35" s="408">
        <f t="shared" ref="D35" si="445">V35*100</f>
        <v>5.0219827479343358E-2</v>
      </c>
      <c r="E35" s="408">
        <f t="shared" ref="E35" si="446">W35*100</f>
        <v>2.9545573561931673E-2</v>
      </c>
      <c r="F35" s="408">
        <f t="shared" ref="F35" si="447">X35*100</f>
        <v>1.0939890208745313E-2</v>
      </c>
      <c r="G35" s="408">
        <f t="shared" ref="G35" si="448">Y35*100</f>
        <v>1.1571068332511286E-2</v>
      </c>
      <c r="H35" s="408">
        <f t="shared" ref="H35" si="449">Z35*100</f>
        <v>0.62697628795747362</v>
      </c>
      <c r="I35" s="408">
        <f t="shared" ref="I35" si="450">AA35*100</f>
        <v>0.62697628795747584</v>
      </c>
      <c r="K35" s="17">
        <v>202008</v>
      </c>
      <c r="L35" s="406">
        <f t="shared" ref="L35" si="451">AC35*100</f>
        <v>65.003862396908019</v>
      </c>
      <c r="M35" s="415">
        <f t="shared" ref="M35" si="452">AD35*100</f>
        <v>18.683501615577754</v>
      </c>
      <c r="N35" s="406">
        <f t="shared" ref="N35" si="453">AE35*100</f>
        <v>8.0098447810437214</v>
      </c>
      <c r="O35" s="406">
        <f t="shared" ref="O35" si="454">AF35*100</f>
        <v>4.7123909036789087</v>
      </c>
      <c r="P35" s="406">
        <f t="shared" ref="P35" si="455">AG35*100</f>
        <v>1.7448650640975023</v>
      </c>
      <c r="Q35" s="406">
        <f t="shared" ref="Q35" si="456">AH35*100</f>
        <v>1.8455352386940866</v>
      </c>
      <c r="R35" s="406">
        <f t="shared" ref="R35" si="457">AI35*100</f>
        <v>99.999999999999986</v>
      </c>
      <c r="S35" s="408"/>
      <c r="T35" s="509">
        <v>4.0755880348511799E-3</v>
      </c>
      <c r="U35" s="509">
        <v>1.1714112488982401E-3</v>
      </c>
      <c r="V35" s="509">
        <v>5.0219827479343359E-4</v>
      </c>
      <c r="W35" s="509">
        <v>2.9545573561931673E-4</v>
      </c>
      <c r="X35" s="509">
        <v>1.0939890208745313E-4</v>
      </c>
      <c r="Y35" s="509">
        <v>1.1571068332511286E-4</v>
      </c>
      <c r="Z35" s="509">
        <v>6.2697628795747367E-3</v>
      </c>
      <c r="AA35" s="509">
        <v>6.2697628795747584E-3</v>
      </c>
      <c r="AC35" s="509">
        <v>0.65003862396908019</v>
      </c>
      <c r="AD35" s="509">
        <v>0.18683501615577752</v>
      </c>
      <c r="AE35" s="509">
        <v>8.0098447810437221E-2</v>
      </c>
      <c r="AF35" s="509">
        <v>4.7123909036789091E-2</v>
      </c>
      <c r="AG35" s="509">
        <v>1.7448650640975023E-2</v>
      </c>
      <c r="AH35" s="509">
        <v>1.8455352386940866E-2</v>
      </c>
      <c r="AI35" s="509">
        <v>0.99999999999999989</v>
      </c>
    </row>
    <row r="36" spans="1:35">
      <c r="A36" s="17">
        <v>202009</v>
      </c>
      <c r="B36" s="408">
        <f t="shared" ref="B36" si="458">T36*100</f>
        <v>0.50416812058482152</v>
      </c>
      <c r="C36" s="412">
        <f t="shared" ref="C36" si="459">U36*100</f>
        <v>0.1508561505906314</v>
      </c>
      <c r="D36" s="408">
        <f t="shared" ref="D36" si="460">V36*100</f>
        <v>8.2547853153106476E-2</v>
      </c>
      <c r="E36" s="408">
        <f t="shared" ref="E36" si="461">W36*100</f>
        <v>4.280763954011254E-2</v>
      </c>
      <c r="F36" s="408">
        <f t="shared" ref="F36" si="462">X36*100</f>
        <v>1.68743882828227E-2</v>
      </c>
      <c r="G36" s="408">
        <f t="shared" ref="G36" si="463">Y36*100</f>
        <v>2.0390765600744133E-2</v>
      </c>
      <c r="H36" s="408">
        <f t="shared" ref="H36" si="464">Z36*100</f>
        <v>0.8176449177522388</v>
      </c>
      <c r="I36" s="408">
        <f t="shared" ref="I36" si="465">AA36*100</f>
        <v>0.81764491775222548</v>
      </c>
      <c r="K36" s="17">
        <v>202009</v>
      </c>
      <c r="L36" s="406">
        <f t="shared" ref="L36" si="466">AC36*100</f>
        <v>61.661010744225479</v>
      </c>
      <c r="M36" s="415">
        <f t="shared" ref="M36" si="467">AD36*100</f>
        <v>18.450081118995413</v>
      </c>
      <c r="N36" s="406">
        <f t="shared" ref="N36" si="468">AE36*100</f>
        <v>10.0958070381011</v>
      </c>
      <c r="O36" s="406">
        <f t="shared" ref="O36" si="469">AF36*100</f>
        <v>5.2354804158501516</v>
      </c>
      <c r="P36" s="406">
        <f t="shared" ref="P36" si="470">AG36*100</f>
        <v>2.063779510696591</v>
      </c>
      <c r="Q36" s="406">
        <f t="shared" ref="Q36" si="471">AH36*100</f>
        <v>2.4938411721312628</v>
      </c>
      <c r="R36" s="406">
        <f t="shared" ref="R36" si="472">AI36*100</f>
        <v>100</v>
      </c>
      <c r="S36" s="408"/>
      <c r="T36" s="509">
        <v>5.0416812058482153E-3</v>
      </c>
      <c r="U36" s="509">
        <v>1.5085615059063141E-3</v>
      </c>
      <c r="V36" s="509">
        <v>8.2547853153106475E-4</v>
      </c>
      <c r="W36" s="509">
        <v>4.2807639540112541E-4</v>
      </c>
      <c r="X36" s="509">
        <v>1.6874388282822701E-4</v>
      </c>
      <c r="Y36" s="509">
        <v>2.0390765600744132E-4</v>
      </c>
      <c r="Z36" s="509">
        <v>8.176449177522388E-3</v>
      </c>
      <c r="AA36" s="509">
        <v>8.1764491775222544E-3</v>
      </c>
      <c r="AC36" s="509">
        <v>0.61661010744225475</v>
      </c>
      <c r="AD36" s="509">
        <v>0.18450081118995415</v>
      </c>
      <c r="AE36" s="509">
        <v>0.100958070381011</v>
      </c>
      <c r="AF36" s="509">
        <v>5.2354804158501515E-2</v>
      </c>
      <c r="AG36" s="509">
        <v>2.0637795106965912E-2</v>
      </c>
      <c r="AH36" s="509">
        <v>2.4938411721312628E-2</v>
      </c>
      <c r="AI36" s="509">
        <v>1</v>
      </c>
    </row>
    <row r="37" spans="1:35">
      <c r="A37" s="17">
        <v>202010</v>
      </c>
      <c r="B37" s="408">
        <f t="shared" ref="B37" si="473">T37*100</f>
        <v>0.51223231479347708</v>
      </c>
      <c r="C37" s="412">
        <f t="shared" ref="C37" si="474">U37*100</f>
        <v>0.14635053963223851</v>
      </c>
      <c r="D37" s="408">
        <f t="shared" ref="D37" si="475">V37*100</f>
        <v>9.2771569279446547E-2</v>
      </c>
      <c r="E37" s="408">
        <f t="shared" ref="E37" si="476">W37*100</f>
        <v>4.8034494775761792E-2</v>
      </c>
      <c r="F37" s="408">
        <f t="shared" ref="F37" si="477">X37*100</f>
        <v>2.0911795483450395E-2</v>
      </c>
      <c r="G37" s="408">
        <f t="shared" ref="G37" si="478">Y37*100</f>
        <v>2.4189624187809559E-2</v>
      </c>
      <c r="H37" s="408">
        <f t="shared" ref="H37" si="479">Z37*100</f>
        <v>0.84449033815218388</v>
      </c>
      <c r="I37" s="408">
        <f t="shared" ref="I37" si="480">AA37*100</f>
        <v>0.84449033815219776</v>
      </c>
      <c r="K37" s="17">
        <v>202010</v>
      </c>
      <c r="L37" s="406">
        <f t="shared" ref="L37" si="481">AC37*100</f>
        <v>60.655793400109779</v>
      </c>
      <c r="M37" s="415">
        <f t="shared" ref="M37" si="482">AD37*100</f>
        <v>17.330043106528116</v>
      </c>
      <c r="N37" s="406">
        <f t="shared" ref="N37" si="483">AE37*100</f>
        <v>10.985509849933699</v>
      </c>
      <c r="O37" s="406">
        <f t="shared" ref="O37" si="484">AF37*100</f>
        <v>5.68798630436262</v>
      </c>
      <c r="P37" s="406">
        <f t="shared" ref="P37" si="485">AG37*100</f>
        <v>2.4762622541315471</v>
      </c>
      <c r="Q37" s="406">
        <f t="shared" ref="Q37" si="486">AH37*100</f>
        <v>2.8644050849342455</v>
      </c>
      <c r="R37" s="406">
        <f t="shared" ref="R37" si="487">AI37*100</f>
        <v>100</v>
      </c>
      <c r="S37" s="408"/>
      <c r="T37" s="509">
        <v>5.122323147934771E-3</v>
      </c>
      <c r="U37" s="509">
        <v>1.4635053963223852E-3</v>
      </c>
      <c r="V37" s="509">
        <v>9.2771569279446553E-4</v>
      </c>
      <c r="W37" s="509">
        <v>4.8034494775761789E-4</v>
      </c>
      <c r="X37" s="509">
        <v>2.0911795483450395E-4</v>
      </c>
      <c r="Y37" s="509">
        <v>2.4189624187809559E-4</v>
      </c>
      <c r="Z37" s="509">
        <v>8.4449033815218386E-3</v>
      </c>
      <c r="AA37" s="509">
        <v>8.4449033815219773E-3</v>
      </c>
      <c r="AC37" s="509">
        <v>0.60655793400109781</v>
      </c>
      <c r="AD37" s="509">
        <v>0.17330043106528117</v>
      </c>
      <c r="AE37" s="509">
        <v>0.10985509849933699</v>
      </c>
      <c r="AF37" s="509">
        <v>5.6879863043626196E-2</v>
      </c>
      <c r="AG37" s="509">
        <v>2.4762622541315473E-2</v>
      </c>
      <c r="AH37" s="509">
        <v>2.8644050849342455E-2</v>
      </c>
      <c r="AI37" s="509">
        <v>1</v>
      </c>
    </row>
    <row r="38" spans="1:35">
      <c r="A38" s="17">
        <v>202011</v>
      </c>
      <c r="B38" s="408">
        <f t="shared" ref="B38" si="488">T38*100</f>
        <v>0.47917018221986529</v>
      </c>
      <c r="C38" s="412">
        <f t="shared" ref="C38" si="489">U38*100</f>
        <v>0.13338682726002624</v>
      </c>
      <c r="D38" s="408">
        <f t="shared" ref="D38" si="490">V38*100</f>
        <v>9.3163432316850814E-2</v>
      </c>
      <c r="E38" s="408">
        <f t="shared" ref="E38" si="491">W38*100</f>
        <v>4.5805340540973412E-2</v>
      </c>
      <c r="F38" s="408">
        <f t="shared" ref="F38" si="492">X38*100</f>
        <v>2.2840597896361559E-2</v>
      </c>
      <c r="G38" s="408">
        <f t="shared" ref="G38" si="493">Y38*100</f>
        <v>2.6616753102479889E-2</v>
      </c>
      <c r="H38" s="408">
        <f t="shared" ref="H38" si="494">Z38*100</f>
        <v>0.80098313333655735</v>
      </c>
      <c r="I38" s="408">
        <f t="shared" ref="I38" si="495">AA38*100</f>
        <v>0.80098313333653492</v>
      </c>
      <c r="K38" s="17">
        <v>202011</v>
      </c>
      <c r="L38" s="406">
        <f t="shared" ref="L38" si="496">AC38*100</f>
        <v>59.822755595844413</v>
      </c>
      <c r="M38" s="415">
        <f t="shared" ref="M38" si="497">AD38*100</f>
        <v>16.652888395338998</v>
      </c>
      <c r="N38" s="406">
        <f t="shared" ref="N38" si="498">AE38*100</f>
        <v>11.631135343483615</v>
      </c>
      <c r="O38" s="406">
        <f t="shared" ref="O38" si="499">AF38*100</f>
        <v>5.7186398357937591</v>
      </c>
      <c r="P38" s="406">
        <f t="shared" ref="P38" si="500">AG38*100</f>
        <v>2.8515703946495452</v>
      </c>
      <c r="Q38" s="406">
        <f t="shared" ref="Q38" si="501">AH38*100</f>
        <v>3.3230104348896514</v>
      </c>
      <c r="R38" s="406">
        <f t="shared" ref="R38" si="502">AI38*100</f>
        <v>99.999999999999972</v>
      </c>
      <c r="S38" s="408"/>
      <c r="T38" s="509">
        <v>4.7917018221986527E-3</v>
      </c>
      <c r="U38" s="509">
        <v>1.3338682726002624E-3</v>
      </c>
      <c r="V38" s="509">
        <v>9.3163432316850821E-4</v>
      </c>
      <c r="W38" s="509">
        <v>4.5805340540973409E-4</v>
      </c>
      <c r="X38" s="509">
        <v>2.284059789636156E-4</v>
      </c>
      <c r="Y38" s="509">
        <v>2.6616753102479888E-4</v>
      </c>
      <c r="Z38" s="509">
        <v>8.0098313333655732E-3</v>
      </c>
      <c r="AA38" s="509">
        <v>8.0098313333653495E-3</v>
      </c>
      <c r="AC38" s="509">
        <v>0.59822755595844412</v>
      </c>
      <c r="AD38" s="509">
        <v>0.16652888395338997</v>
      </c>
      <c r="AE38" s="509">
        <v>0.11631135343483616</v>
      </c>
      <c r="AF38" s="509">
        <v>5.7186398357937589E-2</v>
      </c>
      <c r="AG38" s="509">
        <v>2.8515703946495451E-2</v>
      </c>
      <c r="AH38" s="509">
        <v>3.3230104348896512E-2</v>
      </c>
      <c r="AI38" s="509">
        <v>0.99999999999999978</v>
      </c>
    </row>
    <row r="39" spans="1:35">
      <c r="A39" s="402">
        <v>202012</v>
      </c>
      <c r="B39" s="410">
        <f t="shared" ref="B39" si="503">T39*100</f>
        <v>0.44734275985146893</v>
      </c>
      <c r="C39" s="414">
        <f t="shared" ref="C39" si="504">U39*100</f>
        <v>0.12168664721468704</v>
      </c>
      <c r="D39" s="410">
        <f t="shared" ref="D39" si="505">V39*100</f>
        <v>9.0530629961005193E-2</v>
      </c>
      <c r="E39" s="410">
        <f t="shared" ref="E39" si="506">W39*100</f>
        <v>4.2074080378472128E-2</v>
      </c>
      <c r="F39" s="410">
        <f t="shared" ref="F39" si="507">X39*100</f>
        <v>2.3095590967812378E-2</v>
      </c>
      <c r="G39" s="410">
        <f t="shared" ref="G39" si="508">Y39*100</f>
        <v>2.8110568644597073E-2</v>
      </c>
      <c r="H39" s="410">
        <f t="shared" ref="H39" si="509">Z39*100</f>
        <v>0.75284027701804279</v>
      </c>
      <c r="I39" s="410">
        <f t="shared" ref="I39" si="510">AA39*100</f>
        <v>0.7528402770180499</v>
      </c>
      <c r="K39" s="402">
        <v>202012</v>
      </c>
      <c r="L39" s="407">
        <f t="shared" ref="L39" si="511">AC39*100</f>
        <v>59.420673083986422</v>
      </c>
      <c r="M39" s="416">
        <f t="shared" ref="M39" si="512">AD39*100</f>
        <v>16.163673880026835</v>
      </c>
      <c r="N39" s="407">
        <f t="shared" ref="N39" si="513">AE39*100</f>
        <v>12.025210755140762</v>
      </c>
      <c r="O39" s="407">
        <f t="shared" ref="O39" si="514">AF39*100</f>
        <v>5.5887127273696287</v>
      </c>
      <c r="P39" s="407">
        <f t="shared" ref="P39" si="515">AG39*100</f>
        <v>3.0677942815828998</v>
      </c>
      <c r="Q39" s="407">
        <f t="shared" ref="Q39" si="516">AH39*100</f>
        <v>3.7339352718934515</v>
      </c>
      <c r="R39" s="407">
        <f t="shared" ref="R39" si="517">AI39*100</f>
        <v>100</v>
      </c>
      <c r="S39" s="408"/>
      <c r="T39" s="510">
        <v>4.4734275985146895E-3</v>
      </c>
      <c r="U39" s="510">
        <v>1.2168664721468705E-3</v>
      </c>
      <c r="V39" s="510">
        <v>9.0530629961005197E-4</v>
      </c>
      <c r="W39" s="510">
        <v>4.2074080378472125E-4</v>
      </c>
      <c r="X39" s="510">
        <v>2.3095590967812379E-4</v>
      </c>
      <c r="Y39" s="510">
        <v>2.8110568644597073E-4</v>
      </c>
      <c r="Z39" s="510">
        <v>7.5284027701804281E-3</v>
      </c>
      <c r="AA39" s="510">
        <v>7.5284027701804992E-3</v>
      </c>
      <c r="AC39" s="510">
        <v>0.59420673083986419</v>
      </c>
      <c r="AD39" s="510">
        <v>0.16163673880026835</v>
      </c>
      <c r="AE39" s="510">
        <v>0.12025210755140762</v>
      </c>
      <c r="AF39" s="510">
        <v>5.5887127273696283E-2</v>
      </c>
      <c r="AG39" s="510">
        <v>3.0677942815828998E-2</v>
      </c>
      <c r="AH39" s="510">
        <v>3.7339352718934515E-2</v>
      </c>
      <c r="AI39" s="510">
        <v>1</v>
      </c>
    </row>
    <row r="40" spans="1:35">
      <c r="A40" s="404">
        <v>202101</v>
      </c>
      <c r="B40" s="408">
        <f t="shared" ref="B40" si="518">T40*100</f>
        <v>0.39357044253732554</v>
      </c>
      <c r="C40" s="412">
        <f t="shared" ref="C40" si="519">U40*100</f>
        <v>0.10146689022628877</v>
      </c>
      <c r="D40" s="408">
        <f t="shared" ref="D40" si="520">V40*100</f>
        <v>7.7814335859027695E-2</v>
      </c>
      <c r="E40" s="408">
        <f t="shared" ref="E40" si="521">W40*100</f>
        <v>3.7258184957544301E-2</v>
      </c>
      <c r="F40" s="408">
        <f t="shared" ref="F40" si="522">X40*100</f>
        <v>2.257321801149963E-2</v>
      </c>
      <c r="G40" s="408">
        <f t="shared" ref="G40" si="523">Y40*100</f>
        <v>2.5786712213873547E-2</v>
      </c>
      <c r="H40" s="408">
        <f t="shared" ref="H40" si="524">Z40*100</f>
        <v>0.65846978380555943</v>
      </c>
      <c r="I40" s="408">
        <f t="shared" ref="I40" si="525">AA40*100</f>
        <v>0.65846978380556509</v>
      </c>
      <c r="K40" s="404">
        <v>202101</v>
      </c>
      <c r="L40" s="406">
        <f t="shared" ref="L40" si="526">AC40*100</f>
        <v>59.770463613793346</v>
      </c>
      <c r="M40" s="415">
        <f t="shared" ref="M40" si="527">AD40*100</f>
        <v>15.409498312871877</v>
      </c>
      <c r="N40" s="406">
        <f t="shared" ref="N40" si="528">AE40*100</f>
        <v>11.817449755903395</v>
      </c>
      <c r="O40" s="406">
        <f t="shared" ref="O40" si="529">AF40*100</f>
        <v>5.658298356868313</v>
      </c>
      <c r="P40" s="406">
        <f t="shared" ref="P40" si="530">AG40*100</f>
        <v>3.4281327050483625</v>
      </c>
      <c r="Q40" s="406">
        <f t="shared" ref="Q40" si="531">AH40*100</f>
        <v>3.9161572555147268</v>
      </c>
      <c r="R40" s="406">
        <f t="shared" ref="R40" si="532">AI40*100</f>
        <v>100.00000000000003</v>
      </c>
      <c r="S40" s="408"/>
      <c r="T40" s="509">
        <v>3.9357044253732557E-3</v>
      </c>
      <c r="U40" s="509">
        <v>1.0146689022628877E-3</v>
      </c>
      <c r="V40" s="509">
        <v>7.7814335859027696E-4</v>
      </c>
      <c r="W40" s="509">
        <v>3.7258184957544301E-4</v>
      </c>
      <c r="X40" s="509">
        <v>2.257321801149963E-4</v>
      </c>
      <c r="Y40" s="509">
        <v>2.5786712213873549E-4</v>
      </c>
      <c r="Z40" s="509">
        <v>6.5846978380555941E-3</v>
      </c>
      <c r="AA40" s="509">
        <v>6.5846978380556514E-3</v>
      </c>
      <c r="AC40" s="509">
        <v>0.59770463613793345</v>
      </c>
      <c r="AD40" s="509">
        <v>0.15409498312871878</v>
      </c>
      <c r="AE40" s="509">
        <v>0.11817449755903395</v>
      </c>
      <c r="AF40" s="509">
        <v>5.6582983568683132E-2</v>
      </c>
      <c r="AG40" s="509">
        <v>3.4281327050483625E-2</v>
      </c>
      <c r="AH40" s="509">
        <v>3.9161572555147267E-2</v>
      </c>
      <c r="AI40" s="509">
        <v>1.0000000000000002</v>
      </c>
    </row>
    <row r="41" spans="1:35">
      <c r="A41" s="17">
        <v>202102</v>
      </c>
      <c r="B41" s="408">
        <f t="shared" ref="B41" si="533">T41*100</f>
        <v>0.28064638387663321</v>
      </c>
      <c r="C41" s="412">
        <f t="shared" ref="C41" si="534">U41*100</f>
        <v>8.4454613148609678E-2</v>
      </c>
      <c r="D41" s="408">
        <f t="shared" ref="D41" si="535">V41*100</f>
        <v>6.368362032631289E-2</v>
      </c>
      <c r="E41" s="408">
        <f t="shared" ref="E41" si="536">W41*100</f>
        <v>2.8988235110685073E-2</v>
      </c>
      <c r="F41" s="408">
        <f t="shared" ref="F41" si="537">X41*100</f>
        <v>1.9262094215291518E-2</v>
      </c>
      <c r="G41" s="408">
        <f t="shared" ref="G41" si="538">Y41*100</f>
        <v>2.1911438876169517E-2</v>
      </c>
      <c r="H41" s="408">
        <f t="shared" ref="H41" si="539">Z41*100</f>
        <v>0.49894638555370185</v>
      </c>
      <c r="I41" s="408">
        <f t="shared" ref="I41" si="540">AA41*100</f>
        <v>0.49894638555368742</v>
      </c>
      <c r="K41" s="17">
        <v>202102</v>
      </c>
      <c r="L41" s="406">
        <f t="shared" ref="L41" si="541">AC41*100</f>
        <v>56.247803772581321</v>
      </c>
      <c r="M41" s="415">
        <f t="shared" ref="M41" si="542">AD41*100</f>
        <v>16.926590830974121</v>
      </c>
      <c r="N41" s="406">
        <f t="shared" ref="N41" si="543">AE41*100</f>
        <v>12.763619933961539</v>
      </c>
      <c r="O41" s="406">
        <f t="shared" ref="O41" si="544">AF41*100</f>
        <v>5.8098897897648074</v>
      </c>
      <c r="P41" s="406">
        <f t="shared" ref="P41" si="545">AG41*100</f>
        <v>3.8605539138069038</v>
      </c>
      <c r="Q41" s="406">
        <f t="shared" ref="Q41" si="546">AH41*100</f>
        <v>4.3915417589113241</v>
      </c>
      <c r="R41" s="406">
        <f t="shared" ref="R41" si="547">AI41*100</f>
        <v>100.00000000000003</v>
      </c>
      <c r="S41" s="408"/>
      <c r="T41" s="509">
        <v>2.8064638387663324E-3</v>
      </c>
      <c r="U41" s="509">
        <v>8.4454613148609681E-4</v>
      </c>
      <c r="V41" s="509">
        <v>6.3683620326312888E-4</v>
      </c>
      <c r="W41" s="509">
        <v>2.8988235110685072E-4</v>
      </c>
      <c r="X41" s="509">
        <v>1.9262094215291518E-4</v>
      </c>
      <c r="Y41" s="509">
        <v>2.1911438876169516E-4</v>
      </c>
      <c r="Z41" s="509">
        <v>4.9894638555370184E-3</v>
      </c>
      <c r="AA41" s="509">
        <v>4.9894638555368744E-3</v>
      </c>
      <c r="AC41" s="509">
        <v>0.56247803772581317</v>
      </c>
      <c r="AD41" s="509">
        <v>0.1692659083097412</v>
      </c>
      <c r="AE41" s="509">
        <v>0.1276361993396154</v>
      </c>
      <c r="AF41" s="509">
        <v>5.809889789764807E-2</v>
      </c>
      <c r="AG41" s="509">
        <v>3.8605539138069037E-2</v>
      </c>
      <c r="AH41" s="509">
        <v>4.3915417589113243E-2</v>
      </c>
      <c r="AI41" s="509">
        <v>1.0000000000000002</v>
      </c>
    </row>
    <row r="42" spans="1:35">
      <c r="A42" s="17">
        <v>202103</v>
      </c>
      <c r="B42" s="408">
        <f t="shared" ref="B42" si="548">T42*100</f>
        <v>0.169592909047354</v>
      </c>
      <c r="C42" s="412">
        <f t="shared" ref="C42" si="549">U42*100</f>
        <v>7.2387483895102037E-2</v>
      </c>
      <c r="D42" s="408">
        <f t="shared" ref="D42" si="550">V42*100</f>
        <v>5.2537673524166315E-2</v>
      </c>
      <c r="E42" s="408">
        <f t="shared" ref="E42" si="551">W42*100</f>
        <v>2.1341454216980624E-2</v>
      </c>
      <c r="F42" s="408">
        <f t="shared" ref="F42" si="552">X42*100</f>
        <v>1.4883949576043295E-2</v>
      </c>
      <c r="G42" s="408">
        <f t="shared" ref="G42" si="553">Y42*100</f>
        <v>1.8981261544041735E-2</v>
      </c>
      <c r="H42" s="408">
        <f t="shared" ref="H42" si="554">Z42*100</f>
        <v>0.34972473180368807</v>
      </c>
      <c r="I42" s="408">
        <f t="shared" ref="I42" si="555">AA42*100</f>
        <v>0.34972473180369412</v>
      </c>
      <c r="K42" s="17">
        <v>202103</v>
      </c>
      <c r="L42" s="406">
        <f t="shared" ref="L42" si="556">AC42*100</f>
        <v>48.493255873751608</v>
      </c>
      <c r="M42" s="415">
        <f t="shared" ref="M42" si="557">AD42*100</f>
        <v>20.698417158479803</v>
      </c>
      <c r="N42" s="406">
        <f t="shared" ref="N42" si="558">AE42*100</f>
        <v>15.022578830271986</v>
      </c>
      <c r="O42" s="406">
        <f t="shared" ref="O42" si="559">AF42*100</f>
        <v>6.102357733441707</v>
      </c>
      <c r="P42" s="406">
        <f t="shared" ref="P42" si="560">AG42*100</f>
        <v>4.255904207654992</v>
      </c>
      <c r="Q42" s="406">
        <f t="shared" ref="Q42" si="561">AH42*100</f>
        <v>5.4274861963998982</v>
      </c>
      <c r="R42" s="406">
        <f t="shared" ref="R42" si="562">AI42*100</f>
        <v>99.999999999999986</v>
      </c>
      <c r="S42" s="408"/>
      <c r="T42" s="509">
        <v>1.69592909047354E-3</v>
      </c>
      <c r="U42" s="509">
        <v>7.2387483895102031E-4</v>
      </c>
      <c r="V42" s="509">
        <v>5.2537673524166316E-4</v>
      </c>
      <c r="W42" s="509">
        <v>2.1341454216980624E-4</v>
      </c>
      <c r="X42" s="509">
        <v>1.4883949576043295E-4</v>
      </c>
      <c r="Y42" s="509">
        <v>1.8981261544041736E-4</v>
      </c>
      <c r="Z42" s="509">
        <v>3.4972473180368805E-3</v>
      </c>
      <c r="AA42" s="509">
        <v>3.4972473180369412E-3</v>
      </c>
      <c r="AC42" s="509">
        <v>0.48493255873751606</v>
      </c>
      <c r="AD42" s="509">
        <v>0.20698417158479801</v>
      </c>
      <c r="AE42" s="509">
        <v>0.15022578830271985</v>
      </c>
      <c r="AF42" s="509">
        <v>6.1023577334417066E-2</v>
      </c>
      <c r="AG42" s="509">
        <v>4.2559042076549917E-2</v>
      </c>
      <c r="AH42" s="509">
        <v>5.4274861963998985E-2</v>
      </c>
      <c r="AI42" s="509">
        <v>0.99999999999999989</v>
      </c>
    </row>
    <row r="43" spans="1:35">
      <c r="A43" s="17">
        <v>202104</v>
      </c>
      <c r="B43" s="408">
        <f t="shared" ref="B43" si="563">T43*100</f>
        <v>5.3694214624488479E-2</v>
      </c>
      <c r="C43" s="412">
        <f t="shared" ref="C43" si="564">U43*100</f>
        <v>5.1885883730028476E-2</v>
      </c>
      <c r="D43" s="408">
        <f t="shared" ref="D43" si="565">V43*100</f>
        <v>4.0268602003650247E-2</v>
      </c>
      <c r="E43" s="408">
        <f t="shared" ref="E43" si="566">W43*100</f>
        <v>1.405683967106356E-2</v>
      </c>
      <c r="F43" s="408">
        <f t="shared" ref="F43" si="567">X43*100</f>
        <v>9.0859596062055781E-3</v>
      </c>
      <c r="G43" s="408">
        <f t="shared" ref="G43" si="568">Y43*100</f>
        <v>1.4756475511626854E-2</v>
      </c>
      <c r="H43" s="408">
        <f t="shared" ref="H43" si="569">Z43*100</f>
        <v>0.1837479751470632</v>
      </c>
      <c r="I43" s="408">
        <f t="shared" ref="I43" si="570">AA43*100</f>
        <v>0.18374797514706381</v>
      </c>
      <c r="K43" s="17">
        <v>202104</v>
      </c>
      <c r="L43" s="406">
        <f t="shared" ref="L43" si="571">AC43*100</f>
        <v>29.221663303508059</v>
      </c>
      <c r="M43" s="415">
        <f t="shared" ref="M43" si="572">AD43*100</f>
        <v>28.237526801860792</v>
      </c>
      <c r="N43" s="406">
        <f t="shared" ref="N43" si="573">AE43*100</f>
        <v>21.915126940267594</v>
      </c>
      <c r="O43" s="406">
        <f t="shared" ref="O43" si="574">AF43*100</f>
        <v>7.650065074084833</v>
      </c>
      <c r="P43" s="406">
        <f t="shared" ref="P43" si="575">AG43*100</f>
        <v>4.9447944114396938</v>
      </c>
      <c r="Q43" s="406">
        <f t="shared" ref="Q43" si="576">AH43*100</f>
        <v>8.0308234688390261</v>
      </c>
      <c r="R43" s="406">
        <f t="shared" ref="R43" si="577">AI43*100</f>
        <v>100</v>
      </c>
      <c r="S43" s="408"/>
      <c r="T43" s="509">
        <v>5.369421462448848E-4</v>
      </c>
      <c r="U43" s="509">
        <v>5.1885883730028474E-4</v>
      </c>
      <c r="V43" s="509">
        <v>4.0268602003650249E-4</v>
      </c>
      <c r="W43" s="509">
        <v>1.405683967106356E-4</v>
      </c>
      <c r="X43" s="509">
        <v>9.0859596062055784E-5</v>
      </c>
      <c r="Y43" s="509">
        <v>1.4756475511626854E-4</v>
      </c>
      <c r="Z43" s="509">
        <v>1.837479751470632E-3</v>
      </c>
      <c r="AA43" s="509">
        <v>1.8374797514706383E-3</v>
      </c>
      <c r="AC43" s="509">
        <v>0.29221663303508061</v>
      </c>
      <c r="AD43" s="509">
        <v>0.28237526801860791</v>
      </c>
      <c r="AE43" s="509">
        <v>0.21915126940267593</v>
      </c>
      <c r="AF43" s="509">
        <v>7.650065074084833E-2</v>
      </c>
      <c r="AG43" s="509">
        <v>4.9447944114396937E-2</v>
      </c>
      <c r="AH43" s="509">
        <v>8.0308234688390268E-2</v>
      </c>
      <c r="AI43" s="509">
        <v>1</v>
      </c>
    </row>
    <row r="44" spans="1:35">
      <c r="A44" s="17">
        <v>202105</v>
      </c>
      <c r="B44" s="408">
        <f t="shared" ref="B44" si="578">T44*100</f>
        <v>-4.9202447552288503E-2</v>
      </c>
      <c r="C44" s="412">
        <f t="shared" ref="C44" si="579">U44*100</f>
        <v>3.1973241906654036E-2</v>
      </c>
      <c r="D44" s="408">
        <f t="shared" ref="D44" si="580">V44*100</f>
        <v>2.3816968758944151E-2</v>
      </c>
      <c r="E44" s="408">
        <f t="shared" ref="E44" si="581">W44*100</f>
        <v>4.1648707707845588E-3</v>
      </c>
      <c r="F44" s="408">
        <f t="shared" ref="F44" si="582">X44*100</f>
        <v>4.4248534977405539E-3</v>
      </c>
      <c r="G44" s="408">
        <f t="shared" ref="G44" si="583">Y44*100</f>
        <v>1.1314064775552477E-2</v>
      </c>
      <c r="H44" s="408">
        <f t="shared" ref="H44" si="584">Z44*100</f>
        <v>2.6491552157387268E-2</v>
      </c>
      <c r="I44" s="408">
        <f t="shared" ref="I44" si="585">AA44*100</f>
        <v>2.649155215738316E-2</v>
      </c>
      <c r="K44" s="17">
        <v>202105</v>
      </c>
      <c r="L44" s="406">
        <f t="shared" ref="L44" si="586">AC44*100</f>
        <v>-185.72882124827939</v>
      </c>
      <c r="M44" s="415">
        <f t="shared" ref="M44" si="587">AD44*100</f>
        <v>120.69221809541339</v>
      </c>
      <c r="N44" s="406">
        <f t="shared" ref="N44" si="588">AE44*100</f>
        <v>89.904013994524291</v>
      </c>
      <c r="O44" s="406">
        <f t="shared" ref="O44" si="589">AF44*100</f>
        <v>15.721505278516378</v>
      </c>
      <c r="P44" s="406">
        <f t="shared" ref="P44" si="590">AG44*100</f>
        <v>16.702885023317393</v>
      </c>
      <c r="Q44" s="406">
        <f t="shared" ref="Q44" si="591">AH44*100</f>
        <v>42.708198856507948</v>
      </c>
      <c r="R44" s="406">
        <f t="shared" ref="R44" si="592">AI44*100</f>
        <v>100.00000000000003</v>
      </c>
      <c r="S44" s="408"/>
      <c r="T44" s="509">
        <v>-4.9202447552288504E-4</v>
      </c>
      <c r="U44" s="509">
        <v>3.1973241906654035E-4</v>
      </c>
      <c r="V44" s="509">
        <v>2.3816968758944151E-4</v>
      </c>
      <c r="W44" s="509">
        <v>4.1648707707845592E-5</v>
      </c>
      <c r="X44" s="509">
        <v>4.4248534977405543E-5</v>
      </c>
      <c r="Y44" s="509">
        <v>1.1314064775552476E-4</v>
      </c>
      <c r="Z44" s="509">
        <v>2.6491552157387269E-4</v>
      </c>
      <c r="AA44" s="509">
        <v>2.649155215738316E-4</v>
      </c>
      <c r="AC44" s="509">
        <v>-1.8572882124827939</v>
      </c>
      <c r="AD44" s="509">
        <v>1.2069221809541339</v>
      </c>
      <c r="AE44" s="509">
        <v>0.8990401399452429</v>
      </c>
      <c r="AF44" s="509">
        <v>0.15721505278516379</v>
      </c>
      <c r="AG44" s="509">
        <v>0.16702885023317393</v>
      </c>
      <c r="AH44" s="509">
        <v>0.42708198856507945</v>
      </c>
      <c r="AI44" s="509">
        <v>1.0000000000000002</v>
      </c>
    </row>
    <row r="45" spans="1:35">
      <c r="A45" s="17">
        <v>202106</v>
      </c>
      <c r="B45" s="408">
        <f t="shared" ref="B45" si="593">T45*100</f>
        <v>-0.12875623917641921</v>
      </c>
      <c r="C45" s="412">
        <f t="shared" ref="C45" si="594">U45*100</f>
        <v>1.3673533214920928E-2</v>
      </c>
      <c r="D45" s="408">
        <f t="shared" ref="D45" si="595">V45*100</f>
        <v>3.7914099446301293E-3</v>
      </c>
      <c r="E45" s="408">
        <f t="shared" ref="E45" si="596">W45*100</f>
        <v>-5.8847684223256929E-3</v>
      </c>
      <c r="F45" s="408">
        <f t="shared" ref="F45" si="597">X45*100</f>
        <v>1.7630486389376928E-3</v>
      </c>
      <c r="G45" s="408">
        <f t="shared" ref="G45" si="598">Y45*100</f>
        <v>7.5511349986467384E-3</v>
      </c>
      <c r="H45" s="408">
        <f t="shared" ref="H45" si="599">Z45*100</f>
        <v>-0.10786188080160942</v>
      </c>
      <c r="I45" s="408">
        <f t="shared" ref="I45" si="600">AA45*100</f>
        <v>-0.10786188080159295</v>
      </c>
      <c r="K45" s="17">
        <v>202106</v>
      </c>
      <c r="L45" s="406">
        <f t="shared" ref="L45" si="601">AC45*100</f>
        <v>119.37140185163359</v>
      </c>
      <c r="M45" s="415">
        <f t="shared" ref="M45" si="602">AD45*100</f>
        <v>-12.676891143842267</v>
      </c>
      <c r="N45" s="406">
        <f t="shared" ref="N45" si="603">AE45*100</f>
        <v>-3.5150601087734392</v>
      </c>
      <c r="O45" s="406">
        <f t="shared" ref="O45" si="604">AF45*100</f>
        <v>5.4558370191500369</v>
      </c>
      <c r="P45" s="406">
        <f t="shared" ref="P45" si="605">AG45*100</f>
        <v>-1.6345428299924341</v>
      </c>
      <c r="Q45" s="406">
        <f t="shared" ref="Q45" si="606">AH45*100</f>
        <v>-7.0007447881754965</v>
      </c>
      <c r="R45" s="406">
        <f t="shared" ref="R45" si="607">AI45*100</f>
        <v>100</v>
      </c>
      <c r="S45" s="408"/>
      <c r="T45" s="509">
        <v>-1.2875623917641922E-3</v>
      </c>
      <c r="U45" s="509">
        <v>1.3673533214920928E-4</v>
      </c>
      <c r="V45" s="509">
        <v>3.7914099446301295E-5</v>
      </c>
      <c r="W45" s="509">
        <v>-5.8847684223256931E-5</v>
      </c>
      <c r="X45" s="509">
        <v>1.7630486389376928E-5</v>
      </c>
      <c r="Y45" s="509">
        <v>7.5511349986467381E-5</v>
      </c>
      <c r="Z45" s="509">
        <v>-1.0786188080160943E-3</v>
      </c>
      <c r="AA45" s="509">
        <v>-1.0786188080159295E-3</v>
      </c>
      <c r="AC45" s="509">
        <v>1.193714018516336</v>
      </c>
      <c r="AD45" s="509">
        <v>-0.12676891143842267</v>
      </c>
      <c r="AE45" s="509">
        <v>-3.5150601087734393E-2</v>
      </c>
      <c r="AF45" s="509">
        <v>5.4558370191500366E-2</v>
      </c>
      <c r="AG45" s="509">
        <v>-1.6345428299924341E-2</v>
      </c>
      <c r="AH45" s="509">
        <v>-7.0007447881754961E-2</v>
      </c>
      <c r="AI45" s="509">
        <v>1</v>
      </c>
    </row>
    <row r="46" spans="1:35">
      <c r="A46" s="17">
        <v>202107</v>
      </c>
      <c r="B46" s="408">
        <f t="shared" ref="B46" si="608">T46*100</f>
        <v>-0.17094273352207576</v>
      </c>
      <c r="C46" s="412">
        <f t="shared" ref="C46" si="609">U46*100</f>
        <v>-4.7631407268217E-3</v>
      </c>
      <c r="D46" s="408">
        <f t="shared" ref="D46" si="610">V46*100</f>
        <v>-1.5247067945177703E-2</v>
      </c>
      <c r="E46" s="408">
        <f t="shared" ref="E46" si="611">W46*100</f>
        <v>-1.3914889982291441E-2</v>
      </c>
      <c r="F46" s="408">
        <f t="shared" ref="F46" si="612">X46*100</f>
        <v>9.0792783181578855E-4</v>
      </c>
      <c r="G46" s="408">
        <f t="shared" ref="G46" si="613">Y46*100</f>
        <v>4.2849990072911757E-3</v>
      </c>
      <c r="H46" s="408">
        <f t="shared" ref="H46" si="614">Z46*100</f>
        <v>-0.19967490533725962</v>
      </c>
      <c r="I46" s="408">
        <f t="shared" ref="I46" si="615">AA46*100</f>
        <v>-0.19967490533725957</v>
      </c>
      <c r="K46" s="17">
        <v>202107</v>
      </c>
      <c r="L46" s="406">
        <f t="shared" ref="L46" si="616">AC46*100</f>
        <v>85.610524383795763</v>
      </c>
      <c r="M46" s="415">
        <f t="shared" ref="M46" si="617">AD46*100</f>
        <v>2.38544784522449</v>
      </c>
      <c r="N46" s="406">
        <f t="shared" ref="N46" si="618">AE46*100</f>
        <v>7.635945999035151</v>
      </c>
      <c r="O46" s="406">
        <f t="shared" ref="O46" si="619">AF46*100</f>
        <v>6.9687725449467903</v>
      </c>
      <c r="P46" s="406">
        <f t="shared" ref="P46" si="620">AG46*100</f>
        <v>-0.45470302353831538</v>
      </c>
      <c r="Q46" s="406">
        <f t="shared" ref="Q46" si="621">AH46*100</f>
        <v>-2.1459877494638726</v>
      </c>
      <c r="R46" s="406">
        <f t="shared" ref="R46" si="622">AI46*100</f>
        <v>100.00000000000003</v>
      </c>
      <c r="S46" s="408"/>
      <c r="T46" s="509">
        <v>-1.7094273352207575E-3</v>
      </c>
      <c r="U46" s="509">
        <v>-4.7631407268217E-5</v>
      </c>
      <c r="V46" s="509">
        <v>-1.5247067945177702E-4</v>
      </c>
      <c r="W46" s="509">
        <v>-1.3914889982291441E-4</v>
      </c>
      <c r="X46" s="509">
        <v>9.0792783181578852E-6</v>
      </c>
      <c r="Y46" s="509">
        <v>4.2849990072911753E-5</v>
      </c>
      <c r="Z46" s="509">
        <v>-1.9967490533725962E-3</v>
      </c>
      <c r="AA46" s="509">
        <v>-1.9967490533725958E-3</v>
      </c>
      <c r="AC46" s="509">
        <v>0.85610524383795761</v>
      </c>
      <c r="AD46" s="509">
        <v>2.38544784522449E-2</v>
      </c>
      <c r="AE46" s="509">
        <v>7.6359459990351514E-2</v>
      </c>
      <c r="AF46" s="509">
        <v>6.9687725449467899E-2</v>
      </c>
      <c r="AG46" s="509">
        <v>-4.5470302353831536E-3</v>
      </c>
      <c r="AH46" s="509">
        <v>-2.1459877494638725E-2</v>
      </c>
      <c r="AI46" s="509">
        <v>1.0000000000000002</v>
      </c>
    </row>
    <row r="47" spans="1:35">
      <c r="A47" s="17">
        <v>202108</v>
      </c>
      <c r="B47" s="408">
        <f t="shared" ref="B47" si="623">T47*100</f>
        <v>-0.15263266000759582</v>
      </c>
      <c r="C47" s="412">
        <f t="shared" ref="C47" si="624">U47*100</f>
        <v>-1.2580110901858359E-2</v>
      </c>
      <c r="D47" s="408">
        <f t="shared" ref="D47" si="625">V47*100</f>
        <v>-2.4353254892274773E-2</v>
      </c>
      <c r="E47" s="408">
        <f t="shared" ref="E47" si="626">W47*100</f>
        <v>-1.6090969905525707E-2</v>
      </c>
      <c r="F47" s="408">
        <f t="shared" ref="F47" si="627">X47*100</f>
        <v>2.3840128964392696E-3</v>
      </c>
      <c r="G47" s="408">
        <f t="shared" ref="G47" si="628">Y47*100</f>
        <v>3.6079323764052337E-3</v>
      </c>
      <c r="H47" s="408">
        <f t="shared" ref="H47" si="629">Z47*100</f>
        <v>-0.19966505043441016</v>
      </c>
      <c r="I47" s="408">
        <f t="shared" ref="I47" si="630">AA47*100</f>
        <v>-0.19966505043441363</v>
      </c>
      <c r="K47" s="17">
        <v>202108</v>
      </c>
      <c r="L47" s="406">
        <f t="shared" ref="L47" si="631">AC47*100</f>
        <v>76.44435502132886</v>
      </c>
      <c r="M47" s="415">
        <f t="shared" ref="M47" si="632">AD47*100</f>
        <v>6.3006073794526785</v>
      </c>
      <c r="N47" s="406">
        <f t="shared" ref="N47" si="633">AE47*100</f>
        <v>12.197054436562398</v>
      </c>
      <c r="O47" s="406">
        <f t="shared" ref="O47" si="634">AF47*100</f>
        <v>8.0589817148853413</v>
      </c>
      <c r="P47" s="406">
        <f t="shared" ref="P47" si="635">AG47*100</f>
        <v>-1.1940061073544848</v>
      </c>
      <c r="Q47" s="406">
        <f t="shared" ref="Q47" si="636">AH47*100</f>
        <v>-1.8069924448747914</v>
      </c>
      <c r="R47" s="406">
        <f t="shared" ref="R47" si="637">AI47*100</f>
        <v>100</v>
      </c>
      <c r="S47" s="408"/>
      <c r="T47" s="509">
        <v>-1.5263266000759583E-3</v>
      </c>
      <c r="U47" s="509">
        <v>-1.2580110901858359E-4</v>
      </c>
      <c r="V47" s="509">
        <v>-2.4353254892274772E-4</v>
      </c>
      <c r="W47" s="509">
        <v>-1.6090969905525708E-4</v>
      </c>
      <c r="X47" s="509">
        <v>2.3840128964392695E-5</v>
      </c>
      <c r="Y47" s="509">
        <v>3.6079323764052336E-5</v>
      </c>
      <c r="Z47" s="509">
        <v>-1.9966505043441016E-3</v>
      </c>
      <c r="AA47" s="509">
        <v>-1.9966505043441363E-3</v>
      </c>
      <c r="AC47" s="509">
        <v>0.76444355021328858</v>
      </c>
      <c r="AD47" s="509">
        <v>6.3006073794526787E-2</v>
      </c>
      <c r="AE47" s="509">
        <v>0.12197054436562398</v>
      </c>
      <c r="AF47" s="509">
        <v>8.058981714885341E-2</v>
      </c>
      <c r="AG47" s="509">
        <v>-1.1940061073544847E-2</v>
      </c>
      <c r="AH47" s="509">
        <v>-1.8069924448747915E-2</v>
      </c>
      <c r="AI47" s="509">
        <v>1</v>
      </c>
    </row>
    <row r="48" spans="1:35">
      <c r="A48" s="17">
        <v>202109</v>
      </c>
      <c r="B48" s="408">
        <f t="shared" ref="B48" si="638">T48*100</f>
        <v>-9.8921514023579946E-2</v>
      </c>
      <c r="C48" s="412">
        <f t="shared" ref="C48" si="639">U48*100</f>
        <v>-6.1411940683717987E-3</v>
      </c>
      <c r="D48" s="408">
        <f t="shared" ref="D48" si="640">V48*100</f>
        <v>-2.2129526150683199E-2</v>
      </c>
      <c r="E48" s="408">
        <f t="shared" ref="E48" si="641">W48*100</f>
        <v>-9.2738728713868679E-3</v>
      </c>
      <c r="F48" s="408">
        <f t="shared" ref="F48" si="642">X48*100</f>
        <v>5.5397460340288335E-3</v>
      </c>
      <c r="G48" s="408">
        <f t="shared" ref="G48" si="643">Y48*100</f>
        <v>4.1789600048699038E-3</v>
      </c>
      <c r="H48" s="408">
        <f t="shared" ref="H48" si="644">Z48*100</f>
        <v>-0.12674740107512308</v>
      </c>
      <c r="I48" s="408">
        <f t="shared" ref="I48" si="645">AA48*100</f>
        <v>-0.1267474010751333</v>
      </c>
      <c r="K48" s="17">
        <v>202109</v>
      </c>
      <c r="L48" s="406">
        <f t="shared" ref="L48" si="646">AC48*100</f>
        <v>78.046187286277558</v>
      </c>
      <c r="M48" s="415">
        <f t="shared" ref="M48" si="647">AD48*100</f>
        <v>4.845222873431478</v>
      </c>
      <c r="N48" s="406">
        <f t="shared" ref="N48" si="648">AE48*100</f>
        <v>17.459550225859896</v>
      </c>
      <c r="O48" s="406">
        <f t="shared" ref="O48" si="649">AF48*100</f>
        <v>7.3168150137376387</v>
      </c>
      <c r="P48" s="406">
        <f t="shared" ref="P48" si="650">AG48*100</f>
        <v>-4.3706979291397312</v>
      </c>
      <c r="Q48" s="406">
        <f t="shared" ref="Q48" si="651">AH48*100</f>
        <v>-3.2970774701668537</v>
      </c>
      <c r="R48" s="406">
        <f t="shared" ref="R48" si="652">AI48*100</f>
        <v>99.999999999999972</v>
      </c>
      <c r="S48" s="408"/>
      <c r="T48" s="509">
        <v>-9.8921514023579942E-4</v>
      </c>
      <c r="U48" s="509">
        <v>-6.1411940683717985E-5</v>
      </c>
      <c r="V48" s="509">
        <v>-2.2129526150683199E-4</v>
      </c>
      <c r="W48" s="509">
        <v>-9.2738728713868672E-5</v>
      </c>
      <c r="X48" s="509">
        <v>5.5397460340288334E-5</v>
      </c>
      <c r="Y48" s="509">
        <v>4.1789600048699038E-5</v>
      </c>
      <c r="Z48" s="509">
        <v>-1.2674740107512308E-3</v>
      </c>
      <c r="AA48" s="509">
        <v>-1.267474010751333E-3</v>
      </c>
      <c r="AC48" s="509">
        <v>0.78046187286277557</v>
      </c>
      <c r="AD48" s="509">
        <v>4.8452228734314776E-2</v>
      </c>
      <c r="AE48" s="509">
        <v>0.17459550225859896</v>
      </c>
      <c r="AF48" s="509">
        <v>7.3168150137376389E-2</v>
      </c>
      <c r="AG48" s="509">
        <v>-4.3706979291397309E-2</v>
      </c>
      <c r="AH48" s="509">
        <v>-3.2970774701668537E-2</v>
      </c>
      <c r="AI48" s="509">
        <v>0.99999999999999978</v>
      </c>
    </row>
    <row r="49" spans="1:35">
      <c r="A49" s="17">
        <v>202110</v>
      </c>
      <c r="B49" s="408">
        <f t="shared" ref="B49" si="653">T49*100</f>
        <v>-1.619144888813951E-2</v>
      </c>
      <c r="C49" s="412">
        <f t="shared" ref="C49" si="654">U49*100</f>
        <v>1.2583441065055736E-2</v>
      </c>
      <c r="D49" s="408">
        <f t="shared" ref="D49" si="655">V49*100</f>
        <v>-9.2538719062669455E-3</v>
      </c>
      <c r="E49" s="408">
        <f t="shared" ref="E49" si="656">W49*100</f>
        <v>5.0364493988847153E-3</v>
      </c>
      <c r="F49" s="408">
        <f t="shared" ref="F49" si="657">X49*100</f>
        <v>9.1580093642111126E-3</v>
      </c>
      <c r="G49" s="408">
        <f t="shared" ref="G49" si="658">Y49*100</f>
        <v>5.8098276203725216E-3</v>
      </c>
      <c r="H49" s="408">
        <f t="shared" ref="H49" si="659">Z49*100</f>
        <v>7.1424066541176294E-3</v>
      </c>
      <c r="I49" s="408">
        <f t="shared" ref="I49" si="660">AA49*100</f>
        <v>7.1424066541087719E-3</v>
      </c>
      <c r="K49" s="17">
        <v>202110</v>
      </c>
      <c r="L49" s="406">
        <f t="shared" ref="L49" si="661">AC49*100</f>
        <v>-226.69458170384442</v>
      </c>
      <c r="M49" s="415">
        <f t="shared" ref="M49" si="662">AD49*100</f>
        <v>176.17928626062374</v>
      </c>
      <c r="N49" s="406">
        <f t="shared" ref="N49" si="663">AE49*100</f>
        <v>-129.56237798266562</v>
      </c>
      <c r="O49" s="406">
        <f t="shared" ref="O49" si="664">AF49*100</f>
        <v>70.514738837800266</v>
      </c>
      <c r="P49" s="406">
        <f t="shared" ref="P49" si="665">AG49*100</f>
        <v>128.22021774595373</v>
      </c>
      <c r="Q49" s="406">
        <f t="shared" ref="Q49" si="666">AH49*100</f>
        <v>81.342716842132347</v>
      </c>
      <c r="R49" s="406">
        <f t="shared" ref="R49" si="667">AI49*100</f>
        <v>100.00000000000003</v>
      </c>
      <c r="S49" s="408"/>
      <c r="T49" s="509">
        <v>-1.6191448888139512E-4</v>
      </c>
      <c r="U49" s="509">
        <v>1.2583441065055736E-4</v>
      </c>
      <c r="V49" s="509">
        <v>-9.2538719062669448E-5</v>
      </c>
      <c r="W49" s="509">
        <v>5.036449398884715E-5</v>
      </c>
      <c r="X49" s="509">
        <v>9.1580093642111129E-5</v>
      </c>
      <c r="Y49" s="509">
        <v>5.809827620372522E-5</v>
      </c>
      <c r="Z49" s="509">
        <v>7.1424066541176295E-5</v>
      </c>
      <c r="AA49" s="509">
        <v>7.1424066541087716E-5</v>
      </c>
      <c r="AC49" s="509">
        <v>-2.2669458170384442</v>
      </c>
      <c r="AD49" s="509">
        <v>1.7617928626062374</v>
      </c>
      <c r="AE49" s="509">
        <v>-1.2956237798266563</v>
      </c>
      <c r="AF49" s="509">
        <v>0.70514738837800273</v>
      </c>
      <c r="AG49" s="509">
        <v>1.2822021774595374</v>
      </c>
      <c r="AH49" s="509">
        <v>0.81342716842132345</v>
      </c>
      <c r="AI49" s="509">
        <v>1.0000000000000002</v>
      </c>
    </row>
    <row r="50" spans="1:35">
      <c r="A50" s="17">
        <v>202111</v>
      </c>
      <c r="B50" s="408">
        <f t="shared" ref="B50" si="668">T50*100</f>
        <v>4.9054754061689777E-2</v>
      </c>
      <c r="C50" s="412">
        <f t="shared" ref="C50" si="669">U50*100</f>
        <v>3.4534673314795275E-2</v>
      </c>
      <c r="D50" s="408">
        <f t="shared" ref="D50" si="670">V50*100</f>
        <v>6.5863379028355618E-3</v>
      </c>
      <c r="E50" s="408">
        <f t="shared" ref="E50" si="671">W50*100</f>
        <v>1.6311033983632556E-2</v>
      </c>
      <c r="F50" s="408">
        <f t="shared" ref="F50" si="672">X50*100</f>
        <v>1.1513849976772787E-2</v>
      </c>
      <c r="G50" s="408">
        <f t="shared" ref="G50" si="673">Y50*100</f>
        <v>7.1210639220881623E-3</v>
      </c>
      <c r="H50" s="408">
        <f t="shared" ref="H50" si="674">Z50*100</f>
        <v>0.12512171316181414</v>
      </c>
      <c r="I50" s="408">
        <f t="shared" ref="I50" si="675">AA50*100</f>
        <v>0.12512171316183307</v>
      </c>
      <c r="K50" s="17">
        <v>202111</v>
      </c>
      <c r="L50" s="406">
        <f t="shared" ref="L50" si="676">AC50*100</f>
        <v>39.205628521285938</v>
      </c>
      <c r="M50" s="415">
        <f t="shared" ref="M50" si="677">AD50*100</f>
        <v>27.600863544869451</v>
      </c>
      <c r="N50" s="406">
        <f t="shared" ref="N50" si="678">AE50*100</f>
        <v>5.2639447913550832</v>
      </c>
      <c r="O50" s="406">
        <f t="shared" ref="O50" si="679">AF50*100</f>
        <v>13.036133834371535</v>
      </c>
      <c r="P50" s="406">
        <f t="shared" ref="P50" si="680">AG50*100</f>
        <v>9.2021198286203578</v>
      </c>
      <c r="Q50" s="406">
        <f t="shared" ref="Q50" si="681">AH50*100</f>
        <v>5.6913094794976304</v>
      </c>
      <c r="R50" s="406">
        <f t="shared" ref="R50" si="682">AI50*100</f>
        <v>99.999999999999986</v>
      </c>
      <c r="S50" s="408"/>
      <c r="T50" s="509">
        <v>4.9054754061689774E-4</v>
      </c>
      <c r="U50" s="509">
        <v>3.4534673314795278E-4</v>
      </c>
      <c r="V50" s="509">
        <v>6.586337902835562E-5</v>
      </c>
      <c r="W50" s="509">
        <v>1.6311033983632556E-4</v>
      </c>
      <c r="X50" s="509">
        <v>1.1513849976772787E-4</v>
      </c>
      <c r="Y50" s="509">
        <v>7.1210639220881621E-5</v>
      </c>
      <c r="Z50" s="509">
        <v>1.2512171316181413E-3</v>
      </c>
      <c r="AA50" s="509">
        <v>1.2512171316183308E-3</v>
      </c>
      <c r="AC50" s="509">
        <v>0.39205628521285935</v>
      </c>
      <c r="AD50" s="509">
        <v>0.27600863544869453</v>
      </c>
      <c r="AE50" s="509">
        <v>5.2639447913550831E-2</v>
      </c>
      <c r="AF50" s="509">
        <v>0.13036133834371536</v>
      </c>
      <c r="AG50" s="509">
        <v>9.2021198286203587E-2</v>
      </c>
      <c r="AH50" s="509">
        <v>5.6913094794976304E-2</v>
      </c>
      <c r="AI50" s="509">
        <v>0.99999999999999989</v>
      </c>
    </row>
    <row r="51" spans="1:35">
      <c r="A51" s="402">
        <v>202112</v>
      </c>
      <c r="B51" s="408">
        <f t="shared" ref="B51" si="683">T51*100</f>
        <v>5.6567887949398793E-2</v>
      </c>
      <c r="C51" s="412">
        <f t="shared" ref="C51" si="684">U51*100</f>
        <v>4.927003300930291E-2</v>
      </c>
      <c r="D51" s="408">
        <f t="shared" ref="D51" si="685">V51*100</f>
        <v>1.5493273787845055E-2</v>
      </c>
      <c r="E51" s="408">
        <f t="shared" ref="E51" si="686">W51*100</f>
        <v>2.3969637433797861E-2</v>
      </c>
      <c r="F51" s="408">
        <f t="shared" ref="F51" si="687">X51*100</f>
        <v>1.2068119336447237E-2</v>
      </c>
      <c r="G51" s="408">
        <f t="shared" ref="G51" si="688">Y51*100</f>
        <v>7.3826969026218638E-3</v>
      </c>
      <c r="H51" s="408">
        <f t="shared" ref="H51" si="689">Z51*100</f>
        <v>0.1647516484194137</v>
      </c>
      <c r="I51" s="408">
        <f t="shared" ref="I51" si="690">AA51*100</f>
        <v>0.1647516484194029</v>
      </c>
      <c r="K51" s="17">
        <v>202112</v>
      </c>
      <c r="L51" s="406">
        <f t="shared" ref="L51" si="691">AC51*100</f>
        <v>34.335248534443828</v>
      </c>
      <c r="M51" s="415">
        <f t="shared" ref="M51" si="692">AD51*100</f>
        <v>29.905638870376922</v>
      </c>
      <c r="N51" s="406">
        <f t="shared" ref="N51" si="693">AE51*100</f>
        <v>9.404017462941141</v>
      </c>
      <c r="O51" s="406">
        <f t="shared" ref="O51" si="694">AF51*100</f>
        <v>14.548951505952502</v>
      </c>
      <c r="P51" s="406">
        <f t="shared" ref="P51" si="695">AG51*100</f>
        <v>7.3250370798870712</v>
      </c>
      <c r="Q51" s="406">
        <f t="shared" ref="Q51" si="696">AH51*100</f>
        <v>4.4811065463985456</v>
      </c>
      <c r="R51" s="406">
        <f t="shared" ref="R51" si="697">AI51*100</f>
        <v>100</v>
      </c>
      <c r="S51" s="408"/>
      <c r="T51" s="510">
        <v>5.6567887949398796E-4</v>
      </c>
      <c r="U51" s="510">
        <v>4.9270033009302908E-4</v>
      </c>
      <c r="V51" s="510">
        <v>1.5493273787845055E-4</v>
      </c>
      <c r="W51" s="510">
        <v>2.396963743379786E-4</v>
      </c>
      <c r="X51" s="510">
        <v>1.2068119336447236E-4</v>
      </c>
      <c r="Y51" s="510">
        <v>7.3826969026218636E-5</v>
      </c>
      <c r="Z51" s="510">
        <v>1.647516484194137E-3</v>
      </c>
      <c r="AA51" s="510">
        <v>1.647516484194029E-3</v>
      </c>
      <c r="AC51" s="510">
        <v>0.3433524853444383</v>
      </c>
      <c r="AD51" s="510">
        <v>0.29905638870376922</v>
      </c>
      <c r="AE51" s="510">
        <v>9.4040174629411402E-2</v>
      </c>
      <c r="AF51" s="510">
        <v>0.14548951505952501</v>
      </c>
      <c r="AG51" s="510">
        <v>7.3250370798870715E-2</v>
      </c>
      <c r="AH51" s="510">
        <v>4.4811065463985458E-2</v>
      </c>
      <c r="AI51" s="510">
        <v>1</v>
      </c>
    </row>
    <row r="52" spans="1:35">
      <c r="A52" s="404">
        <v>202201</v>
      </c>
      <c r="B52" s="409">
        <f t="shared" ref="B52" si="698">T52*100</f>
        <v>5.3841872219925972E-2</v>
      </c>
      <c r="C52" s="413">
        <f t="shared" ref="C52" si="699">U52*100</f>
        <v>6.2058448620060505E-2</v>
      </c>
      <c r="D52" s="409">
        <f t="shared" ref="D52" si="700">V52*100</f>
        <v>2.4297577801117593E-2</v>
      </c>
      <c r="E52" s="409">
        <f t="shared" ref="E52" si="701">W52*100</f>
        <v>3.0442784527489615E-2</v>
      </c>
      <c r="F52" s="409">
        <f t="shared" ref="F52" si="702">X52*100</f>
        <v>1.3088634214078273E-2</v>
      </c>
      <c r="G52" s="409">
        <f t="shared" ref="G52" si="703">Y52*100</f>
        <v>8.9424196014284314E-3</v>
      </c>
      <c r="H52" s="409">
        <f t="shared" ref="H52" si="704">Z52*100</f>
        <v>0.19267173698410039</v>
      </c>
      <c r="I52" s="409">
        <f t="shared" ref="I52" si="705">AA52*100</f>
        <v>0.19267173698411488</v>
      </c>
      <c r="K52" s="404">
        <v>202201</v>
      </c>
      <c r="L52" s="405">
        <f t="shared" ref="L52:L59" si="706">AC52*100</f>
        <v>27.944873006656444</v>
      </c>
      <c r="M52" s="417">
        <f t="shared" ref="M52:M59" si="707">AD52*100</f>
        <v>32.209419809809305</v>
      </c>
      <c r="N52" s="405">
        <f t="shared" ref="N52:N59" si="708">AE52*100</f>
        <v>12.610867676520026</v>
      </c>
      <c r="O52" s="405">
        <f t="shared" ref="O52:O59" si="709">AF52*100</f>
        <v>15.800337404962415</v>
      </c>
      <c r="P52" s="405">
        <f t="shared" ref="P52:P59" si="710">AG52*100</f>
        <v>6.7932299874155238</v>
      </c>
      <c r="Q52" s="405">
        <f t="shared" ref="Q52:Q59" si="711">AH52*100</f>
        <v>4.6412721146362923</v>
      </c>
      <c r="R52" s="405">
        <f t="shared" ref="R52:R59" si="712">AI52*100</f>
        <v>100.00000000000003</v>
      </c>
      <c r="S52" s="408"/>
      <c r="T52" s="509">
        <v>5.3841872219925974E-4</v>
      </c>
      <c r="U52" s="509">
        <v>6.2058448620060504E-4</v>
      </c>
      <c r="V52" s="509">
        <v>2.4297577801117595E-4</v>
      </c>
      <c r="W52" s="509">
        <v>3.0442784527489616E-4</v>
      </c>
      <c r="X52" s="509">
        <v>1.3088634214078273E-4</v>
      </c>
      <c r="Y52" s="509">
        <v>8.9424196014284315E-5</v>
      </c>
      <c r="Z52" s="509">
        <v>1.9267173698410038E-3</v>
      </c>
      <c r="AA52" s="509">
        <v>1.9267173698411489E-3</v>
      </c>
      <c r="AC52" s="509">
        <v>0.27944873006656445</v>
      </c>
      <c r="AD52" s="509">
        <v>0.32209419809809303</v>
      </c>
      <c r="AE52" s="509">
        <v>0.12610867676520027</v>
      </c>
      <c r="AF52" s="509">
        <v>0.15800337404962414</v>
      </c>
      <c r="AG52" s="509">
        <v>6.7932299874155236E-2</v>
      </c>
      <c r="AH52" s="509">
        <v>4.6412721146362926E-2</v>
      </c>
      <c r="AI52" s="509">
        <v>1.0000000000000002</v>
      </c>
    </row>
    <row r="53" spans="1:35">
      <c r="A53" s="17">
        <v>202202</v>
      </c>
      <c r="B53" s="408">
        <f t="shared" ref="B53" si="713">T53*100</f>
        <v>2.6372499491191036E-2</v>
      </c>
      <c r="C53" s="412">
        <f t="shared" ref="C53" si="714">U53*100</f>
        <v>6.1877154194407299E-2</v>
      </c>
      <c r="D53" s="408">
        <f t="shared" ref="D53" si="715">V53*100</f>
        <v>2.6044168562046152E-2</v>
      </c>
      <c r="E53" s="408">
        <f t="shared" ref="E53" si="716">W53*100</f>
        <v>3.0359782357653929E-2</v>
      </c>
      <c r="F53" s="408">
        <f t="shared" ref="F53" si="717">X53*100</f>
        <v>1.3426166247371094E-2</v>
      </c>
      <c r="G53" s="408">
        <f t="shared" ref="G53" si="718">Y53*100</f>
        <v>8.621173663436137E-3</v>
      </c>
      <c r="H53" s="408">
        <f t="shared" ref="H53" si="719">Z53*100</f>
        <v>0.16670094451610565</v>
      </c>
      <c r="I53" s="408">
        <f t="shared" ref="I53" si="720">AA53*100</f>
        <v>0.16670094451608519</v>
      </c>
      <c r="K53" s="17">
        <v>202202</v>
      </c>
      <c r="L53" s="406">
        <f t="shared" si="706"/>
        <v>15.820245990653689</v>
      </c>
      <c r="M53" s="415">
        <f t="shared" si="707"/>
        <v>37.11865842993415</v>
      </c>
      <c r="N53" s="406">
        <f t="shared" si="708"/>
        <v>15.623287940957001</v>
      </c>
      <c r="O53" s="406">
        <f t="shared" si="709"/>
        <v>18.212123779970995</v>
      </c>
      <c r="P53" s="406">
        <f t="shared" si="710"/>
        <v>8.0540432967216571</v>
      </c>
      <c r="Q53" s="406">
        <f t="shared" si="711"/>
        <v>5.1716405617625103</v>
      </c>
      <c r="R53" s="406">
        <f t="shared" si="712"/>
        <v>100</v>
      </c>
      <c r="S53" s="408"/>
      <c r="T53" s="509">
        <v>2.6372499491191036E-4</v>
      </c>
      <c r="U53" s="509">
        <v>6.1877154194407301E-4</v>
      </c>
      <c r="V53" s="509">
        <v>2.6044168562046154E-4</v>
      </c>
      <c r="W53" s="509">
        <v>3.0359782357653928E-4</v>
      </c>
      <c r="X53" s="509">
        <v>1.3426166247371095E-4</v>
      </c>
      <c r="Y53" s="509">
        <v>8.621173663436137E-5</v>
      </c>
      <c r="Z53" s="509">
        <v>1.6670094451610566E-3</v>
      </c>
      <c r="AA53" s="509">
        <v>1.6670094451608519E-3</v>
      </c>
      <c r="AC53" s="509">
        <v>0.15820245990653689</v>
      </c>
      <c r="AD53" s="509">
        <v>0.37118658429934148</v>
      </c>
      <c r="AE53" s="509">
        <v>0.15623287940957001</v>
      </c>
      <c r="AF53" s="509">
        <v>0.18212123779970993</v>
      </c>
      <c r="AG53" s="509">
        <v>8.0540432967216566E-2</v>
      </c>
      <c r="AH53" s="509">
        <v>5.1716405617625104E-2</v>
      </c>
      <c r="AI53" s="509">
        <v>1</v>
      </c>
    </row>
    <row r="54" spans="1:35">
      <c r="A54" s="17">
        <v>202203</v>
      </c>
      <c r="B54" s="408">
        <f t="shared" ref="B54" si="721">T54*100</f>
        <v>2.2502159123046501E-2</v>
      </c>
      <c r="C54" s="412">
        <f t="shared" ref="C54" si="722">U54*100</f>
        <v>6.1945467649333681E-2</v>
      </c>
      <c r="D54" s="408">
        <f t="shared" ref="D54" si="723">V54*100</f>
        <v>2.5843771783339721E-2</v>
      </c>
      <c r="E54" s="408">
        <f t="shared" ref="E54" si="724">W54*100</f>
        <v>2.5147591683719918E-2</v>
      </c>
      <c r="F54" s="408">
        <f t="shared" ref="F54" si="725">X54*100</f>
        <v>1.5074824731124422E-2</v>
      </c>
      <c r="G54" s="408">
        <f t="shared" ref="G54" si="726">Y54*100</f>
        <v>1.0403669425250749E-2</v>
      </c>
      <c r="H54" s="408">
        <f t="shared" ref="H54" si="727">Z54*100</f>
        <v>0.16091748439581499</v>
      </c>
      <c r="I54" s="408">
        <f t="shared" ref="I54" si="728">AA54*100</f>
        <v>0.16091748439581358</v>
      </c>
      <c r="K54" s="17">
        <v>202203</v>
      </c>
      <c r="L54" s="406">
        <f t="shared" si="706"/>
        <v>13.983663246746428</v>
      </c>
      <c r="M54" s="415">
        <f t="shared" si="707"/>
        <v>38.495175264462873</v>
      </c>
      <c r="N54" s="406">
        <f t="shared" si="708"/>
        <v>16.060263358188468</v>
      </c>
      <c r="O54" s="406">
        <f t="shared" si="709"/>
        <v>15.627631626320609</v>
      </c>
      <c r="P54" s="406">
        <f t="shared" si="710"/>
        <v>9.3680464790540032</v>
      </c>
      <c r="Q54" s="406">
        <f t="shared" si="711"/>
        <v>6.4652200252276106</v>
      </c>
      <c r="R54" s="406">
        <f t="shared" si="712"/>
        <v>99.999999999999986</v>
      </c>
      <c r="S54" s="408"/>
      <c r="T54" s="509">
        <v>2.25021591230465E-4</v>
      </c>
      <c r="U54" s="509">
        <v>6.1945467649333679E-4</v>
      </c>
      <c r="V54" s="509">
        <v>2.5843771783339719E-4</v>
      </c>
      <c r="W54" s="509">
        <v>2.5147591683719918E-4</v>
      </c>
      <c r="X54" s="509">
        <v>1.5074824731124421E-4</v>
      </c>
      <c r="Y54" s="509">
        <v>1.0403669425250748E-4</v>
      </c>
      <c r="Z54" s="509">
        <v>1.60917484395815E-3</v>
      </c>
      <c r="AA54" s="509">
        <v>1.6091748439581357E-3</v>
      </c>
      <c r="AC54" s="509">
        <v>0.13983663246746428</v>
      </c>
      <c r="AD54" s="509">
        <v>0.38495175264462872</v>
      </c>
      <c r="AE54" s="509">
        <v>0.16060263358188467</v>
      </c>
      <c r="AF54" s="509">
        <v>0.15627631626320609</v>
      </c>
      <c r="AG54" s="509">
        <v>9.3680464790540027E-2</v>
      </c>
      <c r="AH54" s="509">
        <v>6.465220025227611E-2</v>
      </c>
      <c r="AI54" s="509">
        <v>0.99999999999999989</v>
      </c>
    </row>
    <row r="55" spans="1:35">
      <c r="A55" s="17">
        <v>202204</v>
      </c>
      <c r="B55" s="408">
        <f t="shared" ref="B55" si="729">T55*100</f>
        <v>2.7003004414033775E-3</v>
      </c>
      <c r="C55" s="412">
        <f t="shared" ref="C55" si="730">U55*100</f>
        <v>5.049666848878636E-2</v>
      </c>
      <c r="D55" s="408">
        <f t="shared" ref="D55" si="731">V55*100</f>
        <v>1.6123306300537685E-2</v>
      </c>
      <c r="E55" s="408">
        <f t="shared" ref="E55" si="732">W55*100</f>
        <v>1.7081726493665877E-2</v>
      </c>
      <c r="F55" s="408">
        <f t="shared" ref="F55" si="733">X55*100</f>
        <v>1.2298444367433032E-2</v>
      </c>
      <c r="G55" s="408">
        <f t="shared" ref="G55" si="734">Y55*100</f>
        <v>7.8325032875585319E-3</v>
      </c>
      <c r="H55" s="408">
        <f t="shared" ref="H55" si="735">Z55*100</f>
        <v>0.10653294937938486</v>
      </c>
      <c r="I55" s="408">
        <f t="shared" ref="I55" si="736">AA55*100</f>
        <v>0.10653294937941205</v>
      </c>
      <c r="K55" s="17">
        <v>202204</v>
      </c>
      <c r="L55" s="406">
        <f t="shared" si="706"/>
        <v>2.5347091741420531</v>
      </c>
      <c r="M55" s="415">
        <f t="shared" si="707"/>
        <v>47.400047387177615</v>
      </c>
      <c r="N55" s="406">
        <f t="shared" si="708"/>
        <v>15.134572350118095</v>
      </c>
      <c r="O55" s="406">
        <f t="shared" si="709"/>
        <v>16.034219077925346</v>
      </c>
      <c r="P55" s="406">
        <f t="shared" si="710"/>
        <v>11.544263478180676</v>
      </c>
      <c r="Q55" s="406">
        <f t="shared" si="711"/>
        <v>7.3521885324562293</v>
      </c>
      <c r="R55" s="406">
        <f t="shared" si="712"/>
        <v>100.00000000000003</v>
      </c>
      <c r="S55" s="408"/>
      <c r="T55" s="509">
        <v>2.7003004414033774E-5</v>
      </c>
      <c r="U55" s="509">
        <v>5.0496668488786358E-4</v>
      </c>
      <c r="V55" s="509">
        <v>1.6123306300537687E-4</v>
      </c>
      <c r="W55" s="509">
        <v>1.7081726493665877E-4</v>
      </c>
      <c r="X55" s="509">
        <v>1.2298444367433032E-4</v>
      </c>
      <c r="Y55" s="509">
        <v>7.8325032875585317E-5</v>
      </c>
      <c r="Z55" s="509">
        <v>1.0653294937938485E-3</v>
      </c>
      <c r="AA55" s="509">
        <v>1.0653294937941205E-3</v>
      </c>
      <c r="AC55" s="509">
        <v>2.5347091741420531E-2</v>
      </c>
      <c r="AD55" s="509">
        <v>0.47400047387177613</v>
      </c>
      <c r="AE55" s="509">
        <v>0.15134572350118095</v>
      </c>
      <c r="AF55" s="509">
        <v>0.16034219077925346</v>
      </c>
      <c r="AG55" s="509">
        <v>0.11544263478180676</v>
      </c>
      <c r="AH55" s="509">
        <v>7.3521885324562289E-2</v>
      </c>
      <c r="AI55" s="509">
        <v>1.0000000000000002</v>
      </c>
    </row>
    <row r="56" spans="1:35">
      <c r="A56" s="17">
        <v>202205</v>
      </c>
      <c r="B56" s="408">
        <f t="shared" ref="B56" si="737">T56*100</f>
        <v>-2.1526483487078047E-2</v>
      </c>
      <c r="C56" s="412">
        <f t="shared" ref="C56" si="738">U56*100</f>
        <v>3.4329992207787374E-2</v>
      </c>
      <c r="D56" s="408">
        <f t="shared" ref="D56" si="739">V56*100</f>
        <v>6.3283035280153176E-3</v>
      </c>
      <c r="E56" s="408">
        <f t="shared" ref="E56" si="740">W56*100</f>
        <v>7.7414255869541117E-3</v>
      </c>
      <c r="F56" s="408">
        <f t="shared" ref="F56" si="741">X56*100</f>
        <v>5.8855965912495882E-3</v>
      </c>
      <c r="G56" s="408">
        <f t="shared" ref="G56" si="742">Y56*100</f>
        <v>2.1500860629177581E-3</v>
      </c>
      <c r="H56" s="408">
        <f t="shared" ref="H56" si="743">Z56*100</f>
        <v>3.4908920489846104E-2</v>
      </c>
      <c r="I56" s="408">
        <f t="shared" ref="I56" si="744">AA56*100</f>
        <v>3.4908920489817828E-2</v>
      </c>
      <c r="K56" s="17">
        <v>202205</v>
      </c>
      <c r="L56" s="406">
        <f t="shared" si="706"/>
        <v>-61.664706857204067</v>
      </c>
      <c r="M56" s="415">
        <f t="shared" si="707"/>
        <v>98.341603596057553</v>
      </c>
      <c r="N56" s="406">
        <f t="shared" si="708"/>
        <v>18.128041312122551</v>
      </c>
      <c r="O56" s="406">
        <f t="shared" si="709"/>
        <v>22.176066971781168</v>
      </c>
      <c r="P56" s="406">
        <f t="shared" si="710"/>
        <v>16.859864208523781</v>
      </c>
      <c r="Q56" s="406">
        <f t="shared" si="711"/>
        <v>6.1591307687189856</v>
      </c>
      <c r="R56" s="406">
        <f t="shared" si="712"/>
        <v>99.999999999999986</v>
      </c>
      <c r="S56" s="408"/>
      <c r="T56" s="509">
        <v>-2.1526483487078048E-4</v>
      </c>
      <c r="U56" s="509">
        <v>3.4329992207787373E-4</v>
      </c>
      <c r="V56" s="509">
        <v>6.3283035280153172E-5</v>
      </c>
      <c r="W56" s="509">
        <v>7.7414255869541119E-5</v>
      </c>
      <c r="X56" s="509">
        <v>5.8855965912495886E-5</v>
      </c>
      <c r="Y56" s="509">
        <v>2.1500860629177581E-5</v>
      </c>
      <c r="Z56" s="509">
        <v>3.4908920489846106E-4</v>
      </c>
      <c r="AA56" s="509">
        <v>3.4908920489817825E-4</v>
      </c>
      <c r="AC56" s="509">
        <v>-0.61664706857204066</v>
      </c>
      <c r="AD56" s="509">
        <v>0.98341603596057559</v>
      </c>
      <c r="AE56" s="509">
        <v>0.18128041312122553</v>
      </c>
      <c r="AF56" s="509">
        <v>0.22176066971781169</v>
      </c>
      <c r="AG56" s="509">
        <v>0.16859864208523781</v>
      </c>
      <c r="AH56" s="509">
        <v>6.1591307687189858E-2</v>
      </c>
      <c r="AI56" s="509">
        <v>0.99999999999999989</v>
      </c>
    </row>
    <row r="57" spans="1:35">
      <c r="A57" s="17">
        <v>202206</v>
      </c>
      <c r="B57" s="408">
        <f t="shared" ref="B57:B58" si="745">T57*100</f>
        <v>-2.0475859503469293E-2</v>
      </c>
      <c r="C57" s="412">
        <f t="shared" ref="C57:C58" si="746">U57*100</f>
        <v>1.9338777666791044E-2</v>
      </c>
      <c r="D57" s="408">
        <f t="shared" ref="D57:D58" si="747">V57*100</f>
        <v>2.0357360828307698E-3</v>
      </c>
      <c r="E57" s="408">
        <f t="shared" ref="E57:E58" si="748">W57*100</f>
        <v>9.0282902082816261E-4</v>
      </c>
      <c r="F57" s="408">
        <f t="shared" ref="F57:F58" si="749">X57*100</f>
        <v>1.0221321640594197E-3</v>
      </c>
      <c r="G57" s="408">
        <f t="shared" ref="G57:G58" si="750">Y57*100</f>
        <v>-3.2465454005561386E-3</v>
      </c>
      <c r="H57" s="408">
        <f t="shared" ref="H57:H58" si="751">Z57*100</f>
        <v>-4.2292996951603473E-4</v>
      </c>
      <c r="I57" s="408">
        <f t="shared" ref="I57:I58" si="752">AA57*100</f>
        <v>-4.2292996948038687E-4</v>
      </c>
      <c r="K57" s="17">
        <v>202206</v>
      </c>
      <c r="L57" s="406">
        <f t="shared" si="706"/>
        <v>4841.430255439248</v>
      </c>
      <c r="M57" s="415">
        <f t="shared" si="707"/>
        <v>-4572.5720711920003</v>
      </c>
      <c r="N57" s="406">
        <f t="shared" si="708"/>
        <v>-481.34117455906329</v>
      </c>
      <c r="O57" s="406">
        <f t="shared" si="709"/>
        <v>-213.4700981018876</v>
      </c>
      <c r="P57" s="406">
        <f t="shared" si="710"/>
        <v>-241.6788210183027</v>
      </c>
      <c r="Q57" s="406">
        <f t="shared" si="711"/>
        <v>767.63190943200607</v>
      </c>
      <c r="R57" s="406">
        <f t="shared" si="712"/>
        <v>99.999999999999829</v>
      </c>
      <c r="S57" s="408"/>
      <c r="T57" s="509">
        <v>-2.0475859503469294E-4</v>
      </c>
      <c r="U57" s="509">
        <v>1.9338777666791046E-4</v>
      </c>
      <c r="V57" s="509">
        <v>2.0357360828307698E-5</v>
      </c>
      <c r="W57" s="509">
        <v>9.0282902082816263E-6</v>
      </c>
      <c r="X57" s="509">
        <v>1.0221321640594197E-5</v>
      </c>
      <c r="Y57" s="509">
        <v>-3.2465454005561385E-5</v>
      </c>
      <c r="Z57" s="509">
        <v>-4.2292996951603473E-6</v>
      </c>
      <c r="AA57" s="509">
        <v>-4.2292996948038684E-6</v>
      </c>
      <c r="AC57" s="509">
        <v>48.414302554392478</v>
      </c>
      <c r="AD57" s="509">
        <v>-45.725720711920005</v>
      </c>
      <c r="AE57" s="509">
        <v>-4.8134117455906331</v>
      </c>
      <c r="AF57" s="509">
        <v>-2.134700981018876</v>
      </c>
      <c r="AG57" s="509">
        <v>-2.4167882101830269</v>
      </c>
      <c r="AH57" s="509">
        <v>7.6763190943200605</v>
      </c>
      <c r="AI57" s="509">
        <v>0.99999999999999822</v>
      </c>
    </row>
    <row r="58" spans="1:35">
      <c r="A58" s="17">
        <v>202207</v>
      </c>
      <c r="B58" s="408">
        <f t="shared" si="745"/>
        <v>-1.9674049248667284E-2</v>
      </c>
      <c r="C58" s="412">
        <f t="shared" si="746"/>
        <v>-1.3561272144349757E-2</v>
      </c>
      <c r="D58" s="408">
        <f t="shared" si="747"/>
        <v>-3.0541609247607651E-3</v>
      </c>
      <c r="E58" s="408">
        <f t="shared" si="748"/>
        <v>-5.7030812028589012E-3</v>
      </c>
      <c r="F58" s="408">
        <f t="shared" si="749"/>
        <v>-3.1799771929259721E-3</v>
      </c>
      <c r="G58" s="408">
        <f t="shared" si="750"/>
        <v>-8.5459434815183238E-3</v>
      </c>
      <c r="H58" s="408">
        <f t="shared" si="751"/>
        <v>-5.3718484195081011E-2</v>
      </c>
      <c r="I58" s="408">
        <f t="shared" si="752"/>
        <v>-5.3718484195089997E-2</v>
      </c>
      <c r="K58" s="17">
        <v>202207</v>
      </c>
      <c r="L58" s="406">
        <f t="shared" si="706"/>
        <v>36.624356668777402</v>
      </c>
      <c r="M58" s="415">
        <f t="shared" si="707"/>
        <v>25.245075968825571</v>
      </c>
      <c r="N58" s="406">
        <f t="shared" si="708"/>
        <v>5.6854934954408751</v>
      </c>
      <c r="O58" s="406">
        <f t="shared" si="709"/>
        <v>10.616608581411036</v>
      </c>
      <c r="P58" s="406">
        <f t="shared" si="710"/>
        <v>5.9197076026526494</v>
      </c>
      <c r="Q58" s="406">
        <f t="shared" si="711"/>
        <v>15.908757682892466</v>
      </c>
      <c r="R58" s="406">
        <f t="shared" si="712"/>
        <v>100</v>
      </c>
      <c r="S58" s="408"/>
      <c r="T58" s="509">
        <v>-1.9674049248667285E-4</v>
      </c>
      <c r="U58" s="509">
        <v>-1.3561272144349757E-4</v>
      </c>
      <c r="V58" s="509">
        <v>-3.054160924760765E-5</v>
      </c>
      <c r="W58" s="509">
        <v>-5.7030812028589011E-5</v>
      </c>
      <c r="X58" s="509">
        <v>-3.1799771929259722E-5</v>
      </c>
      <c r="Y58" s="509">
        <v>-8.5459434815183245E-5</v>
      </c>
      <c r="Z58" s="509">
        <v>-5.3718484195081008E-4</v>
      </c>
      <c r="AA58" s="509">
        <v>-5.3718484195089996E-4</v>
      </c>
      <c r="AC58" s="509">
        <v>0.36624356668777402</v>
      </c>
      <c r="AD58" s="509">
        <v>0.2524507596882557</v>
      </c>
      <c r="AE58" s="509">
        <v>5.6854934954408749E-2</v>
      </c>
      <c r="AF58" s="509">
        <v>0.10616608581411036</v>
      </c>
      <c r="AG58" s="509">
        <v>5.9197076026526491E-2</v>
      </c>
      <c r="AH58" s="509">
        <v>0.15908757682892466</v>
      </c>
      <c r="AI58" s="509">
        <v>1</v>
      </c>
    </row>
    <row r="59" spans="1:35">
      <c r="A59" s="17">
        <v>202208</v>
      </c>
      <c r="B59" s="408">
        <f t="shared" ref="B59" si="753">T59*100</f>
        <v>-2.6200178330643396E-2</v>
      </c>
      <c r="C59" s="412">
        <f t="shared" ref="C59" si="754">U59*100</f>
        <v>-4.5278151299369976E-2</v>
      </c>
      <c r="D59" s="408">
        <f t="shared" ref="D59" si="755">V59*100</f>
        <v>-6.7414358689886142E-3</v>
      </c>
      <c r="E59" s="408">
        <f t="shared" ref="E59" si="756">W59*100</f>
        <v>-1.3738453709702579E-2</v>
      </c>
      <c r="F59" s="408">
        <f t="shared" ref="F59" si="757">X59*100</f>
        <v>-7.9978238987540671E-3</v>
      </c>
      <c r="G59" s="408">
        <f t="shared" ref="G59" si="758">Y59*100</f>
        <v>-1.3670968669320282E-2</v>
      </c>
      <c r="H59" s="408">
        <f t="shared" ref="H59" si="759">Z59*100</f>
        <v>-0.11362701177677891</v>
      </c>
      <c r="I59" s="408">
        <f t="shared" ref="I59" si="760">AA59*100</f>
        <v>-0.11362701177680304</v>
      </c>
      <c r="K59" s="17">
        <v>202208</v>
      </c>
      <c r="L59" s="406">
        <f t="shared" si="706"/>
        <v>23.058054525022484</v>
      </c>
      <c r="M59" s="415">
        <f t="shared" si="707"/>
        <v>39.84805249329203</v>
      </c>
      <c r="N59" s="406">
        <f t="shared" si="708"/>
        <v>5.9329518250750226</v>
      </c>
      <c r="O59" s="406">
        <f t="shared" si="709"/>
        <v>12.090834296242756</v>
      </c>
      <c r="P59" s="406">
        <f t="shared" si="710"/>
        <v>7.0386642873842806</v>
      </c>
      <c r="Q59" s="406">
        <f t="shared" si="711"/>
        <v>12.031442572983437</v>
      </c>
      <c r="R59" s="406">
        <f t="shared" si="712"/>
        <v>100.00000000000003</v>
      </c>
      <c r="S59" s="408"/>
      <c r="T59" s="509">
        <v>-2.6200178330643397E-4</v>
      </c>
      <c r="U59" s="509">
        <v>-4.5278151299369974E-4</v>
      </c>
      <c r="V59" s="509">
        <v>-6.7414358689886145E-5</v>
      </c>
      <c r="W59" s="509">
        <v>-1.3738453709702579E-4</v>
      </c>
      <c r="X59" s="509">
        <v>-7.9978238987540667E-5</v>
      </c>
      <c r="Y59" s="509">
        <v>-1.3670968669320281E-4</v>
      </c>
      <c r="Z59" s="509">
        <v>-1.136270117767789E-3</v>
      </c>
      <c r="AA59" s="509">
        <v>-1.1362701177680303E-3</v>
      </c>
      <c r="AC59" s="509">
        <v>0.23058054525022484</v>
      </c>
      <c r="AD59" s="509">
        <v>0.3984805249329203</v>
      </c>
      <c r="AE59" s="509">
        <v>5.9329518250750224E-2</v>
      </c>
      <c r="AF59" s="509">
        <v>0.12090834296242756</v>
      </c>
      <c r="AG59" s="509">
        <v>7.0386642873842803E-2</v>
      </c>
      <c r="AH59" s="509">
        <v>0.12031442572983438</v>
      </c>
      <c r="AI59" s="509">
        <v>1.0000000000000002</v>
      </c>
    </row>
    <row r="60" spans="1:35">
      <c r="A60" s="17">
        <v>202209</v>
      </c>
      <c r="B60" s="408">
        <f t="shared" ref="B60" si="761">T60*100</f>
        <v>-6.1917838751641439E-2</v>
      </c>
      <c r="C60" s="412">
        <f t="shared" ref="C60" si="762">U60*100</f>
        <v>-7.8986437151430319E-2</v>
      </c>
      <c r="D60" s="408">
        <f t="shared" ref="D60" si="763">V60*100</f>
        <v>-1.6840565852564621E-2</v>
      </c>
      <c r="E60" s="408">
        <f t="shared" ref="E60" si="764">W60*100</f>
        <v>-2.4735029278491499E-2</v>
      </c>
      <c r="F60" s="408">
        <f t="shared" ref="F60" si="765">X60*100</f>
        <v>-1.3944232072515977E-2</v>
      </c>
      <c r="G60" s="408">
        <f t="shared" ref="G60" si="766">Y60*100</f>
        <v>-1.7997423213394086E-2</v>
      </c>
      <c r="H60" s="408">
        <f t="shared" ref="H60" si="767">Z60*100</f>
        <v>-0.21442152632003797</v>
      </c>
      <c r="I60" s="408">
        <f t="shared" ref="I60" si="768">AA60*100</f>
        <v>-0.21442152632002504</v>
      </c>
      <c r="K60" s="17">
        <v>202209</v>
      </c>
      <c r="L60" s="406">
        <f t="shared" ref="L60" si="769">AC60*100</f>
        <v>28.876689674909358</v>
      </c>
      <c r="M60" s="415">
        <f t="shared" ref="M60" si="770">AD60*100</f>
        <v>36.836990439820845</v>
      </c>
      <c r="N60" s="406">
        <f t="shared" ref="N60" si="771">AE60*100</f>
        <v>7.8539529783166415</v>
      </c>
      <c r="O60" s="406">
        <f t="shared" ref="O60" si="772">AF60*100</f>
        <v>11.53570245627898</v>
      </c>
      <c r="P60" s="406">
        <f t="shared" ref="P60" si="773">AG60*100</f>
        <v>6.5031866491348973</v>
      </c>
      <c r="Q60" s="406">
        <f t="shared" ref="Q60" si="774">AH60*100</f>
        <v>8.3934778015392766</v>
      </c>
      <c r="R60" s="406">
        <f t="shared" ref="R60" si="775">AI60*100</f>
        <v>99.999999999999986</v>
      </c>
      <c r="S60" s="408"/>
      <c r="T60" s="509">
        <v>-6.1917838751641442E-4</v>
      </c>
      <c r="U60" s="509">
        <v>-7.8986437151430319E-4</v>
      </c>
      <c r="V60" s="509">
        <v>-1.6840565852564623E-4</v>
      </c>
      <c r="W60" s="509">
        <v>-2.4735029278491499E-4</v>
      </c>
      <c r="X60" s="509">
        <v>-1.3944232072515977E-4</v>
      </c>
      <c r="Y60" s="509">
        <v>-1.7997423213394085E-4</v>
      </c>
      <c r="Z60" s="509">
        <v>-2.1442152632003796E-3</v>
      </c>
      <c r="AA60" s="509">
        <v>-2.1442152632002503E-3</v>
      </c>
      <c r="AC60" s="509">
        <v>0.28876689674909356</v>
      </c>
      <c r="AD60" s="509">
        <v>0.36836990439820844</v>
      </c>
      <c r="AE60" s="509">
        <v>7.8539529783166417E-2</v>
      </c>
      <c r="AF60" s="509">
        <v>0.1153570245627898</v>
      </c>
      <c r="AG60" s="509">
        <v>6.5031866491348969E-2</v>
      </c>
      <c r="AH60" s="509">
        <v>8.3934778015392772E-2</v>
      </c>
      <c r="AI60" s="509">
        <v>0.99999999999999989</v>
      </c>
    </row>
    <row r="61" spans="1:35">
      <c r="A61" s="17">
        <v>202210</v>
      </c>
      <c r="B61" s="408">
        <f t="shared" ref="B61" si="776">T61*100</f>
        <v>-8.355772686865956E-2</v>
      </c>
      <c r="C61" s="412">
        <f t="shared" ref="C61" si="777">U61*100</f>
        <v>-9.8664580338330019E-2</v>
      </c>
      <c r="D61" s="408">
        <f t="shared" ref="D61" si="778">V61*100</f>
        <v>-2.1561993303099321E-2</v>
      </c>
      <c r="E61" s="408">
        <f t="shared" ref="E61" si="779">W61*100</f>
        <v>-3.1353706691767208E-2</v>
      </c>
      <c r="F61" s="408">
        <f t="shared" ref="F61" si="780">X61*100</f>
        <v>-1.7500584554153046E-2</v>
      </c>
      <c r="G61" s="408">
        <f t="shared" ref="G61" si="781">Y61*100</f>
        <v>-2.0791761590150837E-2</v>
      </c>
      <c r="H61" s="408">
        <f t="shared" ref="H61" si="782">Z61*100</f>
        <v>-0.27343035334615995</v>
      </c>
      <c r="I61" s="408">
        <f t="shared" ref="I61" si="783">AA61*100</f>
        <v>-0.27343035334614524</v>
      </c>
      <c r="K61" s="17">
        <v>202210</v>
      </c>
      <c r="L61" s="406">
        <f t="shared" ref="L61" si="784">AC61*100</f>
        <v>30.559053099301071</v>
      </c>
      <c r="M61" s="415">
        <f t="shared" ref="M61" si="785">AD61*100</f>
        <v>36.083989626938632</v>
      </c>
      <c r="N61" s="406">
        <f t="shared" ref="N61" si="786">AE61*100</f>
        <v>7.885735083625506</v>
      </c>
      <c r="O61" s="406">
        <f t="shared" ref="O61" si="787">AF61*100</f>
        <v>11.466798147341654</v>
      </c>
      <c r="P61" s="406">
        <f t="shared" ref="P61" si="788">AG61*100</f>
        <v>6.4003810623019923</v>
      </c>
      <c r="Q61" s="406">
        <f t="shared" ref="Q61" si="789">AH61*100</f>
        <v>7.6040429804911529</v>
      </c>
      <c r="R61" s="406">
        <f t="shared" ref="R61" si="790">AI61*100</f>
        <v>100.00000000000003</v>
      </c>
      <c r="S61" s="408"/>
      <c r="T61" s="509">
        <v>-8.3557726868659554E-4</v>
      </c>
      <c r="U61" s="509">
        <v>-9.8664580338330018E-4</v>
      </c>
      <c r="V61" s="509">
        <v>-2.1561993303099322E-4</v>
      </c>
      <c r="W61" s="509">
        <v>-3.135370669176721E-4</v>
      </c>
      <c r="X61" s="509">
        <v>-1.7500584554153045E-4</v>
      </c>
      <c r="Y61" s="509">
        <v>-2.0791761590150835E-4</v>
      </c>
      <c r="Z61" s="509">
        <v>-2.7343035334615995E-3</v>
      </c>
      <c r="AA61" s="509">
        <v>-2.7343035334614525E-3</v>
      </c>
      <c r="AC61" s="509">
        <v>0.3055905309930107</v>
      </c>
      <c r="AD61" s="509">
        <v>0.36083989626938634</v>
      </c>
      <c r="AE61" s="509">
        <v>7.8857350836255058E-2</v>
      </c>
      <c r="AF61" s="509">
        <v>0.11466798147341654</v>
      </c>
      <c r="AG61" s="509">
        <v>6.4003810623019922E-2</v>
      </c>
      <c r="AH61" s="509">
        <v>7.6040429804911533E-2</v>
      </c>
      <c r="AI61" s="509">
        <v>1.0000000000000002</v>
      </c>
    </row>
    <row r="62" spans="1:35">
      <c r="A62" s="17">
        <v>202211</v>
      </c>
      <c r="B62" s="408">
        <f t="shared" ref="B62" si="791">T62*100</f>
        <v>-8.1028156701767343E-2</v>
      </c>
      <c r="C62" s="412">
        <f t="shared" ref="C62" si="792">U62*100</f>
        <v>-0.10187403268109797</v>
      </c>
      <c r="D62" s="408">
        <f t="shared" ref="D62" si="793">V62*100</f>
        <v>-2.7003314020045393E-2</v>
      </c>
      <c r="E62" s="408">
        <f t="shared" ref="E62" si="794">W62*100</f>
        <v>-3.4213468967258812E-2</v>
      </c>
      <c r="F62" s="408">
        <f t="shared" ref="F62" si="795">X62*100</f>
        <v>-1.7516181754659021E-2</v>
      </c>
      <c r="G62" s="408">
        <f t="shared" ref="G62" si="796">Y62*100</f>
        <v>-2.0873135539210726E-2</v>
      </c>
      <c r="H62" s="408">
        <f t="shared" ref="H62" si="797">Z62*100</f>
        <v>-0.28250828966403929</v>
      </c>
      <c r="I62" s="408">
        <f t="shared" ref="I62" si="798">AA62*100</f>
        <v>-0.28250828966405889</v>
      </c>
      <c r="K62" s="17">
        <v>202211</v>
      </c>
      <c r="L62" s="406">
        <f t="shared" ref="L62" si="799">AC62*100</f>
        <v>28.681691711817219</v>
      </c>
      <c r="M62" s="415">
        <f t="shared" ref="M62" si="800">AD62*100</f>
        <v>36.06054633025007</v>
      </c>
      <c r="N62" s="406">
        <f t="shared" ref="N62" si="801">AE62*100</f>
        <v>9.558414746752355</v>
      </c>
      <c r="O62" s="406">
        <f t="shared" ref="O62" si="802">AF62*100</f>
        <v>12.110607093315986</v>
      </c>
      <c r="P62" s="406">
        <f t="shared" ref="P62" si="803">AG62*100</f>
        <v>6.2002363808472234</v>
      </c>
      <c r="Q62" s="406">
        <f t="shared" ref="Q62" si="804">AH62*100</f>
        <v>7.3885037370171309</v>
      </c>
      <c r="R62" s="406">
        <f t="shared" ref="R62" si="805">AI62*100</f>
        <v>99.999999999999972</v>
      </c>
      <c r="S62" s="408"/>
      <c r="T62" s="509">
        <v>-8.1028156701767342E-4</v>
      </c>
      <c r="U62" s="509">
        <v>-1.0187403268109797E-3</v>
      </c>
      <c r="V62" s="509">
        <v>-2.7003314020045393E-4</v>
      </c>
      <c r="W62" s="509">
        <v>-3.4213468967258815E-4</v>
      </c>
      <c r="X62" s="509">
        <v>-1.751618175465902E-4</v>
      </c>
      <c r="Y62" s="509">
        <v>-2.0873135539210724E-4</v>
      </c>
      <c r="Z62" s="509">
        <v>-2.825082896640393E-3</v>
      </c>
      <c r="AA62" s="509">
        <v>-2.8250828966405886E-3</v>
      </c>
      <c r="AC62" s="509">
        <v>0.2868169171181722</v>
      </c>
      <c r="AD62" s="509">
        <v>0.36060546330250071</v>
      </c>
      <c r="AE62" s="509">
        <v>9.5584147467523556E-2</v>
      </c>
      <c r="AF62" s="509">
        <v>0.12110607093315985</v>
      </c>
      <c r="AG62" s="509">
        <v>6.2002363808472231E-2</v>
      </c>
      <c r="AH62" s="509">
        <v>7.3885037370171311E-2</v>
      </c>
      <c r="AI62" s="509">
        <v>0.99999999999999978</v>
      </c>
    </row>
    <row r="63" spans="1:35">
      <c r="A63" s="402">
        <v>202212</v>
      </c>
      <c r="B63" s="410">
        <f t="shared" ref="B63" si="806">T63*100</f>
        <v>-7.2029457582123507E-2</v>
      </c>
      <c r="C63" s="414">
        <f t="shared" ref="C63" si="807">U63*100</f>
        <v>-9.8096926736166185E-2</v>
      </c>
      <c r="D63" s="410">
        <f t="shared" ref="D63" si="808">V63*100</f>
        <v>-2.7764010411319599E-2</v>
      </c>
      <c r="E63" s="410">
        <f t="shared" ref="E63" si="809">W63*100</f>
        <v>-3.7279024970654641E-2</v>
      </c>
      <c r="F63" s="410">
        <f t="shared" ref="F63" si="810">X63*100</f>
        <v>-1.5919658988837751E-2</v>
      </c>
      <c r="G63" s="410">
        <f t="shared" ref="G63" si="811">Y63*100</f>
        <v>-1.8608072801517984E-2</v>
      </c>
      <c r="H63" s="410">
        <f t="shared" ref="H63" si="812">Z63*100</f>
        <v>-0.26969715149061962</v>
      </c>
      <c r="I63" s="410">
        <f t="shared" ref="I63" si="813">AA63*100</f>
        <v>-0.26969715149062379</v>
      </c>
      <c r="K63" s="402">
        <v>202212</v>
      </c>
      <c r="L63" s="407">
        <f t="shared" ref="L63" si="814">AC63*100</f>
        <v>26.707533685104114</v>
      </c>
      <c r="M63" s="416">
        <f t="shared" ref="M63" si="815">AD63*100</f>
        <v>36.372993260767942</v>
      </c>
      <c r="N63" s="407">
        <f t="shared" ref="N63" si="816">AE63*100</f>
        <v>10.294513775124265</v>
      </c>
      <c r="O63" s="407">
        <f t="shared" ref="O63" si="817">AF63*100</f>
        <v>13.822550503263747</v>
      </c>
      <c r="P63" s="407">
        <f t="shared" ref="P63" si="818">AG63*100</f>
        <v>5.902790927100857</v>
      </c>
      <c r="Q63" s="407">
        <f t="shared" ref="Q63" si="819">AH63*100</f>
        <v>6.8996178486390836</v>
      </c>
      <c r="R63" s="407">
        <f t="shared" ref="R63" si="820">AI63*100</f>
        <v>100</v>
      </c>
      <c r="S63" s="408"/>
      <c r="T63" s="510">
        <v>-7.2029457582123511E-4</v>
      </c>
      <c r="U63" s="510">
        <v>-9.8096926736166183E-4</v>
      </c>
      <c r="V63" s="510">
        <v>-2.7764010411319599E-4</v>
      </c>
      <c r="W63" s="510">
        <v>-3.7279024970654642E-4</v>
      </c>
      <c r="X63" s="510">
        <v>-1.591965898883775E-4</v>
      </c>
      <c r="Y63" s="510">
        <v>-1.8608072801517983E-4</v>
      </c>
      <c r="Z63" s="510">
        <v>-2.6969715149061965E-3</v>
      </c>
      <c r="AA63" s="510">
        <v>-2.6969715149062381E-3</v>
      </c>
      <c r="AC63" s="510">
        <v>0.26707533685104112</v>
      </c>
      <c r="AD63" s="510">
        <v>0.36372993260767938</v>
      </c>
      <c r="AE63" s="510">
        <v>0.10294513775124266</v>
      </c>
      <c r="AF63" s="510">
        <v>0.13822550503263747</v>
      </c>
      <c r="AG63" s="510">
        <v>5.9027909271008566E-2</v>
      </c>
      <c r="AH63" s="510">
        <v>6.8996178486390836E-2</v>
      </c>
      <c r="AI63" s="510">
        <v>1</v>
      </c>
    </row>
    <row r="64" spans="1:35">
      <c r="A64" s="404">
        <v>202301</v>
      </c>
      <c r="B64" s="408">
        <f t="shared" ref="B64" si="821">T64*100</f>
        <v>-4.0363014996825201E-2</v>
      </c>
      <c r="C64" s="412">
        <f t="shared" ref="C64" si="822">U64*100</f>
        <v>-7.9049446668334397E-2</v>
      </c>
      <c r="D64" s="408">
        <f t="shared" ref="D64" si="823">V64*100</f>
        <v>-2.1739079915143233E-2</v>
      </c>
      <c r="E64" s="408">
        <f t="shared" ref="E64" si="824">W64*100</f>
        <v>-3.6344382108167005E-2</v>
      </c>
      <c r="F64" s="408">
        <f t="shared" ref="F64" si="825">X64*100</f>
        <v>-1.368379105843198E-2</v>
      </c>
      <c r="G64" s="408">
        <f t="shared" ref="G64" si="826">Y64*100</f>
        <v>-1.4173253782639884E-2</v>
      </c>
      <c r="H64" s="408">
        <f t="shared" ref="H64" si="827">Z64*100</f>
        <v>-0.20535296852954174</v>
      </c>
      <c r="I64" s="408">
        <f t="shared" ref="I64" si="828">AA64*100</f>
        <v>-0.20535296852954174</v>
      </c>
      <c r="K64" s="404">
        <v>202301</v>
      </c>
      <c r="L64" s="406">
        <f t="shared" ref="L64" si="829">AC64*100</f>
        <v>19.655432928898055</v>
      </c>
      <c r="M64" s="415">
        <f t="shared" ref="M64" si="830">AD64*100</f>
        <v>38.49442607739195</v>
      </c>
      <c r="N64" s="406">
        <f t="shared" ref="N64" si="831">AE64*100</f>
        <v>10.58620192871275</v>
      </c>
      <c r="O64" s="406">
        <f t="shared" ref="O64" si="832">AF64*100</f>
        <v>17.698493656271914</v>
      </c>
      <c r="P64" s="406">
        <f t="shared" ref="P64" si="833">AG64*100</f>
        <v>6.6635467490032667</v>
      </c>
      <c r="Q64" s="406">
        <f t="shared" ref="Q64" si="834">AH64*100</f>
        <v>6.9018986597220504</v>
      </c>
      <c r="R64" s="406">
        <f t="shared" ref="R64" si="835">AI64*100</f>
        <v>99.999999999999986</v>
      </c>
      <c r="S64" s="408"/>
      <c r="T64" s="509">
        <v>-4.0363014996825205E-4</v>
      </c>
      <c r="U64" s="509">
        <v>-7.9049446668334397E-4</v>
      </c>
      <c r="V64" s="509">
        <v>-2.1739079915143234E-4</v>
      </c>
      <c r="W64" s="509">
        <v>-3.6344382108167007E-4</v>
      </c>
      <c r="X64" s="509">
        <v>-1.3683791058431981E-4</v>
      </c>
      <c r="Y64" s="509">
        <v>-1.4173253782639883E-4</v>
      </c>
      <c r="Z64" s="509">
        <v>-2.0535296852954173E-3</v>
      </c>
      <c r="AA64" s="509">
        <v>-2.0535296852954173E-3</v>
      </c>
      <c r="AC64" s="509">
        <v>0.19655432928898053</v>
      </c>
      <c r="AD64" s="509">
        <v>0.38494426077391952</v>
      </c>
      <c r="AE64" s="509">
        <v>0.1058620192871275</v>
      </c>
      <c r="AF64" s="509">
        <v>0.17698493656271916</v>
      </c>
      <c r="AG64" s="509">
        <v>6.6635467490032671E-2</v>
      </c>
      <c r="AH64" s="509">
        <v>6.90189865972205E-2</v>
      </c>
      <c r="AI64" s="509">
        <v>0.99999999999999989</v>
      </c>
    </row>
    <row r="65" spans="1:35">
      <c r="A65" s="17">
        <v>202302</v>
      </c>
      <c r="B65" s="408">
        <f t="shared" ref="B65" si="836">T65*100</f>
        <v>-1.3161117423888015E-2</v>
      </c>
      <c r="C65" s="412">
        <f t="shared" ref="C65" si="837">U65*100</f>
        <v>-5.0722375876189545E-2</v>
      </c>
      <c r="D65" s="408">
        <f t="shared" ref="D65" si="838">V65*100</f>
        <v>-1.3636957595552618E-2</v>
      </c>
      <c r="E65" s="408">
        <f t="shared" ref="E65" si="839">W65*100</f>
        <v>-2.7421376341592751E-2</v>
      </c>
      <c r="F65" s="408">
        <f t="shared" ref="F65" si="840">X65*100</f>
        <v>-1.2834694791644861E-2</v>
      </c>
      <c r="G65" s="408">
        <f t="shared" ref="G65" si="841">Y65*100</f>
        <v>-9.897423875436304E-3</v>
      </c>
      <c r="H65" s="408">
        <f t="shared" ref="H65" si="842">Z65*100</f>
        <v>-0.12767394590430409</v>
      </c>
      <c r="I65" s="408">
        <f t="shared" ref="I65" si="843">AA65*100</f>
        <v>-0.12767394590430223</v>
      </c>
      <c r="K65" s="17">
        <v>202302</v>
      </c>
      <c r="L65" s="406">
        <f t="shared" ref="L65" si="844">AC65*100</f>
        <v>10.308381503108484</v>
      </c>
      <c r="M65" s="415">
        <f t="shared" ref="M65" si="845">AD65*100</f>
        <v>39.72805533417732</v>
      </c>
      <c r="N65" s="406">
        <f t="shared" ref="N65" si="846">AE65*100</f>
        <v>10.681081013798991</v>
      </c>
      <c r="O65" s="406">
        <f t="shared" ref="O65" si="847">AF65*100</f>
        <v>21.477660259788632</v>
      </c>
      <c r="P65" s="406">
        <f t="shared" ref="P65" si="848">AG65*100</f>
        <v>10.052712556769333</v>
      </c>
      <c r="Q65" s="406">
        <f t="shared" ref="Q65" si="849">AH65*100</f>
        <v>7.7521093323572501</v>
      </c>
      <c r="R65" s="406">
        <f t="shared" ref="R65" si="850">AI65*100</f>
        <v>100.00000000000003</v>
      </c>
      <c r="S65" s="408"/>
      <c r="T65" s="509">
        <v>-1.3161117423888014E-4</v>
      </c>
      <c r="U65" s="509">
        <v>-5.0722375876189544E-4</v>
      </c>
      <c r="V65" s="509">
        <v>-1.3636957595552617E-4</v>
      </c>
      <c r="W65" s="509">
        <v>-2.7421376341592752E-4</v>
      </c>
      <c r="X65" s="509">
        <v>-1.2834694791644862E-4</v>
      </c>
      <c r="Y65" s="509">
        <v>-9.8974238754363046E-5</v>
      </c>
      <c r="Z65" s="509">
        <v>-1.2767394590430408E-3</v>
      </c>
      <c r="AA65" s="509">
        <v>-1.2767394590430224E-3</v>
      </c>
      <c r="AC65" s="509">
        <v>0.10308381503108484</v>
      </c>
      <c r="AD65" s="509">
        <v>0.3972805533417732</v>
      </c>
      <c r="AE65" s="509">
        <v>0.1068108101379899</v>
      </c>
      <c r="AF65" s="509">
        <v>0.21477660259788631</v>
      </c>
      <c r="AG65" s="509">
        <v>0.10052712556769333</v>
      </c>
      <c r="AH65" s="509">
        <v>7.7521093323572501E-2</v>
      </c>
      <c r="AI65" s="509">
        <v>1.0000000000000002</v>
      </c>
    </row>
    <row r="66" spans="1:35">
      <c r="A66" s="17">
        <v>202303</v>
      </c>
      <c r="B66" s="408">
        <f t="shared" ref="B66" si="851">T66*100</f>
        <v>7.3032109081607843E-4</v>
      </c>
      <c r="C66" s="412">
        <f t="shared" ref="C66" si="852">U66*100</f>
        <v>-2.8213867223026139E-2</v>
      </c>
      <c r="D66" s="408">
        <f t="shared" ref="D66" si="853">V66*100</f>
        <v>-8.15531479894035E-3</v>
      </c>
      <c r="E66" s="408">
        <f t="shared" ref="E66" si="854">W66*100</f>
        <v>-1.6809991254580391E-2</v>
      </c>
      <c r="F66" s="408">
        <f t="shared" ref="F66" si="855">X66*100</f>
        <v>-1.2481546225018731E-2</v>
      </c>
      <c r="G66" s="408">
        <f t="shared" ref="G66" si="856">Y66*100</f>
        <v>-7.0030892191663913E-3</v>
      </c>
      <c r="H66" s="408">
        <f t="shared" ref="H66" si="857">Z66*100</f>
        <v>-7.1933487629915915E-2</v>
      </c>
      <c r="I66" s="408">
        <f t="shared" ref="I66" si="858">AA66*100</f>
        <v>-7.1933487629909296E-2</v>
      </c>
      <c r="K66" s="17">
        <v>202303</v>
      </c>
      <c r="L66" s="406">
        <f t="shared" ref="L66" si="859">AC66*100</f>
        <v>-1.0152727399697916</v>
      </c>
      <c r="M66" s="415">
        <f t="shared" ref="M66" si="860">AD66*100</f>
        <v>39.222159459556735</v>
      </c>
      <c r="N66" s="406">
        <f t="shared" ref="N66" si="861">AE66*100</f>
        <v>11.337299313079173</v>
      </c>
      <c r="O66" s="406">
        <f t="shared" ref="O66" si="862">AF66*100</f>
        <v>23.368797771998199</v>
      </c>
      <c r="P66" s="406">
        <f t="shared" ref="P66" si="863">AG66*100</f>
        <v>17.351509896522614</v>
      </c>
      <c r="Q66" s="406">
        <f t="shared" ref="Q66" si="864">AH66*100</f>
        <v>9.7355062988130783</v>
      </c>
      <c r="R66" s="406">
        <f t="shared" ref="R66" si="865">AI66*100</f>
        <v>100</v>
      </c>
      <c r="S66" s="408"/>
      <c r="T66" s="509">
        <v>7.3032109081607838E-6</v>
      </c>
      <c r="U66" s="509">
        <v>-2.8213867223026139E-4</v>
      </c>
      <c r="V66" s="509">
        <v>-8.1553147989403497E-5</v>
      </c>
      <c r="W66" s="509">
        <v>-1.680999125458039E-4</v>
      </c>
      <c r="X66" s="509">
        <v>-1.2481546225018731E-4</v>
      </c>
      <c r="Y66" s="509">
        <v>-7.003089219166391E-5</v>
      </c>
      <c r="Z66" s="509">
        <v>-7.1933487629915918E-4</v>
      </c>
      <c r="AA66" s="509">
        <v>-7.1933487629909294E-4</v>
      </c>
      <c r="AC66" s="509">
        <v>-1.0152727399697916E-2</v>
      </c>
      <c r="AD66" s="509">
        <v>0.39222159459556732</v>
      </c>
      <c r="AE66" s="509">
        <v>0.11337299313079173</v>
      </c>
      <c r="AF66" s="509">
        <v>0.23368797771998198</v>
      </c>
      <c r="AG66" s="509">
        <v>0.17351509896522613</v>
      </c>
      <c r="AH66" s="509">
        <v>9.7355062988130792E-2</v>
      </c>
      <c r="AI66" s="509">
        <v>1</v>
      </c>
    </row>
    <row r="67" spans="1:35">
      <c r="A67" s="17">
        <v>202304</v>
      </c>
      <c r="B67" s="408">
        <f t="shared" ref="B67" si="866">T67*100</f>
        <v>9.849710331589219E-3</v>
      </c>
      <c r="C67" s="412">
        <f t="shared" ref="C67" si="867">U67*100</f>
        <v>-1.5997106571439726E-2</v>
      </c>
      <c r="D67" s="408">
        <f t="shared" ref="D67" si="868">V67*100</f>
        <v>-5.0671224022481847E-3</v>
      </c>
      <c r="E67" s="408">
        <f t="shared" ref="E67" si="869">W67*100</f>
        <v>-8.2078239460845904E-3</v>
      </c>
      <c r="F67" s="408">
        <f t="shared" ref="F67" si="870">X67*100</f>
        <v>-1.1004683495811036E-2</v>
      </c>
      <c r="G67" s="408">
        <f t="shared" ref="G67" si="871">Y67*100</f>
        <v>-6.2398791069945671E-3</v>
      </c>
      <c r="H67" s="408">
        <f t="shared" ref="H67" si="872">Z67*100</f>
        <v>-3.6666905190988891E-2</v>
      </c>
      <c r="I67" s="408">
        <f t="shared" ref="I67" si="873">AA67*100</f>
        <v>-3.6666905190980974E-2</v>
      </c>
      <c r="K67" s="17">
        <v>202304</v>
      </c>
      <c r="L67" s="406">
        <f t="shared" ref="L67" si="874">AC67*100</f>
        <v>-26.862671611592255</v>
      </c>
      <c r="M67" s="415">
        <f t="shared" ref="M67" si="875">AD67*100</f>
        <v>43.628188657086639</v>
      </c>
      <c r="N67" s="406">
        <f t="shared" ref="N67" si="876">AE67*100</f>
        <v>13.819334835745723</v>
      </c>
      <c r="O67" s="406">
        <f t="shared" ref="O67" si="877">AF67*100</f>
        <v>22.384828780427625</v>
      </c>
      <c r="P67" s="406">
        <f t="shared" ref="P67" si="878">AG67*100</f>
        <v>30.01257793230802</v>
      </c>
      <c r="Q67" s="406">
        <f t="shared" ref="Q67" si="879">AH67*100</f>
        <v>17.017741406024236</v>
      </c>
      <c r="R67" s="406">
        <f t="shared" ref="R67" si="880">AI67*100</f>
        <v>99.999999999999972</v>
      </c>
      <c r="S67" s="408"/>
      <c r="T67" s="509">
        <v>9.8497103315892194E-5</v>
      </c>
      <c r="U67" s="509">
        <v>-1.5997106571439727E-4</v>
      </c>
      <c r="V67" s="509">
        <v>-5.0671224022481843E-5</v>
      </c>
      <c r="W67" s="509">
        <v>-8.207823946084591E-5</v>
      </c>
      <c r="X67" s="509">
        <v>-1.1004683495811037E-4</v>
      </c>
      <c r="Y67" s="509">
        <v>-6.2398791069945668E-5</v>
      </c>
      <c r="Z67" s="509">
        <v>-3.666690519098889E-4</v>
      </c>
      <c r="AA67" s="509">
        <v>-3.6666905190980975E-4</v>
      </c>
      <c r="AC67" s="509">
        <v>-0.26862671611592254</v>
      </c>
      <c r="AD67" s="509">
        <v>0.43628188657086636</v>
      </c>
      <c r="AE67" s="509">
        <v>0.13819334835745722</v>
      </c>
      <c r="AF67" s="509">
        <v>0.22384828780427624</v>
      </c>
      <c r="AG67" s="509">
        <v>0.30012577932308021</v>
      </c>
      <c r="AH67" s="509">
        <v>0.17017741406024237</v>
      </c>
      <c r="AI67" s="509">
        <v>0.99999999999999978</v>
      </c>
    </row>
    <row r="68" spans="1:35">
      <c r="A68" s="17">
        <v>202305</v>
      </c>
      <c r="B68" s="408">
        <f t="shared" ref="B68" si="881">T68*100</f>
        <v>1.8104803586910814E-2</v>
      </c>
      <c r="C68" s="412">
        <f t="shared" ref="C68" si="882">U68*100</f>
        <v>-1.1579148119077445E-2</v>
      </c>
      <c r="D68" s="408">
        <f t="shared" ref="D68" si="883">V68*100</f>
        <v>-9.1550399775669495E-3</v>
      </c>
      <c r="E68" s="408">
        <f t="shared" ref="E68" si="884">W68*100</f>
        <v>2.853923617048471E-4</v>
      </c>
      <c r="F68" s="408">
        <f t="shared" ref="F68" si="885">X68*100</f>
        <v>-6.4212156253523481E-3</v>
      </c>
      <c r="G68" s="408">
        <f t="shared" ref="G68" si="886">Y68*100</f>
        <v>-5.4755986282007856E-3</v>
      </c>
      <c r="H68" s="408">
        <f t="shared" ref="H68" si="887">Z68*100</f>
        <v>-1.4240806401581867E-2</v>
      </c>
      <c r="I68" s="408">
        <f t="shared" ref="I68" si="888">AA68*100</f>
        <v>-1.4240806401595316E-2</v>
      </c>
      <c r="K68" s="17">
        <v>202305</v>
      </c>
      <c r="L68" s="406">
        <f t="shared" ref="L68" si="889">AC68*100</f>
        <v>-127.13327515568034</v>
      </c>
      <c r="M68" s="415">
        <f t="shared" ref="M68" si="890">AD68*100</f>
        <v>81.309637899376511</v>
      </c>
      <c r="N68" s="406">
        <f t="shared" ref="N68" si="891">AE68*100</f>
        <v>64.287370528048243</v>
      </c>
      <c r="O68" s="406">
        <f t="shared" ref="O68" si="892">AF68*100</f>
        <v>-2.0040463556413894</v>
      </c>
      <c r="P68" s="406">
        <f t="shared" ref="P68" si="893">AG68*100</f>
        <v>45.090252927243505</v>
      </c>
      <c r="Q68" s="406">
        <f t="shared" ref="Q68" si="894">AH68*100</f>
        <v>38.450060156653464</v>
      </c>
      <c r="R68" s="406">
        <f t="shared" ref="R68" si="895">AI68*100</f>
        <v>100</v>
      </c>
      <c r="S68" s="408"/>
      <c r="T68" s="509">
        <v>1.8104803586910814E-4</v>
      </c>
      <c r="U68" s="509">
        <v>-1.1579148119077446E-4</v>
      </c>
      <c r="V68" s="509">
        <v>-9.1550399775669494E-5</v>
      </c>
      <c r="W68" s="509">
        <v>2.853923617048471E-6</v>
      </c>
      <c r="X68" s="509">
        <v>-6.4212156253523481E-5</v>
      </c>
      <c r="Y68" s="509">
        <v>-5.4755986282007853E-5</v>
      </c>
      <c r="Z68" s="509">
        <v>-1.4240806401581867E-4</v>
      </c>
      <c r="AA68" s="509">
        <v>-1.4240806401595317E-4</v>
      </c>
      <c r="AC68" s="509">
        <v>-1.2713327515568034</v>
      </c>
      <c r="AD68" s="509">
        <v>0.81309637899376508</v>
      </c>
      <c r="AE68" s="509">
        <v>0.64287370528048249</v>
      </c>
      <c r="AF68" s="509">
        <v>-2.0040463556413896E-2</v>
      </c>
      <c r="AG68" s="509">
        <v>0.45090252927243502</v>
      </c>
      <c r="AH68" s="509">
        <v>0.38450060156653465</v>
      </c>
      <c r="AI68" s="509">
        <v>1</v>
      </c>
    </row>
    <row r="69" spans="1:35">
      <c r="A69" s="17">
        <v>202306</v>
      </c>
      <c r="B69" s="408">
        <f t="shared" ref="B69" si="896">T69*100</f>
        <v>2.6050625665526978E-2</v>
      </c>
      <c r="C69" s="412">
        <f t="shared" ref="C69" si="897">U69*100</f>
        <v>-9.6926732418942153E-3</v>
      </c>
      <c r="D69" s="408">
        <f t="shared" ref="D69" si="898">V69*100</f>
        <v>-6.5460606466290613E-3</v>
      </c>
      <c r="E69" s="408">
        <f t="shared" ref="E69" si="899">W69*100</f>
        <v>5.3790129399316289E-3</v>
      </c>
      <c r="F69" s="408">
        <f t="shared" ref="F69" si="900">X69*100</f>
        <v>-4.6255972022692408E-3</v>
      </c>
      <c r="G69" s="408">
        <f t="shared" ref="G69" si="901">Y69*100</f>
        <v>-3.3578091520554383E-3</v>
      </c>
      <c r="H69" s="408">
        <f t="shared" ref="H69" si="902">Z69*100</f>
        <v>7.2074983626106469E-3</v>
      </c>
      <c r="I69" s="408">
        <f t="shared" ref="I69" si="903">AA69*100</f>
        <v>7.2074983626113599E-3</v>
      </c>
      <c r="K69" s="17">
        <v>202306</v>
      </c>
      <c r="L69" s="406">
        <f t="shared" ref="L69" si="904">AC69*100</f>
        <v>361.43782981160626</v>
      </c>
      <c r="M69" s="415">
        <f t="shared" ref="M69" si="905">AD69*100</f>
        <v>-134.48040851699074</v>
      </c>
      <c r="N69" s="406">
        <f t="shared" ref="N69" si="906">AE69*100</f>
        <v>-90.822922424612187</v>
      </c>
      <c r="O69" s="406">
        <f t="shared" ref="O69" si="907">AF69*100</f>
        <v>74.630789620925881</v>
      </c>
      <c r="P69" s="406">
        <f t="shared" ref="P69" si="908">AG69*100</f>
        <v>-64.177568548122309</v>
      </c>
      <c r="Q69" s="406">
        <f t="shared" ref="Q69" si="909">AH69*100</f>
        <v>-46.587719942806856</v>
      </c>
      <c r="R69" s="406">
        <f t="shared" ref="R69" si="910">AI69*100</f>
        <v>100.00000000000007</v>
      </c>
      <c r="S69" s="408"/>
      <c r="T69" s="509">
        <v>2.6050625665526977E-4</v>
      </c>
      <c r="U69" s="509">
        <v>-9.6926732418942159E-5</v>
      </c>
      <c r="V69" s="509">
        <v>-6.5460606466290612E-5</v>
      </c>
      <c r="W69" s="509">
        <v>5.3790129399316293E-5</v>
      </c>
      <c r="X69" s="509">
        <v>-4.6255972022692408E-5</v>
      </c>
      <c r="Y69" s="509">
        <v>-3.3578091520554382E-5</v>
      </c>
      <c r="Z69" s="509">
        <v>7.207498362610647E-5</v>
      </c>
      <c r="AA69" s="509">
        <v>7.2074983626113599E-5</v>
      </c>
      <c r="AC69" s="509">
        <v>3.6143782981160624</v>
      </c>
      <c r="AD69" s="509">
        <v>-1.3448040851699072</v>
      </c>
      <c r="AE69" s="509">
        <v>-0.90822922424612185</v>
      </c>
      <c r="AF69" s="509">
        <v>0.74630789620925875</v>
      </c>
      <c r="AG69" s="509">
        <v>-0.6417756854812231</v>
      </c>
      <c r="AH69" s="509">
        <v>-0.4658771994280686</v>
      </c>
      <c r="AI69" s="509">
        <v>1.0000000000000007</v>
      </c>
    </row>
    <row r="70" spans="1:35">
      <c r="A70" s="17">
        <v>202307</v>
      </c>
      <c r="B70" s="408">
        <f t="shared" ref="B70" si="911">T70*100</f>
        <v>1.9638915186859097E-2</v>
      </c>
      <c r="C70" s="412">
        <f t="shared" ref="C70" si="912">U70*100</f>
        <v>-9.3269764759072189E-3</v>
      </c>
      <c r="D70" s="408">
        <f t="shared" ref="D70" si="913">V70*100</f>
        <v>-3.5583967369102922E-4</v>
      </c>
      <c r="E70" s="408">
        <f t="shared" ref="E70" si="914">W70*100</f>
        <v>8.3043307260577091E-3</v>
      </c>
      <c r="F70" s="408">
        <f t="shared" ref="F70" si="915">X70*100</f>
        <v>-4.4383699325235898E-3</v>
      </c>
      <c r="G70" s="408">
        <f t="shared" ref="G70" si="916">Y70*100</f>
        <v>-7.5531601510489673E-4</v>
      </c>
      <c r="H70" s="408">
        <f t="shared" ref="H70" si="917">Z70*100</f>
        <v>1.3066743815690073E-2</v>
      </c>
      <c r="I70" s="408">
        <f t="shared" ref="I70" si="918">AA70*100</f>
        <v>1.3066743815707823E-2</v>
      </c>
      <c r="K70" s="17">
        <v>202307</v>
      </c>
      <c r="L70" s="406">
        <f t="shared" ref="L70" si="919">AC70*100</f>
        <v>150.29693291512609</v>
      </c>
      <c r="M70" s="415">
        <f t="shared" ref="M70" si="920">AD70*100</f>
        <v>-71.379500566221566</v>
      </c>
      <c r="N70" s="406">
        <f t="shared" ref="N70" si="921">AE70*100</f>
        <v>-2.723246730097745</v>
      </c>
      <c r="O70" s="406">
        <f t="shared" ref="O70" si="922">AF70*100</f>
        <v>63.553176240328291</v>
      </c>
      <c r="P70" s="406">
        <f t="shared" ref="P70" si="923">AG70*100</f>
        <v>-33.966916280964774</v>
      </c>
      <c r="Q70" s="406">
        <f t="shared" ref="Q70" si="924">AH70*100</f>
        <v>-5.7804455781702906</v>
      </c>
      <c r="R70" s="406">
        <f t="shared" ref="R70" si="925">AI70*100</f>
        <v>100</v>
      </c>
      <c r="S70" s="408"/>
      <c r="T70" s="509">
        <v>1.9638915186859097E-4</v>
      </c>
      <c r="U70" s="509">
        <v>-9.3269764759072182E-5</v>
      </c>
      <c r="V70" s="509">
        <v>-3.5583967369102925E-6</v>
      </c>
      <c r="W70" s="509">
        <v>8.30433072605771E-5</v>
      </c>
      <c r="X70" s="509">
        <v>-4.4383699325235895E-5</v>
      </c>
      <c r="Y70" s="509">
        <v>-7.5531601510489669E-6</v>
      </c>
      <c r="Z70" s="509">
        <v>1.3066743815690074E-4</v>
      </c>
      <c r="AA70" s="509">
        <v>1.3066743815707822E-4</v>
      </c>
      <c r="AC70" s="509">
        <v>1.5029693291512609</v>
      </c>
      <c r="AD70" s="509">
        <v>-0.71379500566221565</v>
      </c>
      <c r="AE70" s="509">
        <v>-2.7232467300977451E-2</v>
      </c>
      <c r="AF70" s="509">
        <v>0.63553176240328291</v>
      </c>
      <c r="AG70" s="509">
        <v>-0.33966916280964776</v>
      </c>
      <c r="AH70" s="509">
        <v>-5.7804455781702901E-2</v>
      </c>
      <c r="AI70" s="509">
        <v>1</v>
      </c>
    </row>
    <row r="71" spans="1:35">
      <c r="A71" s="17">
        <v>202308</v>
      </c>
      <c r="B71" s="408">
        <f t="shared" ref="B71" si="926">T71*100</f>
        <v>-1.0575704121056136E-2</v>
      </c>
      <c r="C71" s="412">
        <f t="shared" ref="C71" si="927">U71*100</f>
        <v>-1.1920487426161091E-2</v>
      </c>
      <c r="D71" s="408">
        <f t="shared" ref="D71" si="928">V71*100</f>
        <v>-2.8890165425234297E-3</v>
      </c>
      <c r="E71" s="408">
        <f t="shared" ref="E71" si="929">W71*100</f>
        <v>1.1006694224697099E-2</v>
      </c>
      <c r="F71" s="408">
        <f t="shared" ref="F71" si="930">X71*100</f>
        <v>-4.4157096647488656E-3</v>
      </c>
      <c r="G71" s="408">
        <f t="shared" ref="G71" si="931">Y71*100</f>
        <v>4.5879084493017855E-4</v>
      </c>
      <c r="H71" s="408">
        <f t="shared" ref="H71" si="932">Z71*100</f>
        <v>-1.8335432684862246E-2</v>
      </c>
      <c r="I71" s="408">
        <f t="shared" ref="I71" si="933">AA71*100</f>
        <v>-1.8335432684883291E-2</v>
      </c>
      <c r="K71" s="17">
        <v>202308</v>
      </c>
      <c r="L71" s="406">
        <f t="shared" ref="L71" si="934">AC71*100</f>
        <v>57.679054008839671</v>
      </c>
      <c r="M71" s="415">
        <f t="shared" ref="M71" si="935">AD71*100</f>
        <v>65.013395816956418</v>
      </c>
      <c r="N71" s="406">
        <f t="shared" ref="N71" si="936">AE71*100</f>
        <v>15.75646777568879</v>
      </c>
      <c r="O71" s="406">
        <f t="shared" ref="O71" si="937">AF71*100</f>
        <v>-60.029639953815973</v>
      </c>
      <c r="P71" s="406">
        <f t="shared" ref="P71" si="938">AG71*100</f>
        <v>24.082931341971985</v>
      </c>
      <c r="Q71" s="406">
        <f t="shared" ref="Q71" si="939">AH71*100</f>
        <v>-2.5022089896408977</v>
      </c>
      <c r="R71" s="406">
        <f t="shared" ref="R71" si="940">AI71*100</f>
        <v>100</v>
      </c>
      <c r="S71" s="408"/>
      <c r="T71" s="509">
        <v>-1.0575704121056136E-4</v>
      </c>
      <c r="U71" s="509">
        <v>-1.1920487426161092E-4</v>
      </c>
      <c r="V71" s="509">
        <v>-2.8890165425234298E-5</v>
      </c>
      <c r="W71" s="509">
        <v>1.1006694224697099E-4</v>
      </c>
      <c r="X71" s="509">
        <v>-4.4157096647488655E-5</v>
      </c>
      <c r="Y71" s="509">
        <v>4.5879084493017853E-6</v>
      </c>
      <c r="Z71" s="509">
        <v>-1.8335432684862246E-4</v>
      </c>
      <c r="AA71" s="509">
        <v>-1.833543268488329E-4</v>
      </c>
      <c r="AC71" s="509">
        <v>0.5767905400883967</v>
      </c>
      <c r="AD71" s="509">
        <v>0.65013395816956421</v>
      </c>
      <c r="AE71" s="509">
        <v>0.1575646777568879</v>
      </c>
      <c r="AF71" s="509">
        <v>-0.60029639953815972</v>
      </c>
      <c r="AG71" s="509">
        <v>0.24082931341971986</v>
      </c>
      <c r="AH71" s="509">
        <v>-2.5022089896408976E-2</v>
      </c>
      <c r="AI71" s="509">
        <v>1</v>
      </c>
    </row>
    <row r="72" spans="1:35">
      <c r="A72" s="17">
        <v>202309</v>
      </c>
      <c r="B72" s="408">
        <f t="shared" ref="B72" si="941">T72*100</f>
        <v>-6.1764335898776612E-2</v>
      </c>
      <c r="C72" s="412">
        <f t="shared" ref="C72" si="942">U72*100</f>
        <v>-2.2105418155054683E-2</v>
      </c>
      <c r="D72" s="408">
        <f t="shared" ref="D72" si="943">V72*100</f>
        <v>-1.3381764447631521E-2</v>
      </c>
      <c r="E72" s="408">
        <f t="shared" ref="E72" si="944">W72*100</f>
        <v>3.2283021608072796E-3</v>
      </c>
      <c r="F72" s="408">
        <f t="shared" ref="F72" si="945">X72*100</f>
        <v>-7.5828528258455336E-3</v>
      </c>
      <c r="G72" s="408">
        <f t="shared" ref="G72" si="946">Y72*100</f>
        <v>-9.3852046256096098E-4</v>
      </c>
      <c r="H72" s="408">
        <f t="shared" ref="H72" si="947">Z72*100</f>
        <v>-0.10254458962906203</v>
      </c>
      <c r="I72" s="408">
        <f t="shared" ref="I72" si="948">AA72*100</f>
        <v>-0.10254458962905477</v>
      </c>
      <c r="K72" s="17">
        <v>202309</v>
      </c>
      <c r="L72" s="406">
        <f t="shared" ref="L72" si="949">AC72*100</f>
        <v>60.2316866469492</v>
      </c>
      <c r="M72" s="415">
        <f t="shared" ref="M72" si="950">AD72*100</f>
        <v>21.556883922415945</v>
      </c>
      <c r="N72" s="406">
        <f t="shared" ref="N72" si="951">AE72*100</f>
        <v>13.049703057019219</v>
      </c>
      <c r="O72" s="406">
        <f t="shared" ref="O72" si="952">AF72*100</f>
        <v>-3.148193554126185</v>
      </c>
      <c r="P72" s="406">
        <f t="shared" ref="P72" si="953">AG72*100</f>
        <v>7.3946883529157805</v>
      </c>
      <c r="Q72" s="406">
        <f t="shared" ref="Q72" si="954">AH72*100</f>
        <v>0.91523157482603645</v>
      </c>
      <c r="R72" s="406">
        <f t="shared" ref="R72" si="955">AI72*100</f>
        <v>100</v>
      </c>
      <c r="S72" s="408"/>
      <c r="T72" s="509">
        <v>-6.1764335898776613E-4</v>
      </c>
      <c r="U72" s="509">
        <v>-2.2105418155054683E-4</v>
      </c>
      <c r="V72" s="509">
        <v>-1.3381764447631522E-4</v>
      </c>
      <c r="W72" s="509">
        <v>3.2283021608072796E-5</v>
      </c>
      <c r="X72" s="509">
        <v>-7.5828528258455337E-5</v>
      </c>
      <c r="Y72" s="509">
        <v>-9.3852046256096093E-6</v>
      </c>
      <c r="Z72" s="509">
        <v>-1.0254458962906203E-3</v>
      </c>
      <c r="AA72" s="509">
        <v>-1.0254458962905477E-3</v>
      </c>
      <c r="AC72" s="509">
        <v>0.60231686646949201</v>
      </c>
      <c r="AD72" s="509">
        <v>0.21556883922415945</v>
      </c>
      <c r="AE72" s="509">
        <v>0.13049703057019219</v>
      </c>
      <c r="AF72" s="509">
        <v>-3.148193554126185E-2</v>
      </c>
      <c r="AG72" s="509">
        <v>7.3946883529157806E-2</v>
      </c>
      <c r="AH72" s="509">
        <v>9.1523157482603645E-3</v>
      </c>
      <c r="AI72" s="509">
        <v>1</v>
      </c>
    </row>
    <row r="73" spans="1:35">
      <c r="A73" s="17">
        <v>202310</v>
      </c>
      <c r="B73" s="408">
        <f t="shared" ref="B73" si="956">T73*100</f>
        <v>-8.5218380891712145E-2</v>
      </c>
      <c r="C73" s="412">
        <f t="shared" ref="C73" si="957">U73*100</f>
        <v>-2.6790902255169603E-2</v>
      </c>
      <c r="D73" s="408">
        <f t="shared" ref="D73" si="958">V73*100</f>
        <v>-2.6054547449293083E-2</v>
      </c>
      <c r="E73" s="408">
        <f t="shared" ref="E73" si="959">W73*100</f>
        <v>-3.8571250798052491E-3</v>
      </c>
      <c r="F73" s="408">
        <f t="shared" ref="F73" si="960">X73*100</f>
        <v>-7.9493217361605202E-3</v>
      </c>
      <c r="G73" s="408">
        <f t="shared" ref="G73" si="961">Y73*100</f>
        <v>-1.0910073939302679E-3</v>
      </c>
      <c r="H73" s="408">
        <f t="shared" ref="H73" si="962">Z73*100</f>
        <v>-0.15096128480607088</v>
      </c>
      <c r="I73" s="408">
        <f t="shared" ref="I73" si="963">AA73*100</f>
        <v>-0.15096128480607912</v>
      </c>
      <c r="K73" s="17">
        <v>202310</v>
      </c>
      <c r="L73" s="406">
        <f t="shared" ref="L73" si="964">AC73*100</f>
        <v>56.450487289629315</v>
      </c>
      <c r="M73" s="415">
        <f t="shared" ref="M73" si="965">AD73*100</f>
        <v>17.746869529883739</v>
      </c>
      <c r="N73" s="406">
        <f t="shared" ref="N73" si="966">AE73*100</f>
        <v>17.25909227837024</v>
      </c>
      <c r="O73" s="406">
        <f t="shared" ref="O73" si="967">AF73*100</f>
        <v>2.5550425625750477</v>
      </c>
      <c r="P73" s="406">
        <f t="shared" ref="P73" si="968">AG73*100</f>
        <v>5.2658015903696391</v>
      </c>
      <c r="Q73" s="406">
        <f t="shared" ref="Q73" si="969">AH73*100</f>
        <v>0.72270674917201905</v>
      </c>
      <c r="R73" s="406">
        <f t="shared" ref="R73" si="970">AI73*100</f>
        <v>99.999999999999986</v>
      </c>
      <c r="S73" s="408"/>
      <c r="T73" s="509">
        <v>-8.5218380891712139E-4</v>
      </c>
      <c r="U73" s="509">
        <v>-2.6790902255169601E-4</v>
      </c>
      <c r="V73" s="509">
        <v>-2.6054547449293083E-4</v>
      </c>
      <c r="W73" s="509">
        <v>-3.8571250798052492E-5</v>
      </c>
      <c r="X73" s="509">
        <v>-7.9493217361605202E-5</v>
      </c>
      <c r="Y73" s="509">
        <v>-1.0910073939302679E-5</v>
      </c>
      <c r="Z73" s="509">
        <v>-1.5096128480607087E-3</v>
      </c>
      <c r="AA73" s="509">
        <v>-1.5096128480607911E-3</v>
      </c>
      <c r="AC73" s="509">
        <v>0.56450487289629314</v>
      </c>
      <c r="AD73" s="509">
        <v>0.17746869529883738</v>
      </c>
      <c r="AE73" s="509">
        <v>0.17259092278370239</v>
      </c>
      <c r="AF73" s="509">
        <v>2.5550425625750477E-2</v>
      </c>
      <c r="AG73" s="509">
        <v>5.2658015903696391E-2</v>
      </c>
      <c r="AH73" s="509">
        <v>7.2270674917201908E-3</v>
      </c>
      <c r="AI73" s="509">
        <v>0.99999999999999989</v>
      </c>
    </row>
    <row r="74" spans="1:35">
      <c r="A74" s="17">
        <v>202311</v>
      </c>
      <c r="B74" s="408">
        <f t="shared" ref="B74" si="971">T74*100</f>
        <v>-8.7044487956391026E-2</v>
      </c>
      <c r="C74" s="412">
        <f t="shared" ref="C74" si="972">U74*100</f>
        <v>-3.0138848047288974E-2</v>
      </c>
      <c r="D74" s="408">
        <f t="shared" ref="D74" si="973">V74*100</f>
        <v>-3.9943082175736173E-2</v>
      </c>
      <c r="E74" s="408">
        <f t="shared" ref="E74" si="974">W74*100</f>
        <v>-1.012204517036488E-2</v>
      </c>
      <c r="F74" s="408">
        <f t="shared" ref="F74" si="975">X74*100</f>
        <v>-7.9247949942090213E-3</v>
      </c>
      <c r="G74" s="408">
        <f t="shared" ref="G74" si="976">Y74*100</f>
        <v>-1.4833423207034513E-3</v>
      </c>
      <c r="H74" s="408">
        <f t="shared" ref="H74" si="977">Z74*100</f>
        <v>-0.17665660066469352</v>
      </c>
      <c r="I74" s="408">
        <f t="shared" ref="I74" si="978">AA74*100</f>
        <v>-0.17665660066469485</v>
      </c>
      <c r="K74" s="17">
        <v>202311</v>
      </c>
      <c r="L74" s="406">
        <f t="shared" ref="L74" si="979">AC74*100</f>
        <v>49.273272342428633</v>
      </c>
      <c r="M74" s="415">
        <f t="shared" ref="M74" si="980">AD74*100</f>
        <v>17.060697383447675</v>
      </c>
      <c r="N74" s="406">
        <f t="shared" ref="N74" si="981">AE74*100</f>
        <v>22.610580088966454</v>
      </c>
      <c r="O74" s="406">
        <f t="shared" ref="O74" si="982">AF74*100</f>
        <v>5.7297859985301223</v>
      </c>
      <c r="P74" s="406">
        <f t="shared" ref="P74" si="983">AG74*100</f>
        <v>4.4859886154216406</v>
      </c>
      <c r="Q74" s="406">
        <f t="shared" ref="Q74" si="984">AH74*100</f>
        <v>0.83967557120548131</v>
      </c>
      <c r="R74" s="406">
        <f t="shared" ref="R74" si="985">AI74*100</f>
        <v>100.00000000000003</v>
      </c>
      <c r="S74" s="408"/>
      <c r="T74" s="509">
        <v>-8.7044487956391026E-4</v>
      </c>
      <c r="U74" s="509">
        <v>-3.0138848047288975E-4</v>
      </c>
      <c r="V74" s="509">
        <v>-3.9943082175736175E-4</v>
      </c>
      <c r="W74" s="509">
        <v>-1.0122045170364881E-4</v>
      </c>
      <c r="X74" s="509">
        <v>-7.9247949942090208E-5</v>
      </c>
      <c r="Y74" s="509">
        <v>-1.4833423207034514E-5</v>
      </c>
      <c r="Z74" s="509">
        <v>-1.7665660066469352E-3</v>
      </c>
      <c r="AA74" s="509">
        <v>-1.7665660066469486E-3</v>
      </c>
      <c r="AC74" s="509">
        <v>0.49273272342428631</v>
      </c>
      <c r="AD74" s="509">
        <v>0.17060697383447676</v>
      </c>
      <c r="AE74" s="509">
        <v>0.22610580088966456</v>
      </c>
      <c r="AF74" s="509">
        <v>5.7297859985301222E-2</v>
      </c>
      <c r="AG74" s="509">
        <v>4.4859886154216405E-2</v>
      </c>
      <c r="AH74" s="509">
        <v>8.3967557120548132E-3</v>
      </c>
      <c r="AI74" s="509">
        <v>1.0000000000000002</v>
      </c>
    </row>
    <row r="75" spans="1:35">
      <c r="A75" s="402">
        <v>202312</v>
      </c>
      <c r="B75" s="410">
        <f t="shared" ref="B75" si="986">T75*100</f>
        <v>-7.7000142650473599E-2</v>
      </c>
      <c r="C75" s="414">
        <f t="shared" ref="C75" si="987">U75*100</f>
        <v>-2.7090885449398479E-2</v>
      </c>
      <c r="D75" s="410">
        <f t="shared" ref="D75" si="988">V75*100</f>
        <v>-4.4295289842587543E-2</v>
      </c>
      <c r="E75" s="410">
        <f t="shared" ref="E75" si="989">W75*100</f>
        <v>-1.3512616937405093E-2</v>
      </c>
      <c r="F75" s="410">
        <f t="shared" ref="F75" si="990">X75*100</f>
        <v>-7.5343795470701486E-3</v>
      </c>
      <c r="G75" s="410">
        <f t="shared" ref="G75" si="991">Y75*100</f>
        <v>-8.8656512446497258E-4</v>
      </c>
      <c r="H75" s="410">
        <f t="shared" ref="H75" si="992">Z75*100</f>
        <v>-0.17031987955139985</v>
      </c>
      <c r="I75" s="410">
        <f t="shared" ref="I75" si="993">AA75*100</f>
        <v>-0.17031987955138994</v>
      </c>
      <c r="K75" s="402">
        <v>202312</v>
      </c>
      <c r="L75" s="407">
        <f t="shared" ref="L75" si="994">AC75*100</f>
        <v>45.209134044294686</v>
      </c>
      <c r="M75" s="416">
        <f t="shared" ref="M75" si="995">AD75*100</f>
        <v>15.905885749069521</v>
      </c>
      <c r="N75" s="407">
        <f t="shared" ref="N75" si="996">AE75*100</f>
        <v>26.007116702557276</v>
      </c>
      <c r="O75" s="407">
        <f t="shared" ref="O75" si="997">AF75*100</f>
        <v>7.933669852864826</v>
      </c>
      <c r="P75" s="407">
        <f t="shared" ref="P75" si="998">AG75*100</f>
        <v>4.4236642057960083</v>
      </c>
      <c r="Q75" s="407">
        <f t="shared" ref="Q75" si="999">AH75*100</f>
        <v>0.52052944541768609</v>
      </c>
      <c r="R75" s="407">
        <f t="shared" ref="R75" si="1000">AI75*100</f>
        <v>99.999999999999986</v>
      </c>
      <c r="S75" s="408"/>
      <c r="T75" s="510">
        <v>-7.7000142650473602E-4</v>
      </c>
      <c r="U75" s="510">
        <v>-2.7090885449398478E-4</v>
      </c>
      <c r="V75" s="510">
        <v>-4.429528984258754E-4</v>
      </c>
      <c r="W75" s="510">
        <v>-1.3512616937405092E-4</v>
      </c>
      <c r="X75" s="510">
        <v>-7.5343795470701489E-5</v>
      </c>
      <c r="Y75" s="510">
        <v>-8.8656512446497254E-6</v>
      </c>
      <c r="Z75" s="510">
        <v>-1.7031987955139984E-3</v>
      </c>
      <c r="AA75" s="510">
        <v>-1.7031987955138993E-3</v>
      </c>
      <c r="AC75" s="510">
        <v>0.45209134044294685</v>
      </c>
      <c r="AD75" s="510">
        <v>0.1590588574906952</v>
      </c>
      <c r="AE75" s="510">
        <v>0.26007116702557276</v>
      </c>
      <c r="AF75" s="510">
        <v>7.9336698528648261E-2</v>
      </c>
      <c r="AG75" s="510">
        <v>4.4236642057960081E-2</v>
      </c>
      <c r="AH75" s="510">
        <v>5.2052944541768611E-3</v>
      </c>
      <c r="AI75" s="510">
        <v>0.99999999999999989</v>
      </c>
    </row>
    <row r="76" spans="1:35">
      <c r="A76" s="404">
        <v>202401</v>
      </c>
      <c r="B76" s="408">
        <f t="shared" ref="B76" si="1001">T76*100</f>
        <v>-6.3797176115370405E-2</v>
      </c>
      <c r="C76" s="412">
        <f t="shared" ref="C76" si="1002">U76*100</f>
        <v>-2.0417666607780653E-2</v>
      </c>
      <c r="D76" s="408">
        <f t="shared" ref="D76" si="1003">V76*100</f>
        <v>-3.6140833687883844E-2</v>
      </c>
      <c r="E76" s="408">
        <f t="shared" ref="E76" si="1004">W76*100</f>
        <v>-1.162605286348019E-2</v>
      </c>
      <c r="F76" s="408">
        <f t="shared" ref="F76" si="1005">X76*100</f>
        <v>-6.3767132264730053E-3</v>
      </c>
      <c r="G76" s="408">
        <f t="shared" ref="G76" si="1006">Y76*100</f>
        <v>-1.0234573909482093E-3</v>
      </c>
      <c r="H76" s="408">
        <f t="shared" ref="H76" si="1007">Z76*100</f>
        <v>-0.13938189989193631</v>
      </c>
      <c r="I76" s="408">
        <f t="shared" ref="I76" si="1008">AA76*100</f>
        <v>-0.13938189989195784</v>
      </c>
      <c r="K76" s="404">
        <v>202401</v>
      </c>
      <c r="L76" s="406">
        <f t="shared" ref="L76" si="1009">AC76*100</f>
        <v>45.771492686520112</v>
      </c>
      <c r="M76" s="415">
        <f t="shared" ref="M76" si="1010">AD76*100</f>
        <v>14.648721694574835</v>
      </c>
      <c r="N76" s="406">
        <f t="shared" ref="N76" si="1011">AE76*100</f>
        <v>25.929359347163487</v>
      </c>
      <c r="O76" s="406">
        <f t="shared" ref="O76" si="1012">AF76*100</f>
        <v>8.3411496560844309</v>
      </c>
      <c r="P76" s="406">
        <f t="shared" ref="P76" si="1013">AG76*100</f>
        <v>4.5749937627603821</v>
      </c>
      <c r="Q76" s="406">
        <f t="shared" ref="Q76" si="1014">AH76*100</f>
        <v>0.73428285289675521</v>
      </c>
      <c r="R76" s="406">
        <f t="shared" ref="R76" si="1015">AI76*100</f>
        <v>100.00000000000003</v>
      </c>
      <c r="S76" s="408"/>
      <c r="T76" s="509">
        <v>-6.3797176115370407E-4</v>
      </c>
      <c r="U76" s="509">
        <v>-2.0417666607780652E-4</v>
      </c>
      <c r="V76" s="509">
        <v>-3.6140833687883843E-4</v>
      </c>
      <c r="W76" s="509">
        <v>-1.162605286348019E-4</v>
      </c>
      <c r="X76" s="509">
        <v>-6.3767132264730053E-5</v>
      </c>
      <c r="Y76" s="509">
        <v>-1.0234573909482093E-5</v>
      </c>
      <c r="Z76" s="509">
        <v>-1.393818998919363E-3</v>
      </c>
      <c r="AA76" s="509">
        <v>-1.3938189989195786E-3</v>
      </c>
      <c r="AC76" s="509">
        <v>0.4577149268652011</v>
      </c>
      <c r="AD76" s="509">
        <v>0.14648721694574834</v>
      </c>
      <c r="AE76" s="509">
        <v>0.25929359347163489</v>
      </c>
      <c r="AF76" s="509">
        <v>8.3411496560844303E-2</v>
      </c>
      <c r="AG76" s="509">
        <v>4.5749937627603821E-2</v>
      </c>
      <c r="AH76" s="509">
        <v>7.3428285289675521E-3</v>
      </c>
      <c r="AI76" s="509">
        <v>1.0000000000000002</v>
      </c>
    </row>
    <row r="77" spans="1:35">
      <c r="A77" s="17">
        <v>202402</v>
      </c>
      <c r="B77" s="408">
        <f t="shared" ref="B77" si="1016">T77*100</f>
        <v>6.6544036679132268E-4</v>
      </c>
      <c r="C77" s="412">
        <f t="shared" ref="C77" si="1017">U77*100</f>
        <v>9.9653018734844278E-4</v>
      </c>
      <c r="D77" s="408">
        <f t="shared" ref="D77" si="1018">V77*100</f>
        <v>-6.0543931424886909E-3</v>
      </c>
      <c r="E77" s="408">
        <f t="shared" ref="E77" si="1019">W77*100</f>
        <v>3.3900301956676579E-3</v>
      </c>
      <c r="F77" s="408">
        <f t="shared" ref="F77" si="1020">X77*100</f>
        <v>-2.2337752118456421E-3</v>
      </c>
      <c r="G77" s="408">
        <f t="shared" ref="G77" si="1021">Y77*100</f>
        <v>2.2821657229027317E-3</v>
      </c>
      <c r="H77" s="408">
        <f t="shared" ref="H77" si="1022">Z77*100</f>
        <v>-9.5400188162417807E-4</v>
      </c>
      <c r="I77" s="408">
        <f t="shared" ref="I77" si="1023">AA77*100</f>
        <v>-9.5400188160231719E-4</v>
      </c>
      <c r="K77" s="17">
        <v>202402</v>
      </c>
      <c r="L77" s="406">
        <f t="shared" ref="L77" si="1024">AC77*100</f>
        <v>-69.752521416248939</v>
      </c>
      <c r="M77" s="415">
        <f t="shared" ref="M77" si="1025">AD77*100</f>
        <v>-104.45788488926884</v>
      </c>
      <c r="N77" s="406">
        <f t="shared" ref="N77" si="1026">AE77*100</f>
        <v>634.63115315675805</v>
      </c>
      <c r="O77" s="406">
        <f t="shared" ref="O77" si="1027">AF77*100</f>
        <v>-355.34837624179181</v>
      </c>
      <c r="P77" s="406">
        <f t="shared" ref="P77" si="1028">AG77*100</f>
        <v>234.14788323505857</v>
      </c>
      <c r="Q77" s="406">
        <f t="shared" ref="Q77" si="1029">AH77*100</f>
        <v>-239.22025384450697</v>
      </c>
      <c r="R77" s="406">
        <f t="shared" ref="R77" si="1030">AI77*100</f>
        <v>100.00000000000009</v>
      </c>
      <c r="S77" s="408"/>
      <c r="T77" s="509">
        <v>6.6544036679132269E-6</v>
      </c>
      <c r="U77" s="509">
        <v>9.9653018734844279E-6</v>
      </c>
      <c r="V77" s="509">
        <v>-6.0543931424886912E-5</v>
      </c>
      <c r="W77" s="509">
        <v>3.3900301956676579E-5</v>
      </c>
      <c r="X77" s="509">
        <v>-2.2337752118456423E-5</v>
      </c>
      <c r="Y77" s="509">
        <v>2.2821657229027319E-5</v>
      </c>
      <c r="Z77" s="509">
        <v>-9.5400188162417811E-6</v>
      </c>
      <c r="AA77" s="509">
        <v>-9.5400188160231721E-6</v>
      </c>
      <c r="AC77" s="509">
        <v>-0.69752521416248936</v>
      </c>
      <c r="AD77" s="509">
        <v>-1.0445788488926884</v>
      </c>
      <c r="AE77" s="509">
        <v>6.3463115315675802</v>
      </c>
      <c r="AF77" s="509">
        <v>-3.5534837624179181</v>
      </c>
      <c r="AG77" s="509">
        <v>2.3414788323505857</v>
      </c>
      <c r="AH77" s="509">
        <v>-2.3922025384450696</v>
      </c>
      <c r="AI77" s="509">
        <v>1.0000000000000009</v>
      </c>
    </row>
    <row r="78" spans="1:35">
      <c r="A78" s="17">
        <v>202403</v>
      </c>
      <c r="B78" s="408">
        <f t="shared" ref="B78" si="1031">T78*100</f>
        <v>6.3194241592740577E-2</v>
      </c>
      <c r="C78" s="412">
        <f t="shared" ref="C78" si="1032">U78*100</f>
        <v>2.3920571462882928E-2</v>
      </c>
      <c r="D78" s="408">
        <f t="shared" ref="D78" si="1033">V78*100</f>
        <v>2.6706132675076079E-2</v>
      </c>
      <c r="E78" s="408">
        <f t="shared" ref="E78" si="1034">W78*100</f>
        <v>2.2604082524814377E-2</v>
      </c>
      <c r="F78" s="408">
        <f t="shared" ref="F78" si="1035">X78*100</f>
        <v>2.1711042664531179E-3</v>
      </c>
      <c r="G78" s="408">
        <f t="shared" ref="G78" si="1036">Y78*100</f>
        <v>6.0201087001184031E-3</v>
      </c>
      <c r="H78" s="408">
        <f t="shared" ref="H78" si="1037">Z78*100</f>
        <v>0.1446162412220855</v>
      </c>
      <c r="I78" s="408">
        <f t="shared" ref="I78" si="1038">AA78*100</f>
        <v>0.144616241222077</v>
      </c>
      <c r="K78" s="17">
        <v>202403</v>
      </c>
      <c r="L78" s="406">
        <f t="shared" ref="L78" si="1039">AC78*100</f>
        <v>43.697886944588682</v>
      </c>
      <c r="M78" s="415">
        <f t="shared" ref="M78" si="1040">AD78*100</f>
        <v>16.540722716024948</v>
      </c>
      <c r="N78" s="406">
        <f t="shared" ref="N78" si="1041">AE78*100</f>
        <v>18.466897251231817</v>
      </c>
      <c r="O78" s="406">
        <f t="shared" ref="O78" si="1042">AF78*100</f>
        <v>15.630390012765957</v>
      </c>
      <c r="P78" s="406">
        <f t="shared" ref="P78" si="1043">AG78*100</f>
        <v>1.5012866107610818</v>
      </c>
      <c r="Q78" s="406">
        <f t="shared" ref="Q78" si="1044">AH78*100</f>
        <v>4.1628164646275039</v>
      </c>
      <c r="R78" s="406">
        <f t="shared" ref="R78" si="1045">AI78*100</f>
        <v>99.999999999999986</v>
      </c>
      <c r="S78" s="408"/>
      <c r="T78" s="509">
        <v>6.3194241592740572E-4</v>
      </c>
      <c r="U78" s="509">
        <v>2.392057146288293E-4</v>
      </c>
      <c r="V78" s="509">
        <v>2.670613267507608E-4</v>
      </c>
      <c r="W78" s="509">
        <v>2.2604082524814377E-4</v>
      </c>
      <c r="X78" s="509">
        <v>2.1711042664531179E-5</v>
      </c>
      <c r="Y78" s="509">
        <v>6.020108700118403E-5</v>
      </c>
      <c r="Z78" s="509">
        <v>1.4461624122208549E-3</v>
      </c>
      <c r="AA78" s="509">
        <v>1.4461624122207701E-3</v>
      </c>
      <c r="AC78" s="509">
        <v>0.43697886944588682</v>
      </c>
      <c r="AD78" s="509">
        <v>0.1654072271602495</v>
      </c>
      <c r="AE78" s="509">
        <v>0.18466897251231817</v>
      </c>
      <c r="AF78" s="509">
        <v>0.15630390012765957</v>
      </c>
      <c r="AG78" s="509">
        <v>1.5012866107610819E-2</v>
      </c>
      <c r="AH78" s="509">
        <v>4.1628164646275043E-2</v>
      </c>
      <c r="AI78" s="509">
        <v>0.99999999999999989</v>
      </c>
    </row>
    <row r="79" spans="1:35">
      <c r="A79" s="17">
        <v>202404</v>
      </c>
      <c r="B79" s="408">
        <f t="shared" ref="B79" si="1046">T79*100</f>
        <v>0.11727688725879767</v>
      </c>
      <c r="C79" s="412">
        <f t="shared" ref="C79" si="1047">U79*100</f>
        <v>4.2275138754875749E-2</v>
      </c>
      <c r="D79" s="408">
        <f t="shared" ref="D79" si="1048">V79*100</f>
        <v>5.4277209170399812E-2</v>
      </c>
      <c r="E79" s="408">
        <f t="shared" ref="E79" si="1049">W79*100</f>
        <v>2.9104268116970346E-2</v>
      </c>
      <c r="F79" s="408">
        <f t="shared" ref="F79" si="1050">X79*100</f>
        <v>8.4362257305033994E-3</v>
      </c>
      <c r="G79" s="408">
        <f t="shared" ref="G79" si="1051">Y79*100</f>
        <v>1.0571887250665777E-2</v>
      </c>
      <c r="H79" s="408">
        <f t="shared" ref="H79" si="1052">Z79*100</f>
        <v>0.2619416162822128</v>
      </c>
      <c r="I79" s="408">
        <f t="shared" ref="I79" si="1053">AA79*100</f>
        <v>0.26194161628220847</v>
      </c>
      <c r="K79" s="17">
        <v>202404</v>
      </c>
      <c r="L79" s="406">
        <f t="shared" ref="L79" si="1054">AC79*100</f>
        <v>44.772147672955079</v>
      </c>
      <c r="M79" s="415">
        <f t="shared" ref="M79" si="1055">AD79*100</f>
        <v>16.13914556796848</v>
      </c>
      <c r="N79" s="406">
        <f t="shared" ref="N79" si="1056">AE79*100</f>
        <v>20.721109513168074</v>
      </c>
      <c r="O79" s="406">
        <f t="shared" ref="O79" si="1057">AF79*100</f>
        <v>11.110975235647073</v>
      </c>
      <c r="P79" s="406">
        <f t="shared" ref="P79" si="1058">AG79*100</f>
        <v>3.2206511703792455</v>
      </c>
      <c r="Q79" s="406">
        <f t="shared" ref="Q79" si="1059">AH79*100</f>
        <v>4.035970839882026</v>
      </c>
      <c r="R79" s="406">
        <f t="shared" ref="R79" si="1060">AI79*100</f>
        <v>99.999999999999972</v>
      </c>
      <c r="S79" s="408"/>
      <c r="T79" s="509">
        <v>1.1727688725879767E-3</v>
      </c>
      <c r="U79" s="509">
        <v>4.2275138754875748E-4</v>
      </c>
      <c r="V79" s="509">
        <v>5.4277209170399809E-4</v>
      </c>
      <c r="W79" s="509">
        <v>2.9104268116970347E-4</v>
      </c>
      <c r="X79" s="509">
        <v>8.4362257305033985E-5</v>
      </c>
      <c r="Y79" s="509">
        <v>1.0571887250665776E-4</v>
      </c>
      <c r="Z79" s="509">
        <v>2.619416162822128E-3</v>
      </c>
      <c r="AA79" s="509">
        <v>2.6194161628220847E-3</v>
      </c>
      <c r="AC79" s="509">
        <v>0.44772147672955082</v>
      </c>
      <c r="AD79" s="509">
        <v>0.1613914556796848</v>
      </c>
      <c r="AE79" s="509">
        <v>0.20721109513168073</v>
      </c>
      <c r="AF79" s="509">
        <v>0.11110975235647073</v>
      </c>
      <c r="AG79" s="509">
        <v>3.2206511703792455E-2</v>
      </c>
      <c r="AH79" s="509">
        <v>4.0359708398820256E-2</v>
      </c>
      <c r="AI79" s="509">
        <v>0.99999999999999967</v>
      </c>
    </row>
    <row r="80" spans="1:35">
      <c r="A80" s="17">
        <v>202405</v>
      </c>
      <c r="B80" s="408">
        <f t="shared" ref="B80" si="1061">T80*100</f>
        <v>0.14228500841208744</v>
      </c>
      <c r="C80" s="412">
        <f t="shared" ref="C80" si="1062">U80*100</f>
        <v>3.8951184338445556E-2</v>
      </c>
      <c r="D80" s="408">
        <f t="shared" ref="D80" si="1063">V80*100</f>
        <v>6.1805723792586316E-2</v>
      </c>
      <c r="E80" s="408">
        <f t="shared" ref="E80" si="1064">W80*100</f>
        <v>3.3365456917594974E-2</v>
      </c>
      <c r="F80" s="408">
        <f t="shared" ref="F80" si="1065">X80*100</f>
        <v>1.2588264433079324E-2</v>
      </c>
      <c r="G80" s="408">
        <f t="shared" ref="G80" si="1066">Y80*100</f>
        <v>1.2097953586934234E-2</v>
      </c>
      <c r="H80" s="408">
        <f t="shared" ref="H80" si="1067">Z80*100</f>
        <v>0.30109359148072784</v>
      </c>
      <c r="I80" s="408">
        <f t="shared" ref="I80" si="1068">AA80*100</f>
        <v>0.30109359148074177</v>
      </c>
      <c r="K80" s="17">
        <v>202405</v>
      </c>
      <c r="L80" s="406">
        <f t="shared" ref="L80" si="1069">AC80*100</f>
        <v>47.256073339971671</v>
      </c>
      <c r="M80" s="415">
        <f t="shared" ref="M80" si="1070">AD80*100</f>
        <v>12.93657036899728</v>
      </c>
      <c r="N80" s="406">
        <f t="shared" ref="N80" si="1071">AE80*100</f>
        <v>20.527080463133114</v>
      </c>
      <c r="O80" s="406">
        <f t="shared" ref="O80" si="1072">AF80*100</f>
        <v>11.08142380364499</v>
      </c>
      <c r="P80" s="406">
        <f t="shared" ref="P80" si="1073">AG80*100</f>
        <v>4.1808476796773881</v>
      </c>
      <c r="Q80" s="406">
        <f t="shared" ref="Q80" si="1074">AH80*100</f>
        <v>4.0180043445755604</v>
      </c>
      <c r="R80" s="406">
        <f t="shared" ref="R80" si="1075">AI80*100</f>
        <v>100</v>
      </c>
      <c r="S80" s="408"/>
      <c r="T80" s="509">
        <v>1.4228500841208744E-3</v>
      </c>
      <c r="U80" s="509">
        <v>3.8951184338445558E-4</v>
      </c>
      <c r="V80" s="509">
        <v>6.1805723792586313E-4</v>
      </c>
      <c r="W80" s="509">
        <v>3.3365456917594977E-4</v>
      </c>
      <c r="X80" s="509">
        <v>1.2588264433079324E-4</v>
      </c>
      <c r="Y80" s="509">
        <v>1.2097953586934233E-4</v>
      </c>
      <c r="Z80" s="509">
        <v>3.0109359148072783E-3</v>
      </c>
      <c r="AA80" s="509">
        <v>3.0109359148074175E-3</v>
      </c>
      <c r="AC80" s="509">
        <v>0.47256073339971671</v>
      </c>
      <c r="AD80" s="509">
        <v>0.1293657036899728</v>
      </c>
      <c r="AE80" s="509">
        <v>0.20527080463133116</v>
      </c>
      <c r="AF80" s="509">
        <v>0.11081423803644989</v>
      </c>
      <c r="AG80" s="509">
        <v>4.180847679677388E-2</v>
      </c>
      <c r="AH80" s="509">
        <v>4.0180043445755605E-2</v>
      </c>
      <c r="AI80" s="509">
        <v>1</v>
      </c>
    </row>
    <row r="81" spans="1:35">
      <c r="A81" s="17">
        <v>202406</v>
      </c>
      <c r="B81" s="408">
        <f t="shared" ref="B81" si="1076">T81*100</f>
        <v>0.11756006182619262</v>
      </c>
      <c r="C81" s="412">
        <f t="shared" ref="C81" si="1077">U81*100</f>
        <v>1.1692497423176964E-2</v>
      </c>
      <c r="D81" s="408">
        <f t="shared" ref="D81" si="1078">V81*100</f>
        <v>5.1267158268660788E-2</v>
      </c>
      <c r="E81" s="408">
        <f t="shared" ref="E81" si="1079">W81*100</f>
        <v>3.5536225471778787E-2</v>
      </c>
      <c r="F81" s="408">
        <f t="shared" ref="F81" si="1080">X81*100</f>
        <v>1.3916550763805874E-2</v>
      </c>
      <c r="G81" s="408">
        <f t="shared" ref="G81" si="1081">Y81*100</f>
        <v>9.8558650915484148E-3</v>
      </c>
      <c r="H81" s="408">
        <f t="shared" ref="H81" si="1082">Z81*100</f>
        <v>0.23982835884516349</v>
      </c>
      <c r="I81" s="408">
        <f t="shared" ref="I81" si="1083">AA81*100</f>
        <v>0.23982835884516057</v>
      </c>
      <c r="K81" s="17">
        <v>202406</v>
      </c>
      <c r="L81" s="406">
        <f t="shared" ref="L81" si="1084">AC81*100</f>
        <v>49.018415667052544</v>
      </c>
      <c r="M81" s="415">
        <f t="shared" ref="M81" si="1085">AD81*100</f>
        <v>4.8753606452045153</v>
      </c>
      <c r="N81" s="406">
        <f t="shared" ref="N81" si="1086">AE81*100</f>
        <v>21.376603882679102</v>
      </c>
      <c r="O81" s="406">
        <f t="shared" ref="O81" si="1087">AF81*100</f>
        <v>14.817357564757996</v>
      </c>
      <c r="P81" s="406">
        <f t="shared" ref="P81" si="1088">AG81*100</f>
        <v>5.8027127529111739</v>
      </c>
      <c r="Q81" s="406">
        <f t="shared" ref="Q81" si="1089">AH81*100</f>
        <v>4.1095494873946485</v>
      </c>
      <c r="R81" s="406">
        <f t="shared" ref="R81" si="1090">AI81*100</f>
        <v>99.999999999999972</v>
      </c>
      <c r="S81" s="408"/>
      <c r="T81" s="509">
        <v>1.1756006182619262E-3</v>
      </c>
      <c r="U81" s="509">
        <v>1.1692497423176963E-4</v>
      </c>
      <c r="V81" s="509">
        <v>5.1267158268660786E-4</v>
      </c>
      <c r="W81" s="509">
        <v>3.5536225471778784E-4</v>
      </c>
      <c r="X81" s="509">
        <v>1.3916550763805875E-4</v>
      </c>
      <c r="Y81" s="509">
        <v>9.8558650915484152E-5</v>
      </c>
      <c r="Z81" s="509">
        <v>2.3982835884516348E-3</v>
      </c>
      <c r="AA81" s="509">
        <v>2.3982835884516058E-3</v>
      </c>
      <c r="AC81" s="509">
        <v>0.49018415667052545</v>
      </c>
      <c r="AD81" s="509">
        <v>4.8753606452045156E-2</v>
      </c>
      <c r="AE81" s="509">
        <v>0.21376603882679102</v>
      </c>
      <c r="AF81" s="509">
        <v>0.14817357564757996</v>
      </c>
      <c r="AG81" s="509">
        <v>5.8027127529111738E-2</v>
      </c>
      <c r="AH81" s="509">
        <v>4.1095494873946488E-2</v>
      </c>
      <c r="AI81" s="509">
        <v>0.99999999999999978</v>
      </c>
    </row>
    <row r="82" spans="1:35">
      <c r="A82" s="17">
        <v>202407</v>
      </c>
      <c r="B82" s="408">
        <f t="shared" ref="B82" si="1091">T82*100</f>
        <v>8.8250962184567017E-2</v>
      </c>
      <c r="C82" s="412">
        <f t="shared" ref="C82" si="1092">U82*100</f>
        <v>-5.5610751376046434E-3</v>
      </c>
      <c r="D82" s="408">
        <f t="shared" ref="D82" si="1093">V82*100</f>
        <v>4.3731093522577223E-2</v>
      </c>
      <c r="E82" s="408">
        <f t="shared" ref="E82" si="1094">W82*100</f>
        <v>3.5227216585355943E-2</v>
      </c>
      <c r="F82" s="408">
        <f t="shared" ref="F82" si="1095">X82*100</f>
        <v>1.6356753120209108E-2</v>
      </c>
      <c r="G82" s="408">
        <f t="shared" ref="G82" si="1096">Y82*100</f>
        <v>8.3881566713139063E-3</v>
      </c>
      <c r="H82" s="408">
        <f t="shared" ref="H82" si="1097">Z82*100</f>
        <v>0.18639310694641856</v>
      </c>
      <c r="I82" s="408">
        <f t="shared" ref="I82" si="1098">AA82*100</f>
        <v>0.18639310694640812</v>
      </c>
      <c r="K82" s="17">
        <v>202407</v>
      </c>
      <c r="L82" s="406">
        <f t="shared" ref="L82" si="1099">AC82*100</f>
        <v>47.346687670127231</v>
      </c>
      <c r="M82" s="415">
        <f t="shared" ref="M82" si="1100">AD82*100</f>
        <v>-2.9835197388513173</v>
      </c>
      <c r="N82" s="406">
        <f t="shared" ref="N82" si="1101">AE82*100</f>
        <v>23.461754696298058</v>
      </c>
      <c r="O82" s="406">
        <f t="shared" ref="O82" si="1102">AF82*100</f>
        <v>18.899420242768166</v>
      </c>
      <c r="P82" s="406">
        <f t="shared" ref="P82" si="1103">AG82*100</f>
        <v>8.7754066597060909</v>
      </c>
      <c r="Q82" s="406">
        <f t="shared" ref="Q82" si="1104">AH82*100</f>
        <v>4.5002504699517702</v>
      </c>
      <c r="R82" s="406">
        <f t="shared" ref="R82" si="1105">AI82*100</f>
        <v>100</v>
      </c>
      <c r="S82" s="408"/>
      <c r="T82" s="509">
        <v>8.8250962184567019E-4</v>
      </c>
      <c r="U82" s="509">
        <v>-5.5610751376046435E-5</v>
      </c>
      <c r="V82" s="509">
        <v>4.373109352257722E-4</v>
      </c>
      <c r="W82" s="509">
        <v>3.5227216585355945E-4</v>
      </c>
      <c r="X82" s="509">
        <v>1.6356753120209109E-4</v>
      </c>
      <c r="Y82" s="509">
        <v>8.3881566713139068E-5</v>
      </c>
      <c r="Z82" s="509">
        <v>1.8639310694641856E-3</v>
      </c>
      <c r="AA82" s="509">
        <v>1.8639310694640813E-3</v>
      </c>
      <c r="AC82" s="509">
        <v>0.4734668767012723</v>
      </c>
      <c r="AD82" s="509">
        <v>-2.9835197388513174E-2</v>
      </c>
      <c r="AE82" s="509">
        <v>0.23461754696298059</v>
      </c>
      <c r="AF82" s="509">
        <v>0.18899420242768167</v>
      </c>
      <c r="AG82" s="509">
        <v>8.7754066597060906E-2</v>
      </c>
      <c r="AH82" s="509">
        <v>4.5002504699517699E-2</v>
      </c>
      <c r="AI82" s="509">
        <v>1</v>
      </c>
    </row>
    <row r="83" spans="1:35">
      <c r="A83" s="17">
        <v>202408</v>
      </c>
      <c r="B83" s="408">
        <f t="shared" ref="B83" si="1106">T83*100</f>
        <v>-4.330869064158094E-3</v>
      </c>
      <c r="C83" s="412">
        <f t="shared" ref="C83" si="1107">U83*100</f>
        <v>-3.4602138456920839E-2</v>
      </c>
      <c r="D83" s="408">
        <f t="shared" ref="D83" si="1108">V83*100</f>
        <v>2.3903345469675038E-2</v>
      </c>
      <c r="E83" s="408">
        <f t="shared" ref="E83" si="1109">W83*100</f>
        <v>2.0075855795198629E-2</v>
      </c>
      <c r="F83" s="408">
        <f t="shared" ref="F83" si="1110">X83*100</f>
        <v>1.1077499795453924E-2</v>
      </c>
      <c r="G83" s="408">
        <f t="shared" ref="G83" si="1111">Y83*100</f>
        <v>3.1436003998570033E-3</v>
      </c>
      <c r="H83" s="408">
        <f t="shared" ref="H83" si="1112">Z83*100</f>
        <v>1.9267293939105663E-2</v>
      </c>
      <c r="I83" s="408">
        <f t="shared" ref="I83" si="1113">AA83*100</f>
        <v>1.9267293939132134E-2</v>
      </c>
      <c r="K83" s="17">
        <v>202408</v>
      </c>
      <c r="L83" s="406">
        <f t="shared" ref="L83" si="1114">AC83*100</f>
        <v>-22.477827337070881</v>
      </c>
      <c r="M83" s="415">
        <f t="shared" ref="M83" si="1115">AD83*100</f>
        <v>-179.5900273607752</v>
      </c>
      <c r="N83" s="406">
        <f t="shared" ref="N83" si="1116">AE83*100</f>
        <v>124.06176780829539</v>
      </c>
      <c r="O83" s="406">
        <f t="shared" ref="O83" si="1117">AF83*100</f>
        <v>104.19655120562561</v>
      </c>
      <c r="P83" s="406">
        <f t="shared" ref="P83" si="1118">AG83*100</f>
        <v>57.493801830523758</v>
      </c>
      <c r="Q83" s="406">
        <f t="shared" ref="Q83" si="1119">AH83*100</f>
        <v>16.315733853401319</v>
      </c>
      <c r="R83" s="406">
        <f t="shared" ref="R83" si="1120">AI83*100</f>
        <v>99.999999999999972</v>
      </c>
      <c r="S83" s="408"/>
      <c r="T83" s="509">
        <v>-4.3308690641580939E-5</v>
      </c>
      <c r="U83" s="509">
        <v>-3.4602138456920841E-4</v>
      </c>
      <c r="V83" s="509">
        <v>2.3903345469675037E-4</v>
      </c>
      <c r="W83" s="509">
        <v>2.0075855795198631E-4</v>
      </c>
      <c r="X83" s="509">
        <v>1.1077499795453924E-4</v>
      </c>
      <c r="Y83" s="509">
        <v>3.1436003998570032E-5</v>
      </c>
      <c r="Z83" s="509">
        <v>1.9267293939105663E-4</v>
      </c>
      <c r="AA83" s="509">
        <v>1.9267293939132134E-4</v>
      </c>
      <c r="AC83" s="509">
        <v>-0.22477827337070883</v>
      </c>
      <c r="AD83" s="509">
        <v>-1.7959002736077521</v>
      </c>
      <c r="AE83" s="509">
        <v>1.2406176780829539</v>
      </c>
      <c r="AF83" s="509">
        <v>1.0419655120562561</v>
      </c>
      <c r="AG83" s="509">
        <v>0.57493801830523761</v>
      </c>
      <c r="AH83" s="509">
        <v>0.16315733853401318</v>
      </c>
      <c r="AI83" s="509">
        <v>0.99999999999999978</v>
      </c>
    </row>
    <row r="84" spans="1:35">
      <c r="A84" s="17">
        <v>202409</v>
      </c>
      <c r="B84" s="408">
        <f t="shared" ref="B84" si="1121">T84*100</f>
        <v>-4.4668727176006902E-2</v>
      </c>
      <c r="C84" s="412">
        <f t="shared" ref="C84" si="1122">U84*100</f>
        <v>-3.2256264443988263E-2</v>
      </c>
      <c r="D84" s="408">
        <f t="shared" ref="D84" si="1123">V84*100</f>
        <v>1.2798877698006294E-2</v>
      </c>
      <c r="E84" s="408">
        <f t="shared" ref="E84" si="1124">W84*100</f>
        <v>6.8053513919483491E-3</v>
      </c>
      <c r="F84" s="408">
        <f t="shared" ref="F84" si="1125">X84*100</f>
        <v>6.8893189511775388E-3</v>
      </c>
      <c r="G84" s="408">
        <f t="shared" ref="G84" si="1126">Y84*100</f>
        <v>7.0191250381994904E-4</v>
      </c>
      <c r="H84" s="408">
        <f t="shared" ref="H84" si="1127">Z84*100</f>
        <v>-4.9729531075043042E-2</v>
      </c>
      <c r="I84" s="408">
        <f t="shared" ref="I84" si="1128">AA84*100</f>
        <v>-4.9729531075054262E-2</v>
      </c>
      <c r="K84" s="17">
        <v>202409</v>
      </c>
      <c r="L84" s="406">
        <f t="shared" ref="L84" si="1129">AC84*100</f>
        <v>89.823342811338264</v>
      </c>
      <c r="M84" s="415">
        <f t="shared" ref="M84" si="1130">AD84*100</f>
        <v>64.86339956697519</v>
      </c>
      <c r="N84" s="406">
        <f t="shared" ref="N84" si="1131">AE84*100</f>
        <v>-25.736976443016289</v>
      </c>
      <c r="O84" s="406">
        <f t="shared" ref="O84" si="1132">AF84*100</f>
        <v>-13.684728660881424</v>
      </c>
      <c r="P84" s="406">
        <f t="shared" ref="P84" si="1133">AG84*100</f>
        <v>-13.853577144697773</v>
      </c>
      <c r="Q84" s="406">
        <f t="shared" ref="Q84" si="1134">AH84*100</f>
        <v>-1.411460129717987</v>
      </c>
      <c r="R84" s="406">
        <f t="shared" ref="R84" si="1135">AI84*100</f>
        <v>99.999999999999986</v>
      </c>
      <c r="S84" s="408"/>
      <c r="T84" s="509">
        <v>-4.4668727176006901E-4</v>
      </c>
      <c r="U84" s="509">
        <v>-3.2256264443988262E-4</v>
      </c>
      <c r="V84" s="509">
        <v>1.2798877698006294E-4</v>
      </c>
      <c r="W84" s="509">
        <v>6.8053513919483487E-5</v>
      </c>
      <c r="X84" s="509">
        <v>6.8893189511775392E-5</v>
      </c>
      <c r="Y84" s="509">
        <v>7.0191250381994905E-6</v>
      </c>
      <c r="Z84" s="509">
        <v>-4.9729531075043041E-4</v>
      </c>
      <c r="AA84" s="509">
        <v>-4.9729531075054262E-4</v>
      </c>
      <c r="AC84" s="509">
        <v>0.89823342811338269</v>
      </c>
      <c r="AD84" s="509">
        <v>0.64863399566975188</v>
      </c>
      <c r="AE84" s="509">
        <v>-0.25736976443016291</v>
      </c>
      <c r="AF84" s="509">
        <v>-0.13684728660881423</v>
      </c>
      <c r="AG84" s="509">
        <v>-0.13853577144697773</v>
      </c>
      <c r="AH84" s="509">
        <v>-1.4114601297179868E-2</v>
      </c>
      <c r="AI84" s="509">
        <v>0.99999999999999989</v>
      </c>
    </row>
    <row r="85" spans="1:35">
      <c r="A85" s="17">
        <v>202410</v>
      </c>
      <c r="B85" s="408">
        <f t="shared" ref="B85" si="1136">T85*100</f>
        <v>-8.8619041925968978E-2</v>
      </c>
      <c r="C85" s="412">
        <f t="shared" ref="C85" si="1137">U85*100</f>
        <v>-1.311746544736726E-2</v>
      </c>
      <c r="D85" s="408">
        <f t="shared" ref="D85" si="1138">V85*100</f>
        <v>3.9527597180648161E-3</v>
      </c>
      <c r="E85" s="408">
        <f t="shared" ref="E85" si="1139">W85*100</f>
        <v>-6.2057540715926953E-3</v>
      </c>
      <c r="F85" s="408">
        <f t="shared" ref="F85" si="1140">X85*100</f>
        <v>3.9664067437107792E-3</v>
      </c>
      <c r="G85" s="408">
        <f t="shared" ref="G85" si="1141">Y85*100</f>
        <v>-9.3829992670926843E-4</v>
      </c>
      <c r="H85" s="408">
        <f t="shared" ref="H85" si="1142">Z85*100</f>
        <v>-0.10096139490986263</v>
      </c>
      <c r="I85" s="408">
        <f t="shared" ref="I85" si="1143">AA85*100</f>
        <v>-0.10096139490987281</v>
      </c>
      <c r="K85" s="17">
        <v>202410</v>
      </c>
      <c r="L85" s="406">
        <f t="shared" ref="L85" si="1144">AC85*100</f>
        <v>87.775175853193417</v>
      </c>
      <c r="M85" s="415">
        <f t="shared" ref="M85" si="1145">AD85*100</f>
        <v>12.99255567841392</v>
      </c>
      <c r="N85" s="406">
        <f t="shared" ref="N85" si="1146">AE85*100</f>
        <v>-3.9151199541109771</v>
      </c>
      <c r="O85" s="406">
        <f t="shared" ref="O85" si="1147">AF85*100</f>
        <v>6.1466603914626319</v>
      </c>
      <c r="P85" s="406">
        <f t="shared" ref="P85" si="1148">AG85*100</f>
        <v>-3.9286370273033069</v>
      </c>
      <c r="Q85" s="406">
        <f t="shared" ref="Q85" si="1149">AH85*100</f>
        <v>0.9293650583443045</v>
      </c>
      <c r="R85" s="406">
        <f t="shared" ref="R85" si="1150">AI85*100</f>
        <v>99.999999999999986</v>
      </c>
      <c r="S85" s="408"/>
      <c r="T85" s="509">
        <v>-8.8619041925968971E-4</v>
      </c>
      <c r="U85" s="509">
        <v>-1.3117465447367259E-4</v>
      </c>
      <c r="V85" s="509">
        <v>3.9527597180648163E-5</v>
      </c>
      <c r="W85" s="509">
        <v>-6.2057540715926954E-5</v>
      </c>
      <c r="X85" s="509">
        <v>3.966406743710779E-5</v>
      </c>
      <c r="Y85" s="509">
        <v>-9.3829992670926838E-6</v>
      </c>
      <c r="Z85" s="509">
        <v>-1.0096139490986262E-3</v>
      </c>
      <c r="AA85" s="509">
        <v>-1.0096139490987281E-3</v>
      </c>
      <c r="AC85" s="509">
        <v>0.8777517585319341</v>
      </c>
      <c r="AD85" s="509">
        <v>0.1299255567841392</v>
      </c>
      <c r="AE85" s="509">
        <v>-3.9151199541109773E-2</v>
      </c>
      <c r="AF85" s="509">
        <v>6.1466603914626321E-2</v>
      </c>
      <c r="AG85" s="509">
        <v>-3.9286370273033069E-2</v>
      </c>
      <c r="AH85" s="509">
        <v>9.2936505834430444E-3</v>
      </c>
      <c r="AI85" s="509">
        <v>0.99999999999999989</v>
      </c>
    </row>
    <row r="86" spans="1:35">
      <c r="A86" s="17">
        <v>202411</v>
      </c>
      <c r="B86" s="408">
        <f t="shared" ref="B86" si="1151">T86*100</f>
        <v>-0.10863132172141017</v>
      </c>
      <c r="C86" s="412">
        <f t="shared" ref="C86" si="1152">U86*100</f>
        <v>1.580514124061581E-2</v>
      </c>
      <c r="D86" s="408">
        <f t="shared" ref="D86" si="1153">V86*100</f>
        <v>-6.0388852073374466E-3</v>
      </c>
      <c r="E86" s="408">
        <f t="shared" ref="E86" si="1154">W86*100</f>
        <v>-2.0719471057895449E-2</v>
      </c>
      <c r="F86" s="408">
        <f t="shared" ref="F86" si="1155">X86*100</f>
        <v>4.2645003381360544E-4</v>
      </c>
      <c r="G86" s="408">
        <f t="shared" ref="G86" si="1156">Y86*100</f>
        <v>-3.3353770906290915E-3</v>
      </c>
      <c r="H86" s="408">
        <f t="shared" ref="H86" si="1157">Z86*100</f>
        <v>-0.12249346380284273</v>
      </c>
      <c r="I86" s="408">
        <f t="shared" ref="I86" si="1158">AA86*100</f>
        <v>-0.12249346380283793</v>
      </c>
      <c r="K86" s="17">
        <v>202411</v>
      </c>
      <c r="L86" s="406">
        <f t="shared" ref="L86" si="1159">AC86*100</f>
        <v>88.683361829212259</v>
      </c>
      <c r="M86" s="415">
        <f t="shared" ref="M86" si="1160">AD86*100</f>
        <v>-12.902844568143411</v>
      </c>
      <c r="N86" s="406">
        <f t="shared" ref="N86" si="1161">AE86*100</f>
        <v>4.9299652568052377</v>
      </c>
      <c r="O86" s="406">
        <f t="shared" ref="O86" si="1162">AF86*100</f>
        <v>16.914756440591898</v>
      </c>
      <c r="P86" s="406">
        <f t="shared" ref="P86" si="1163">AG86*100</f>
        <v>-0.34814105224421671</v>
      </c>
      <c r="Q86" s="406">
        <f t="shared" ref="Q86" si="1164">AH86*100</f>
        <v>2.7229020937782367</v>
      </c>
      <c r="R86" s="406">
        <f t="shared" ref="R86" si="1165">AI86*100</f>
        <v>99.999999999999986</v>
      </c>
      <c r="S86" s="408"/>
      <c r="T86" s="509">
        <v>-1.0863132172141017E-3</v>
      </c>
      <c r="U86" s="509">
        <v>1.5805141240615811E-4</v>
      </c>
      <c r="V86" s="509">
        <v>-6.0388852073374469E-5</v>
      </c>
      <c r="W86" s="509">
        <v>-2.0719471057895449E-4</v>
      </c>
      <c r="X86" s="509">
        <v>4.2645003381360544E-6</v>
      </c>
      <c r="Y86" s="509">
        <v>-3.3353770906290915E-5</v>
      </c>
      <c r="Z86" s="509">
        <v>-1.2249346380284274E-3</v>
      </c>
      <c r="AA86" s="509">
        <v>-1.2249346380283793E-3</v>
      </c>
      <c r="AC86" s="509">
        <v>0.88683361829212259</v>
      </c>
      <c r="AD86" s="509">
        <v>-0.12902844568143412</v>
      </c>
      <c r="AE86" s="509">
        <v>4.9299652568052375E-2</v>
      </c>
      <c r="AF86" s="509">
        <v>0.16914756440591899</v>
      </c>
      <c r="AG86" s="509">
        <v>-3.4814105224421671E-3</v>
      </c>
      <c r="AH86" s="509">
        <v>2.7229020937782369E-2</v>
      </c>
      <c r="AI86" s="509">
        <v>0.99999999999999989</v>
      </c>
    </row>
    <row r="87" spans="1:35">
      <c r="A87" s="17">
        <v>202412</v>
      </c>
      <c r="B87" s="408">
        <f t="shared" ref="B87" si="1166">T87*100</f>
        <v>-0.10084303260504286</v>
      </c>
      <c r="C87" s="412">
        <f t="shared" ref="C87" si="1167">U87*100</f>
        <v>5.1358183379441216E-2</v>
      </c>
      <c r="D87" s="408">
        <f t="shared" ref="D87" si="1168">V87*100</f>
        <v>-9.1392215249314658E-3</v>
      </c>
      <c r="E87" s="408">
        <f t="shared" ref="E87" si="1169">W87*100</f>
        <v>-2.6799435529675796E-2</v>
      </c>
      <c r="F87" s="408">
        <f t="shared" ref="F87" si="1170">X87*100</f>
        <v>-1.6348447761758494E-3</v>
      </c>
      <c r="G87" s="408">
        <f t="shared" ref="G87" si="1171">Y87*100</f>
        <v>-4.7134774619146643E-3</v>
      </c>
      <c r="H87" s="408">
        <f t="shared" ref="H87" si="1172">Z87*100</f>
        <v>-9.1771828518299431E-2</v>
      </c>
      <c r="I87" s="408">
        <f t="shared" ref="I87" si="1173">AA87*100</f>
        <v>-9.1771828518308771E-2</v>
      </c>
      <c r="K87" s="17">
        <v>202412</v>
      </c>
      <c r="L87" s="406">
        <f t="shared" ref="L87" si="1174">AC87*100</f>
        <v>109.88451928353442</v>
      </c>
      <c r="M87" s="415">
        <f t="shared" ref="M87" si="1175">AD87*100</f>
        <v>-55.962907363451222</v>
      </c>
      <c r="N87" s="406">
        <f t="shared" ref="N87" si="1176">AE87*100</f>
        <v>9.9586350980345717</v>
      </c>
      <c r="O87" s="406">
        <f t="shared" ref="O87" si="1177">AF87*100</f>
        <v>29.202246443560785</v>
      </c>
      <c r="P87" s="406">
        <f t="shared" ref="P87" si="1178">AG87*100</f>
        <v>1.7814233437114735</v>
      </c>
      <c r="Q87" s="406">
        <f t="shared" ref="Q87" si="1179">AH87*100</f>
        <v>5.1360831946099781</v>
      </c>
      <c r="R87" s="406">
        <f t="shared" ref="R87" si="1180">AI87*100</f>
        <v>100.00000000000003</v>
      </c>
      <c r="S87" s="408"/>
      <c r="T87" s="510">
        <v>-1.0084303260504287E-3</v>
      </c>
      <c r="U87" s="510">
        <v>5.1358183379441214E-4</v>
      </c>
      <c r="V87" s="510">
        <v>-9.1392215249314665E-5</v>
      </c>
      <c r="W87" s="510">
        <v>-2.6799435529675797E-4</v>
      </c>
      <c r="X87" s="510">
        <v>-1.6348447761758494E-5</v>
      </c>
      <c r="Y87" s="510">
        <v>-4.7134774619146644E-5</v>
      </c>
      <c r="Z87" s="510">
        <v>-9.1771828518299428E-4</v>
      </c>
      <c r="AA87" s="510">
        <v>-9.1771828518308774E-4</v>
      </c>
      <c r="AC87" s="510">
        <v>1.0988451928353442</v>
      </c>
      <c r="AD87" s="510">
        <v>-0.5596290736345122</v>
      </c>
      <c r="AE87" s="510">
        <v>9.9586350980345711E-2</v>
      </c>
      <c r="AF87" s="510">
        <v>0.29202246443560786</v>
      </c>
      <c r="AG87" s="510">
        <v>1.7814233437114736E-2</v>
      </c>
      <c r="AH87" s="510">
        <v>5.1360831946099784E-2</v>
      </c>
      <c r="AI87" s="510">
        <v>1.0000000000000002</v>
      </c>
    </row>
    <row r="88" spans="1:35">
      <c r="A88" s="404">
        <v>202501</v>
      </c>
      <c r="B88" s="409">
        <f t="shared" ref="B88:B99" si="1181">T88*100</f>
        <v>-0.10411930974126385</v>
      </c>
      <c r="C88" s="413">
        <f t="shared" ref="C88:C99" si="1182">U88*100</f>
        <v>5.6727722905856488E-2</v>
      </c>
      <c r="D88" s="409">
        <f t="shared" ref="D88:D99" si="1183">V88*100</f>
        <v>-9.7653074224439904E-3</v>
      </c>
      <c r="E88" s="409">
        <f t="shared" ref="E88:E99" si="1184">W88*100</f>
        <v>-2.8120864142377279E-2</v>
      </c>
      <c r="F88" s="409">
        <f t="shared" ref="F88:F99" si="1185">X88*100</f>
        <v>-4.0775650108698129E-3</v>
      </c>
      <c r="G88" s="409">
        <f t="shared" ref="G88:G99" si="1186">Y88*100</f>
        <v>-6.5904807834544048E-3</v>
      </c>
      <c r="H88" s="409">
        <f t="shared" ref="H88:H99" si="1187">Z88*100</f>
        <v>-9.5945804194552842E-2</v>
      </c>
      <c r="I88" s="409">
        <f t="shared" ref="I88:I99" si="1188">AA88*100</f>
        <v>-9.5945804194557727E-2</v>
      </c>
      <c r="K88" s="404">
        <v>202501</v>
      </c>
      <c r="L88" s="405">
        <f t="shared" ref="L88:L99" si="1189">AC88*100</f>
        <v>108.51887752187399</v>
      </c>
      <c r="M88" s="417">
        <f t="shared" ref="M88:M99" si="1190">AD88*100</f>
        <v>-59.124756295572432</v>
      </c>
      <c r="N88" s="405">
        <f t="shared" ref="N88:N99" si="1191">AE88*100</f>
        <v>10.177941082908134</v>
      </c>
      <c r="O88" s="405">
        <f t="shared" ref="O88:O99" si="1192">AF88*100</f>
        <v>29.309112971063918</v>
      </c>
      <c r="P88" s="405">
        <f t="shared" ref="P88:P99" si="1193">AG88*100</f>
        <v>4.2498627689873585</v>
      </c>
      <c r="Q88" s="405">
        <f t="shared" ref="Q88:Q99" si="1194">AH88*100</f>
        <v>6.8689619507390276</v>
      </c>
      <c r="R88" s="405">
        <f t="shared" ref="R88:R99" si="1195">AI88*100</f>
        <v>100</v>
      </c>
      <c r="S88" s="408"/>
      <c r="T88" s="2665">
        <v>-1.0411930974126384E-3</v>
      </c>
      <c r="U88" s="2665">
        <v>5.672772290585649E-4</v>
      </c>
      <c r="V88" s="2665">
        <v>-9.7653074224439903E-5</v>
      </c>
      <c r="W88" s="2665">
        <v>-2.8120864142377279E-4</v>
      </c>
      <c r="X88" s="2665">
        <v>-4.0775650108698132E-5</v>
      </c>
      <c r="Y88" s="2665">
        <v>-6.5904807834544048E-5</v>
      </c>
      <c r="Z88" s="2665">
        <v>-9.5945804194552849E-4</v>
      </c>
      <c r="AA88" s="2665">
        <v>-9.5945804194557728E-4</v>
      </c>
      <c r="AC88" s="2665">
        <v>1.0851887752187399</v>
      </c>
      <c r="AD88" s="2665">
        <v>-0.59124756295572434</v>
      </c>
      <c r="AE88" s="2665">
        <v>0.10177941082908135</v>
      </c>
      <c r="AF88" s="2665">
        <v>0.29309112971063916</v>
      </c>
      <c r="AG88" s="2665">
        <v>4.2498627689873586E-2</v>
      </c>
      <c r="AH88" s="2665">
        <v>6.8689619507390276E-2</v>
      </c>
      <c r="AI88" s="2665">
        <v>1</v>
      </c>
    </row>
    <row r="89" spans="1:35">
      <c r="A89" s="17">
        <v>202502</v>
      </c>
      <c r="B89" s="408">
        <f t="shared" si="1181"/>
        <v>-9.0367345080142186E-2</v>
      </c>
      <c r="C89" s="412">
        <f t="shared" si="1182"/>
        <v>4.5683061849274557E-2</v>
      </c>
      <c r="D89" s="408">
        <f t="shared" si="1183"/>
        <v>-8.9756988568016807E-3</v>
      </c>
      <c r="E89" s="408">
        <f t="shared" si="1184"/>
        <v>-2.1098839550414909E-2</v>
      </c>
      <c r="F89" s="408">
        <f t="shared" si="1185"/>
        <v>-5.5792029467855884E-3</v>
      </c>
      <c r="G89" s="408">
        <f t="shared" si="1186"/>
        <v>-6.2877699812470111E-3</v>
      </c>
      <c r="H89" s="408">
        <f t="shared" si="1187"/>
        <v>-8.6625794566116812E-2</v>
      </c>
      <c r="I89" s="408">
        <f t="shared" si="1188"/>
        <v>-8.6625794566105668E-2</v>
      </c>
      <c r="K89" s="17">
        <v>202502</v>
      </c>
      <c r="L89" s="406">
        <f t="shared" si="1189"/>
        <v>104.31921061476631</v>
      </c>
      <c r="M89" s="415">
        <f t="shared" si="1190"/>
        <v>-52.736095614577174</v>
      </c>
      <c r="N89" s="406">
        <f t="shared" si="1191"/>
        <v>10.361462081540864</v>
      </c>
      <c r="O89" s="406">
        <f t="shared" si="1192"/>
        <v>24.356301325826568</v>
      </c>
      <c r="P89" s="406">
        <f t="shared" si="1193"/>
        <v>6.440579246320544</v>
      </c>
      <c r="Q89" s="406">
        <f t="shared" si="1194"/>
        <v>7.2585423461228915</v>
      </c>
      <c r="R89" s="406">
        <f t="shared" si="1195"/>
        <v>99.999999999999986</v>
      </c>
      <c r="S89" s="408"/>
      <c r="T89" s="509">
        <v>-9.0367345080142182E-4</v>
      </c>
      <c r="U89" s="509">
        <v>4.568306184927456E-4</v>
      </c>
      <c r="V89" s="509">
        <v>-8.9756988568016807E-5</v>
      </c>
      <c r="W89" s="509">
        <v>-2.1098839550414908E-4</v>
      </c>
      <c r="X89" s="509">
        <v>-5.5792029467855887E-5</v>
      </c>
      <c r="Y89" s="509">
        <v>-6.2877699812470113E-5</v>
      </c>
      <c r="Z89" s="509">
        <v>-8.6625794566116813E-4</v>
      </c>
      <c r="AA89" s="509">
        <v>-8.6625794566105667E-4</v>
      </c>
      <c r="AC89" s="509">
        <v>1.043192106147663</v>
      </c>
      <c r="AD89" s="509">
        <v>-0.52736095614577172</v>
      </c>
      <c r="AE89" s="509">
        <v>0.10361462081540865</v>
      </c>
      <c r="AF89" s="509">
        <v>0.24356301325826568</v>
      </c>
      <c r="AG89" s="509">
        <v>6.4405792463205436E-2</v>
      </c>
      <c r="AH89" s="509">
        <v>7.2585423461228912E-2</v>
      </c>
      <c r="AI89" s="509">
        <v>0.99999999999999989</v>
      </c>
    </row>
    <row r="90" spans="1:35">
      <c r="A90" s="17">
        <v>202503</v>
      </c>
      <c r="B90" s="408">
        <f t="shared" si="1181"/>
        <v>-6.5455867348620606E-2</v>
      </c>
      <c r="C90" s="412">
        <f t="shared" si="1182"/>
        <v>3.444494107973254E-2</v>
      </c>
      <c r="D90" s="408">
        <f t="shared" si="1183"/>
        <v>-4.3304127284216905E-4</v>
      </c>
      <c r="E90" s="408">
        <f t="shared" si="1184"/>
        <v>-1.3680108386908068E-2</v>
      </c>
      <c r="F90" s="408">
        <f t="shared" si="1185"/>
        <v>-3.5261826627507836E-3</v>
      </c>
      <c r="G90" s="408">
        <f t="shared" si="1186"/>
        <v>-3.0287906475646382E-3</v>
      </c>
      <c r="H90" s="408">
        <f t="shared" si="1187"/>
        <v>-5.167904923895373E-2</v>
      </c>
      <c r="I90" s="408">
        <f t="shared" si="1188"/>
        <v>-5.167904923894772E-2</v>
      </c>
      <c r="K90" s="17">
        <v>202503</v>
      </c>
      <c r="L90" s="406">
        <f t="shared" si="1189"/>
        <v>126.65842021583174</v>
      </c>
      <c r="M90" s="415">
        <f t="shared" si="1190"/>
        <v>-66.651653981608533</v>
      </c>
      <c r="N90" s="406">
        <f t="shared" si="1191"/>
        <v>0.8379435752385298</v>
      </c>
      <c r="O90" s="406">
        <f t="shared" si="1192"/>
        <v>26.47128495660581</v>
      </c>
      <c r="P90" s="406">
        <f t="shared" si="1193"/>
        <v>6.8232343951344978</v>
      </c>
      <c r="Q90" s="406">
        <f t="shared" si="1194"/>
        <v>5.8607708387979578</v>
      </c>
      <c r="R90" s="406">
        <f t="shared" si="1195"/>
        <v>99.999999999999986</v>
      </c>
      <c r="S90" s="408"/>
      <c r="T90" s="509">
        <v>-6.54558673486206E-4</v>
      </c>
      <c r="U90" s="509">
        <v>3.4444941079732539E-4</v>
      </c>
      <c r="V90" s="509">
        <v>-4.3304127284216908E-6</v>
      </c>
      <c r="W90" s="509">
        <v>-1.3680108386908069E-4</v>
      </c>
      <c r="X90" s="509">
        <v>-3.5261826627507838E-5</v>
      </c>
      <c r="Y90" s="509">
        <v>-3.0287906475646383E-5</v>
      </c>
      <c r="Z90" s="509">
        <v>-5.1679049238953728E-4</v>
      </c>
      <c r="AA90" s="509">
        <v>-5.1679049238947722E-4</v>
      </c>
      <c r="AC90" s="509">
        <v>1.2665842021583174</v>
      </c>
      <c r="AD90" s="509">
        <v>-0.66651653981608538</v>
      </c>
      <c r="AE90" s="509">
        <v>8.3794357523852975E-3</v>
      </c>
      <c r="AF90" s="509">
        <v>0.26471284956605812</v>
      </c>
      <c r="AG90" s="509">
        <v>6.8232343951344976E-2</v>
      </c>
      <c r="AH90" s="509">
        <v>5.860770838797958E-2</v>
      </c>
      <c r="AI90" s="509">
        <v>0.99999999999999989</v>
      </c>
    </row>
    <row r="91" spans="1:35">
      <c r="A91" s="17">
        <v>202504</v>
      </c>
      <c r="B91" s="408">
        <f t="shared" si="1181"/>
        <v>-2.1434499523666637E-2</v>
      </c>
      <c r="C91" s="412">
        <f t="shared" si="1182"/>
        <v>3.6301107050751479E-2</v>
      </c>
      <c r="D91" s="408">
        <f t="shared" si="1183"/>
        <v>1.8463620973002179E-2</v>
      </c>
      <c r="E91" s="408">
        <f t="shared" si="1184"/>
        <v>-5.2361790718451779E-3</v>
      </c>
      <c r="F91" s="408">
        <f t="shared" si="1185"/>
        <v>2.2933183828933125E-3</v>
      </c>
      <c r="G91" s="408">
        <f t="shared" si="1186"/>
        <v>1.7862146086425515E-3</v>
      </c>
      <c r="H91" s="408">
        <f t="shared" si="1187"/>
        <v>3.2173582419777705E-2</v>
      </c>
      <c r="I91" s="408">
        <f t="shared" si="1188"/>
        <v>3.2173582419796468E-2</v>
      </c>
      <c r="K91" s="17">
        <v>202504</v>
      </c>
      <c r="L91" s="406">
        <f t="shared" si="1189"/>
        <v>-66.621426373988271</v>
      </c>
      <c r="M91" s="415">
        <f t="shared" si="1190"/>
        <v>112.82892460379703</v>
      </c>
      <c r="N91" s="406">
        <f t="shared" si="1191"/>
        <v>57.38751977352775</v>
      </c>
      <c r="O91" s="406">
        <f t="shared" si="1192"/>
        <v>-16.274777870637124</v>
      </c>
      <c r="P91" s="406">
        <f t="shared" si="1193"/>
        <v>7.1279547082191463</v>
      </c>
      <c r="Q91" s="406">
        <f t="shared" si="1194"/>
        <v>5.551805159081483</v>
      </c>
      <c r="R91" s="406">
        <f t="shared" si="1195"/>
        <v>100.00000000000003</v>
      </c>
      <c r="S91" s="408"/>
      <c r="T91" s="509">
        <v>-2.1434499523666637E-4</v>
      </c>
      <c r="U91" s="509">
        <v>3.6301107050751481E-4</v>
      </c>
      <c r="V91" s="509">
        <v>1.8463620973002177E-4</v>
      </c>
      <c r="W91" s="509">
        <v>-5.2361790718451777E-5</v>
      </c>
      <c r="X91" s="509">
        <v>2.2933183828933123E-5</v>
      </c>
      <c r="Y91" s="509">
        <v>1.7862146086425515E-5</v>
      </c>
      <c r="Z91" s="509">
        <v>3.2173582419777705E-4</v>
      </c>
      <c r="AA91" s="509">
        <v>3.2173582419796467E-4</v>
      </c>
      <c r="AC91" s="509">
        <v>-0.66621426373988268</v>
      </c>
      <c r="AD91" s="509">
        <v>1.1282892460379703</v>
      </c>
      <c r="AE91" s="509">
        <v>0.57387519773527751</v>
      </c>
      <c r="AF91" s="509">
        <v>-0.16274777870637122</v>
      </c>
      <c r="AG91" s="509">
        <v>7.1279547082191461E-2</v>
      </c>
      <c r="AH91" s="509">
        <v>5.5518051590814826E-2</v>
      </c>
      <c r="AI91" s="509">
        <v>1.0000000000000002</v>
      </c>
    </row>
    <row r="92" spans="1:35">
      <c r="A92" s="17">
        <v>202505</v>
      </c>
      <c r="B92" s="408">
        <f t="shared" si="1181"/>
        <v>1.4268603258254684E-2</v>
      </c>
      <c r="C92" s="412">
        <f t="shared" si="1182"/>
        <v>2.9467624017675383E-2</v>
      </c>
      <c r="D92" s="408">
        <f t="shared" si="1183"/>
        <v>2.9666519186429995E-2</v>
      </c>
      <c r="E92" s="408">
        <f t="shared" si="1184"/>
        <v>4.4011217255353037E-3</v>
      </c>
      <c r="F92" s="408">
        <f t="shared" si="1185"/>
        <v>5.8215782986715736E-3</v>
      </c>
      <c r="G92" s="408">
        <f t="shared" si="1186"/>
        <v>4.5413786963681684E-3</v>
      </c>
      <c r="H92" s="408">
        <f t="shared" si="1187"/>
        <v>8.8166825182935116E-2</v>
      </c>
      <c r="I92" s="408">
        <f t="shared" si="1188"/>
        <v>8.816682518292078E-2</v>
      </c>
      <c r="K92" s="17">
        <v>202505</v>
      </c>
      <c r="L92" s="406">
        <f t="shared" si="1189"/>
        <v>16.183641895519226</v>
      </c>
      <c r="M92" s="415">
        <f t="shared" si="1190"/>
        <v>33.422575845885063</v>
      </c>
      <c r="N92" s="406">
        <f t="shared" si="1191"/>
        <v>33.64816542375852</v>
      </c>
      <c r="O92" s="406">
        <f t="shared" si="1192"/>
        <v>4.9918115077905174</v>
      </c>
      <c r="P92" s="406">
        <f t="shared" si="1193"/>
        <v>6.6029124748367973</v>
      </c>
      <c r="Q92" s="406">
        <f t="shared" si="1194"/>
        <v>5.1508928522098607</v>
      </c>
      <c r="R92" s="406">
        <f t="shared" si="1195"/>
        <v>99.999999999999986</v>
      </c>
      <c r="S92" s="408"/>
      <c r="T92" s="509">
        <v>1.4268603258254684E-4</v>
      </c>
      <c r="U92" s="509">
        <v>2.9467624017675382E-4</v>
      </c>
      <c r="V92" s="509">
        <v>2.9666519186429994E-4</v>
      </c>
      <c r="W92" s="509">
        <v>4.4011217255353033E-5</v>
      </c>
      <c r="X92" s="509">
        <v>5.8215782986715738E-5</v>
      </c>
      <c r="Y92" s="509">
        <v>4.541378696368168E-5</v>
      </c>
      <c r="Z92" s="509">
        <v>8.8166825182935116E-4</v>
      </c>
      <c r="AA92" s="509">
        <v>8.8166825182920783E-4</v>
      </c>
      <c r="AC92" s="509">
        <v>0.16183641895519227</v>
      </c>
      <c r="AD92" s="509">
        <v>0.33422575845885066</v>
      </c>
      <c r="AE92" s="509">
        <v>0.33648165423758519</v>
      </c>
      <c r="AF92" s="509">
        <v>4.9918115077905174E-2</v>
      </c>
      <c r="AG92" s="509">
        <v>6.6029124748367973E-2</v>
      </c>
      <c r="AH92" s="509">
        <v>5.1508928522098603E-2</v>
      </c>
      <c r="AI92" s="509">
        <v>0.99999999999999989</v>
      </c>
    </row>
    <row r="93" spans="1:35">
      <c r="A93" s="17">
        <v>202506</v>
      </c>
      <c r="B93" s="408">
        <f t="shared" si="1181"/>
        <v>-2.5907671866206367E-2</v>
      </c>
      <c r="C93" s="412">
        <f t="shared" si="1182"/>
        <v>3.8895220431710178E-3</v>
      </c>
      <c r="D93" s="408">
        <f t="shared" si="1183"/>
        <v>2.4502285390470793E-2</v>
      </c>
      <c r="E93" s="408">
        <f t="shared" si="1184"/>
        <v>9.3392053215704436E-3</v>
      </c>
      <c r="F93" s="408">
        <f t="shared" si="1185"/>
        <v>5.3163391666471152E-3</v>
      </c>
      <c r="G93" s="408">
        <f t="shared" si="1186"/>
        <v>2.3559879735183106E-3</v>
      </c>
      <c r="H93" s="408">
        <f t="shared" si="1187"/>
        <v>1.9495668029171312E-2</v>
      </c>
      <c r="I93" s="408">
        <f t="shared" si="1188"/>
        <v>1.949566802916965E-2</v>
      </c>
      <c r="K93" s="17">
        <v>202506</v>
      </c>
      <c r="L93" s="406">
        <f t="shared" si="1189"/>
        <v>-132.88937741164239</v>
      </c>
      <c r="M93" s="415">
        <f t="shared" si="1190"/>
        <v>19.950698982723431</v>
      </c>
      <c r="N93" s="406">
        <f t="shared" si="1191"/>
        <v>125.68066584744926</v>
      </c>
      <c r="O93" s="406">
        <f t="shared" si="1192"/>
        <v>47.904002610201502</v>
      </c>
      <c r="P93" s="406">
        <f t="shared" si="1193"/>
        <v>27.269335724696852</v>
      </c>
      <c r="Q93" s="406">
        <f t="shared" si="1194"/>
        <v>12.084674246571355</v>
      </c>
      <c r="R93" s="406">
        <f t="shared" si="1195"/>
        <v>100</v>
      </c>
      <c r="S93" s="408"/>
      <c r="T93" s="509">
        <v>-2.5907671866206368E-4</v>
      </c>
      <c r="U93" s="509">
        <v>3.8895220431710177E-5</v>
      </c>
      <c r="V93" s="509">
        <v>2.4502285390470792E-4</v>
      </c>
      <c r="W93" s="509">
        <v>9.3392053215704443E-5</v>
      </c>
      <c r="X93" s="509">
        <v>5.3163391666471153E-5</v>
      </c>
      <c r="Y93" s="509">
        <v>2.3559879735183104E-5</v>
      </c>
      <c r="Z93" s="509">
        <v>1.9495668029171311E-4</v>
      </c>
      <c r="AA93" s="509">
        <v>1.9495668029169649E-4</v>
      </c>
      <c r="AC93" s="509">
        <v>-1.328893774116424</v>
      </c>
      <c r="AD93" s="509">
        <v>0.1995069898272343</v>
      </c>
      <c r="AE93" s="509">
        <v>1.2568066584744926</v>
      </c>
      <c r="AF93" s="509">
        <v>0.47904002610201502</v>
      </c>
      <c r="AG93" s="509">
        <v>0.27269335724696853</v>
      </c>
      <c r="AH93" s="509">
        <v>0.12084674246571354</v>
      </c>
      <c r="AI93" s="509">
        <v>1</v>
      </c>
    </row>
    <row r="94" spans="1:35">
      <c r="A94" s="17">
        <v>202507</v>
      </c>
      <c r="B94" s="408">
        <f t="shared" si="1181"/>
        <v>-0.10535883146600147</v>
      </c>
      <c r="C94" s="412">
        <f t="shared" si="1182"/>
        <v>-1.9236829116444931E-2</v>
      </c>
      <c r="D94" s="408">
        <f t="shared" si="1183"/>
        <v>1.6939767191452439E-2</v>
      </c>
      <c r="E94" s="408">
        <f t="shared" si="1184"/>
        <v>3.2250043269036787E-3</v>
      </c>
      <c r="F94" s="408">
        <f t="shared" si="1185"/>
        <v>5.5055020657190923E-3</v>
      </c>
      <c r="G94" s="408">
        <f t="shared" si="1186"/>
        <v>1.0614441759349137E-3</v>
      </c>
      <c r="H94" s="408">
        <f t="shared" si="1187"/>
        <v>-9.7863942822436295E-2</v>
      </c>
      <c r="I94" s="408">
        <f t="shared" si="1188"/>
        <v>-9.7863942822432673E-2</v>
      </c>
      <c r="K94" s="17">
        <v>202507</v>
      </c>
      <c r="L94" s="406">
        <f t="shared" si="1189"/>
        <v>107.65847811503349</v>
      </c>
      <c r="M94" s="415">
        <f t="shared" si="1190"/>
        <v>19.65670763066241</v>
      </c>
      <c r="N94" s="406">
        <f t="shared" si="1191"/>
        <v>-17.309508183405036</v>
      </c>
      <c r="O94" s="406">
        <f t="shared" si="1192"/>
        <v>-3.2953958668465932</v>
      </c>
      <c r="P94" s="406">
        <f t="shared" si="1193"/>
        <v>-5.6256695846684206</v>
      </c>
      <c r="Q94" s="406">
        <f t="shared" si="1194"/>
        <v>-1.0846121107758666</v>
      </c>
      <c r="R94" s="406">
        <f t="shared" si="1195"/>
        <v>99.999999999999972</v>
      </c>
      <c r="S94" s="408"/>
      <c r="T94" s="509">
        <v>-1.0535883146600147E-3</v>
      </c>
      <c r="U94" s="509">
        <v>-1.9236829116444932E-4</v>
      </c>
      <c r="V94" s="509">
        <v>1.6939767191452438E-4</v>
      </c>
      <c r="W94" s="509">
        <v>3.2250043269036789E-5</v>
      </c>
      <c r="X94" s="509">
        <v>5.5055020657190924E-5</v>
      </c>
      <c r="Y94" s="509">
        <v>1.0614441759349137E-5</v>
      </c>
      <c r="Z94" s="509">
        <v>-9.7863942822436299E-4</v>
      </c>
      <c r="AA94" s="509">
        <v>-9.7863942822432677E-4</v>
      </c>
      <c r="AC94" s="509">
        <v>1.0765847811503348</v>
      </c>
      <c r="AD94" s="509">
        <v>0.19656707630662409</v>
      </c>
      <c r="AE94" s="509">
        <v>-0.17309508183405037</v>
      </c>
      <c r="AF94" s="509">
        <v>-3.2953958668465934E-2</v>
      </c>
      <c r="AG94" s="509">
        <v>-5.6256695846684204E-2</v>
      </c>
      <c r="AH94" s="509">
        <v>-1.0846121107758667E-2</v>
      </c>
      <c r="AI94" s="509">
        <v>0.99999999999999978</v>
      </c>
    </row>
    <row r="95" spans="1:35">
      <c r="A95" s="17">
        <v>202508</v>
      </c>
      <c r="B95" s="408">
        <f t="shared" si="1181"/>
        <v>-0.17007922693052924</v>
      </c>
      <c r="C95" s="412">
        <f t="shared" si="1182"/>
        <v>-4.3630682194634451E-2</v>
      </c>
      <c r="D95" s="408">
        <f t="shared" si="1183"/>
        <v>9.7664953208618089E-4</v>
      </c>
      <c r="E95" s="408">
        <f t="shared" si="1184"/>
        <v>-5.620788677374278E-3</v>
      </c>
      <c r="F95" s="408">
        <f t="shared" si="1185"/>
        <v>4.0952656033490034E-3</v>
      </c>
      <c r="G95" s="408">
        <f t="shared" si="1186"/>
        <v>-2.9616326782104618E-3</v>
      </c>
      <c r="H95" s="408">
        <f t="shared" si="1187"/>
        <v>-0.21722041534531328</v>
      </c>
      <c r="I95" s="408">
        <f t="shared" si="1188"/>
        <v>-0.21722041534530953</v>
      </c>
      <c r="K95" s="17">
        <v>202508</v>
      </c>
      <c r="L95" s="406">
        <f t="shared" si="1189"/>
        <v>78.297993611767964</v>
      </c>
      <c r="M95" s="415">
        <f t="shared" si="1190"/>
        <v>20.085903125300245</v>
      </c>
      <c r="N95" s="406">
        <f t="shared" si="1191"/>
        <v>-0.44961222016522262</v>
      </c>
      <c r="O95" s="406">
        <f t="shared" si="1192"/>
        <v>2.587596874096278</v>
      </c>
      <c r="P95" s="406">
        <f t="shared" si="1193"/>
        <v>-1.8853041952059606</v>
      </c>
      <c r="Q95" s="406">
        <f t="shared" si="1194"/>
        <v>1.3634228042066774</v>
      </c>
      <c r="R95" s="406">
        <f t="shared" si="1195"/>
        <v>99.999999999999986</v>
      </c>
      <c r="S95" s="408"/>
      <c r="T95" s="509">
        <v>-1.7007922693052923E-3</v>
      </c>
      <c r="U95" s="509">
        <v>-4.363068219463445E-4</v>
      </c>
      <c r="V95" s="509">
        <v>9.7664953208618081E-6</v>
      </c>
      <c r="W95" s="509">
        <v>-5.620788677374278E-5</v>
      </c>
      <c r="X95" s="509">
        <v>4.0952656033490034E-5</v>
      </c>
      <c r="Y95" s="509">
        <v>-2.961632678210462E-5</v>
      </c>
      <c r="Z95" s="509">
        <v>-2.1722041534531326E-3</v>
      </c>
      <c r="AA95" s="509">
        <v>-2.1722041534530953E-3</v>
      </c>
      <c r="AC95" s="509">
        <v>0.78297993611767969</v>
      </c>
      <c r="AD95" s="509">
        <v>0.20085903125300245</v>
      </c>
      <c r="AE95" s="509">
        <v>-4.4961222016522261E-3</v>
      </c>
      <c r="AF95" s="509">
        <v>2.587596874096278E-2</v>
      </c>
      <c r="AG95" s="509">
        <v>-1.8853041952059606E-2</v>
      </c>
      <c r="AH95" s="509">
        <v>1.3634228042066774E-2</v>
      </c>
      <c r="AI95" s="509">
        <v>0.99999999999999989</v>
      </c>
    </row>
    <row r="96" spans="1:35">
      <c r="A96" s="17">
        <v>202509</v>
      </c>
      <c r="B96" s="408">
        <f t="shared" si="1181"/>
        <v>0</v>
      </c>
      <c r="C96" s="412">
        <f t="shared" si="1182"/>
        <v>0</v>
      </c>
      <c r="D96" s="408">
        <f t="shared" si="1183"/>
        <v>0</v>
      </c>
      <c r="E96" s="408">
        <f t="shared" si="1184"/>
        <v>0</v>
      </c>
      <c r="F96" s="408">
        <f t="shared" si="1185"/>
        <v>0</v>
      </c>
      <c r="G96" s="408">
        <f t="shared" si="1186"/>
        <v>0</v>
      </c>
      <c r="H96" s="408">
        <f t="shared" si="1187"/>
        <v>0</v>
      </c>
      <c r="I96" s="408">
        <f t="shared" si="1188"/>
        <v>0</v>
      </c>
      <c r="K96" s="17">
        <v>202509</v>
      </c>
      <c r="L96" s="406">
        <f t="shared" si="1189"/>
        <v>0</v>
      </c>
      <c r="M96" s="415">
        <f t="shared" si="1190"/>
        <v>0</v>
      </c>
      <c r="N96" s="406">
        <f t="shared" si="1191"/>
        <v>0</v>
      </c>
      <c r="O96" s="406">
        <f t="shared" si="1192"/>
        <v>0</v>
      </c>
      <c r="P96" s="406">
        <f t="shared" si="1193"/>
        <v>0</v>
      </c>
      <c r="Q96" s="406">
        <f t="shared" si="1194"/>
        <v>0</v>
      </c>
      <c r="R96" s="406">
        <f t="shared" si="1195"/>
        <v>0</v>
      </c>
      <c r="S96" s="408"/>
      <c r="T96" s="509"/>
      <c r="U96" s="509"/>
      <c r="V96" s="509"/>
      <c r="W96" s="509"/>
      <c r="X96" s="509"/>
      <c r="Y96" s="509"/>
      <c r="Z96" s="509"/>
      <c r="AA96" s="509"/>
      <c r="AC96" s="509"/>
      <c r="AD96" s="509"/>
      <c r="AE96" s="509"/>
      <c r="AF96" s="509"/>
      <c r="AG96" s="509"/>
      <c r="AH96" s="509"/>
      <c r="AI96" s="509"/>
    </row>
    <row r="97" spans="1:35">
      <c r="A97" s="17">
        <v>202510</v>
      </c>
      <c r="B97" s="408">
        <f t="shared" si="1181"/>
        <v>0</v>
      </c>
      <c r="C97" s="412">
        <f t="shared" si="1182"/>
        <v>0</v>
      </c>
      <c r="D97" s="408">
        <f t="shared" si="1183"/>
        <v>0</v>
      </c>
      <c r="E97" s="408">
        <f t="shared" si="1184"/>
        <v>0</v>
      </c>
      <c r="F97" s="408">
        <f t="shared" si="1185"/>
        <v>0</v>
      </c>
      <c r="G97" s="408">
        <f t="shared" si="1186"/>
        <v>0</v>
      </c>
      <c r="H97" s="408">
        <f t="shared" si="1187"/>
        <v>0</v>
      </c>
      <c r="I97" s="408">
        <f t="shared" si="1188"/>
        <v>0</v>
      </c>
      <c r="K97" s="17">
        <v>202510</v>
      </c>
      <c r="L97" s="406">
        <f t="shared" si="1189"/>
        <v>0</v>
      </c>
      <c r="M97" s="415">
        <f t="shared" si="1190"/>
        <v>0</v>
      </c>
      <c r="N97" s="406">
        <f t="shared" si="1191"/>
        <v>0</v>
      </c>
      <c r="O97" s="406">
        <f t="shared" si="1192"/>
        <v>0</v>
      </c>
      <c r="P97" s="406">
        <f t="shared" si="1193"/>
        <v>0</v>
      </c>
      <c r="Q97" s="406">
        <f t="shared" si="1194"/>
        <v>0</v>
      </c>
      <c r="R97" s="406">
        <f t="shared" si="1195"/>
        <v>0</v>
      </c>
      <c r="S97" s="408"/>
      <c r="T97" s="509"/>
      <c r="U97" s="509"/>
      <c r="V97" s="509"/>
      <c r="W97" s="509"/>
      <c r="X97" s="509"/>
      <c r="Y97" s="509"/>
      <c r="Z97" s="509"/>
      <c r="AA97" s="509"/>
      <c r="AC97" s="509"/>
      <c r="AD97" s="509"/>
      <c r="AE97" s="509"/>
      <c r="AF97" s="509"/>
      <c r="AG97" s="509"/>
      <c r="AH97" s="509"/>
      <c r="AI97" s="509"/>
    </row>
    <row r="98" spans="1:35">
      <c r="A98" s="17">
        <v>202511</v>
      </c>
      <c r="B98" s="408">
        <f t="shared" si="1181"/>
        <v>0</v>
      </c>
      <c r="C98" s="412">
        <f t="shared" si="1182"/>
        <v>0</v>
      </c>
      <c r="D98" s="408">
        <f t="shared" si="1183"/>
        <v>0</v>
      </c>
      <c r="E98" s="408">
        <f t="shared" si="1184"/>
        <v>0</v>
      </c>
      <c r="F98" s="408">
        <f t="shared" si="1185"/>
        <v>0</v>
      </c>
      <c r="G98" s="408">
        <f t="shared" si="1186"/>
        <v>0</v>
      </c>
      <c r="H98" s="408">
        <f t="shared" si="1187"/>
        <v>0</v>
      </c>
      <c r="I98" s="408">
        <f t="shared" si="1188"/>
        <v>0</v>
      </c>
      <c r="K98" s="17">
        <v>202511</v>
      </c>
      <c r="L98" s="406">
        <f t="shared" si="1189"/>
        <v>0</v>
      </c>
      <c r="M98" s="415">
        <f t="shared" si="1190"/>
        <v>0</v>
      </c>
      <c r="N98" s="406">
        <f t="shared" si="1191"/>
        <v>0</v>
      </c>
      <c r="O98" s="406">
        <f t="shared" si="1192"/>
        <v>0</v>
      </c>
      <c r="P98" s="406">
        <f t="shared" si="1193"/>
        <v>0</v>
      </c>
      <c r="Q98" s="406">
        <f t="shared" si="1194"/>
        <v>0</v>
      </c>
      <c r="R98" s="406">
        <f t="shared" si="1195"/>
        <v>0</v>
      </c>
      <c r="S98" s="408"/>
      <c r="T98" s="509"/>
      <c r="U98" s="509"/>
      <c r="V98" s="509"/>
      <c r="W98" s="509"/>
      <c r="X98" s="509"/>
      <c r="Y98" s="509"/>
      <c r="Z98" s="509"/>
      <c r="AA98" s="509"/>
      <c r="AC98" s="509"/>
      <c r="AD98" s="509"/>
      <c r="AE98" s="509"/>
      <c r="AF98" s="509"/>
      <c r="AG98" s="509"/>
      <c r="AH98" s="509"/>
      <c r="AI98" s="509"/>
    </row>
    <row r="99" spans="1:35">
      <c r="A99" s="402">
        <v>202512</v>
      </c>
      <c r="B99" s="410">
        <f t="shared" si="1181"/>
        <v>0</v>
      </c>
      <c r="C99" s="414">
        <f t="shared" si="1182"/>
        <v>0</v>
      </c>
      <c r="D99" s="410">
        <f t="shared" si="1183"/>
        <v>0</v>
      </c>
      <c r="E99" s="410">
        <f t="shared" si="1184"/>
        <v>0</v>
      </c>
      <c r="F99" s="410">
        <f t="shared" si="1185"/>
        <v>0</v>
      </c>
      <c r="G99" s="410">
        <f t="shared" si="1186"/>
        <v>0</v>
      </c>
      <c r="H99" s="410">
        <f t="shared" si="1187"/>
        <v>0</v>
      </c>
      <c r="I99" s="410">
        <f t="shared" si="1188"/>
        <v>0</v>
      </c>
      <c r="K99" s="402">
        <v>202512</v>
      </c>
      <c r="L99" s="407">
        <f t="shared" si="1189"/>
        <v>0</v>
      </c>
      <c r="M99" s="416">
        <f t="shared" si="1190"/>
        <v>0</v>
      </c>
      <c r="N99" s="407">
        <f t="shared" si="1191"/>
        <v>0</v>
      </c>
      <c r="O99" s="407">
        <f t="shared" si="1192"/>
        <v>0</v>
      </c>
      <c r="P99" s="407">
        <f t="shared" si="1193"/>
        <v>0</v>
      </c>
      <c r="Q99" s="407">
        <f t="shared" si="1194"/>
        <v>0</v>
      </c>
      <c r="R99" s="407">
        <f t="shared" si="1195"/>
        <v>0</v>
      </c>
      <c r="S99" s="408"/>
      <c r="T99" s="510"/>
      <c r="U99" s="510"/>
      <c r="V99" s="510"/>
      <c r="W99" s="510"/>
      <c r="X99" s="510"/>
      <c r="Y99" s="510"/>
      <c r="Z99" s="510"/>
      <c r="AA99" s="510"/>
      <c r="AC99" s="510"/>
      <c r="AD99" s="510"/>
      <c r="AE99" s="510"/>
      <c r="AF99" s="510"/>
      <c r="AG99" s="510"/>
      <c r="AH99" s="510"/>
      <c r="AI99" s="510"/>
    </row>
    <row r="100" spans="1:35">
      <c r="A100" s="17" t="s">
        <v>657</v>
      </c>
      <c r="B100" s="399"/>
      <c r="C100" s="399"/>
      <c r="D100" s="399"/>
      <c r="E100" s="399"/>
      <c r="F100" s="399"/>
      <c r="G100" s="399"/>
      <c r="H100" s="399"/>
      <c r="I100" s="399"/>
      <c r="L100" s="400"/>
      <c r="M100" s="400"/>
      <c r="N100" s="400"/>
      <c r="O100" s="400"/>
      <c r="P100" s="400"/>
      <c r="Q100" s="400"/>
      <c r="R100" s="401"/>
    </row>
    <row r="102" spans="1:35" ht="15.75" customHeight="1">
      <c r="A102" s="2888" t="s">
        <v>522</v>
      </c>
      <c r="B102" s="2888"/>
      <c r="C102" s="2888"/>
      <c r="D102" s="2888"/>
      <c r="E102" s="2888"/>
      <c r="F102" s="427"/>
      <c r="G102" s="488">
        <v>45870</v>
      </c>
      <c r="H102" s="433"/>
      <c r="I102" s="433"/>
      <c r="L102" s="382"/>
    </row>
    <row r="103" spans="1:35" ht="15.75" customHeight="1">
      <c r="A103" s="434" t="s">
        <v>597</v>
      </c>
      <c r="B103" s="434" t="s">
        <v>523</v>
      </c>
      <c r="C103" s="435" t="s">
        <v>524</v>
      </c>
      <c r="D103" s="435" t="s">
        <v>525</v>
      </c>
      <c r="E103" s="435" t="s">
        <v>526</v>
      </c>
      <c r="F103" s="436" t="s">
        <v>527</v>
      </c>
      <c r="G103" s="435" t="s">
        <v>528</v>
      </c>
      <c r="H103" s="437"/>
      <c r="I103" s="435" t="s">
        <v>596</v>
      </c>
    </row>
    <row r="104" spans="1:35" ht="15.75" customHeight="1">
      <c r="A104" s="392" t="s">
        <v>529</v>
      </c>
      <c r="B104" s="502">
        <f t="shared" ref="B104:G104" si="1196">B95</f>
        <v>-0.17007922693052924</v>
      </c>
      <c r="C104" s="502">
        <f t="shared" si="1196"/>
        <v>-4.3630682194634451E-2</v>
      </c>
      <c r="D104" s="502">
        <f t="shared" si="1196"/>
        <v>9.7664953208618089E-4</v>
      </c>
      <c r="E104" s="502">
        <f t="shared" si="1196"/>
        <v>-5.620788677374278E-3</v>
      </c>
      <c r="F104" s="502">
        <f t="shared" si="1196"/>
        <v>4.0952656033490034E-3</v>
      </c>
      <c r="G104" s="502">
        <f t="shared" si="1196"/>
        <v>-2.9616326782104618E-3</v>
      </c>
      <c r="H104" s="502">
        <f t="shared" ref="H104" si="1197">H66</f>
        <v>-7.1933487629915915E-2</v>
      </c>
      <c r="I104" s="503">
        <f>I95</f>
        <v>-0.21722041534530953</v>
      </c>
    </row>
    <row r="105" spans="1:35" ht="15.75" customHeight="1">
      <c r="A105" s="392" t="s">
        <v>530</v>
      </c>
      <c r="B105" s="438">
        <f t="shared" ref="B105:G105" si="1198">L95</f>
        <v>78.297993611767964</v>
      </c>
      <c r="C105" s="438">
        <f t="shared" si="1198"/>
        <v>20.085903125300245</v>
      </c>
      <c r="D105" s="438">
        <f t="shared" si="1198"/>
        <v>-0.44961222016522262</v>
      </c>
      <c r="E105" s="438">
        <f t="shared" si="1198"/>
        <v>2.587596874096278</v>
      </c>
      <c r="F105" s="438">
        <f t="shared" si="1198"/>
        <v>-1.8853041952059606</v>
      </c>
      <c r="G105" s="438">
        <f t="shared" si="1198"/>
        <v>1.3634228042066774</v>
      </c>
      <c r="H105" s="438">
        <f t="shared" ref="H105" si="1199">R66</f>
        <v>100</v>
      </c>
      <c r="I105" s="438">
        <f>S95</f>
        <v>0</v>
      </c>
    </row>
    <row r="106" spans="1:35" ht="15.75" customHeight="1">
      <c r="A106" s="434" t="s">
        <v>694</v>
      </c>
      <c r="B106" s="504" t="str">
        <f>'10_2大阪'!I95</f>
        <v xml:space="preserve">悪化 </v>
      </c>
      <c r="C106" s="505" t="str">
        <f>'10関西地域_兵庫'!S95</f>
        <v xml:space="preserve"> ---</v>
      </c>
      <c r="D106" s="505" t="str">
        <f>'10_3京都'!I95</f>
        <v xml:space="preserve">改善 </v>
      </c>
      <c r="E106" s="505" t="str">
        <f>'10_4滋賀'!I95</f>
        <v xml:space="preserve">改善 </v>
      </c>
      <c r="F106" s="506" t="str">
        <f>'10_5奈良'!I95</f>
        <v xml:space="preserve">改善 </v>
      </c>
      <c r="G106" s="505" t="str">
        <f>'10_6和歌山'!I95</f>
        <v xml:space="preserve">改善 </v>
      </c>
      <c r="H106" s="439"/>
      <c r="I106" s="592" t="str">
        <f>'10関西地域_兵庫'!S95</f>
        <v xml:space="preserve"> ---</v>
      </c>
    </row>
  </sheetData>
  <mergeCells count="1">
    <mergeCell ref="A102:E102"/>
  </mergeCells>
  <phoneticPr fontId="2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N193"/>
  <sheetViews>
    <sheetView workbookViewId="0">
      <pane xSplit="4" ySplit="3" topLeftCell="AH4" activePane="bottomRight" state="frozen"/>
      <selection pane="topRight" activeCell="E1" sqref="E1"/>
      <selection pane="bottomLeft" activeCell="A4" sqref="A4"/>
      <selection pane="bottomRight" sqref="A1:XFD1048576"/>
    </sheetView>
  </sheetViews>
  <sheetFormatPr defaultColWidth="9" defaultRowHeight="13"/>
  <cols>
    <col min="1" max="1" width="2.08984375" style="327" customWidth="1"/>
    <col min="2" max="2" width="5.08984375" style="327" customWidth="1"/>
    <col min="3" max="3" width="17.08984375" style="327" customWidth="1"/>
    <col min="4" max="4" width="10.08984375" style="327" customWidth="1"/>
    <col min="5" max="5" width="7.08984375" style="1294" customWidth="1"/>
    <col min="6" max="34" width="7.08984375" style="327" customWidth="1"/>
    <col min="35" max="40" width="7.08984375" style="1344" customWidth="1"/>
    <col min="41" max="41" width="26.6328125" style="327" customWidth="1"/>
    <col min="42" max="42" width="14.6328125" style="327" customWidth="1"/>
    <col min="43" max="45" width="9" style="327"/>
    <col min="46" max="46" width="11" style="327" bestFit="1" customWidth="1"/>
    <col min="47" max="47" width="4.453125" style="327" customWidth="1"/>
    <col min="48" max="49" width="9.6328125" style="327" customWidth="1"/>
    <col min="50" max="50" width="9.1796875" style="327" bestFit="1" customWidth="1"/>
    <col min="51" max="16384" width="9" style="327"/>
  </cols>
  <sheetData>
    <row r="1" spans="1:62" ht="13.5" thickBot="1">
      <c r="A1" s="1209"/>
      <c r="B1" s="2523" t="s">
        <v>1453</v>
      </c>
      <c r="C1" s="2264"/>
      <c r="D1" s="2264"/>
      <c r="E1" s="2265"/>
      <c r="F1" s="2264"/>
      <c r="G1" s="2264"/>
      <c r="H1" s="2264"/>
      <c r="I1" s="2264"/>
      <c r="J1" s="820"/>
      <c r="K1" s="2264"/>
      <c r="L1" s="2266" t="s">
        <v>97</v>
      </c>
      <c r="M1" s="2267" t="s">
        <v>97</v>
      </c>
      <c r="N1" s="2264"/>
      <c r="O1" s="2264"/>
      <c r="P1" s="2264"/>
      <c r="Q1" s="2264"/>
      <c r="R1" s="2264" t="s">
        <v>271</v>
      </c>
      <c r="S1" s="2264"/>
      <c r="T1" s="820"/>
      <c r="U1" s="820"/>
      <c r="V1" s="820"/>
      <c r="W1" s="820"/>
      <c r="X1" s="820"/>
      <c r="Y1" s="820"/>
      <c r="Z1" s="820"/>
      <c r="AA1" s="820"/>
      <c r="AB1" s="820" t="s">
        <v>271</v>
      </c>
      <c r="AC1" s="820"/>
      <c r="AD1" s="820"/>
      <c r="AE1" s="820"/>
      <c r="AF1" s="820" t="s">
        <v>521</v>
      </c>
      <c r="AG1" s="820" t="s">
        <v>271</v>
      </c>
      <c r="AH1" s="2890">
        <v>45930</v>
      </c>
      <c r="AI1" s="2890"/>
      <c r="AJ1" s="897"/>
      <c r="AK1" s="897" t="s">
        <v>271</v>
      </c>
      <c r="AL1" s="897"/>
      <c r="AM1" s="897"/>
      <c r="AN1" s="897"/>
      <c r="AO1" s="1211" t="s">
        <v>958</v>
      </c>
      <c r="AP1" s="1209"/>
      <c r="AV1" s="327" t="s">
        <v>1250</v>
      </c>
      <c r="AX1" s="327" t="s">
        <v>1250</v>
      </c>
    </row>
    <row r="2" spans="1:62">
      <c r="A2" s="1209"/>
      <c r="B2" s="2268"/>
      <c r="C2" s="2269"/>
      <c r="D2" s="2270" t="s">
        <v>959</v>
      </c>
      <c r="E2" s="2271" t="s">
        <v>960</v>
      </c>
      <c r="F2" s="2891" t="s">
        <v>961</v>
      </c>
      <c r="G2" s="2891"/>
      <c r="H2" s="2891"/>
      <c r="I2" s="2891"/>
      <c r="J2" s="2891"/>
      <c r="K2" s="2891"/>
      <c r="L2" s="2891"/>
      <c r="M2" s="2891"/>
      <c r="N2" s="2891"/>
      <c r="O2" s="2891"/>
      <c r="P2" s="2891"/>
      <c r="Q2" s="2891"/>
      <c r="R2" s="2891"/>
      <c r="S2" s="2891"/>
      <c r="T2" s="2891"/>
      <c r="U2" s="2891"/>
      <c r="V2" s="2891"/>
      <c r="W2" s="2891"/>
      <c r="X2" s="2891"/>
      <c r="Y2" s="2891"/>
      <c r="Z2" s="2891"/>
      <c r="AA2" s="2891"/>
      <c r="AB2" s="2891"/>
      <c r="AC2" s="2891"/>
      <c r="AD2" s="2891"/>
      <c r="AE2" s="2272"/>
      <c r="AF2" s="2272"/>
      <c r="AG2" s="2272"/>
      <c r="AH2" s="2272"/>
      <c r="AI2" s="2273"/>
      <c r="AJ2" s="1509"/>
      <c r="AK2" s="1509"/>
      <c r="AL2" s="1509"/>
      <c r="AM2" s="1509"/>
      <c r="AN2" s="1509"/>
      <c r="AO2" s="1216" t="s">
        <v>962</v>
      </c>
      <c r="AU2" s="916"/>
      <c r="AV2" s="916" t="s">
        <v>1251</v>
      </c>
      <c r="AW2" s="916" t="s">
        <v>362</v>
      </c>
      <c r="AX2" s="916" t="s">
        <v>1251</v>
      </c>
      <c r="AY2" s="916" t="s">
        <v>362</v>
      </c>
    </row>
    <row r="3" spans="1:62" ht="13.5" thickBot="1">
      <c r="A3" s="1209"/>
      <c r="B3" s="2892" t="s">
        <v>564</v>
      </c>
      <c r="C3" s="2893"/>
      <c r="D3" s="2274" t="s">
        <v>963</v>
      </c>
      <c r="E3" s="2275">
        <v>89</v>
      </c>
      <c r="F3" s="2276">
        <v>90</v>
      </c>
      <c r="G3" s="2277">
        <v>91</v>
      </c>
      <c r="H3" s="2277">
        <v>92</v>
      </c>
      <c r="I3" s="2277">
        <v>93</v>
      </c>
      <c r="J3" s="2277">
        <v>94</v>
      </c>
      <c r="K3" s="2277">
        <v>95</v>
      </c>
      <c r="L3" s="2276">
        <v>96</v>
      </c>
      <c r="M3" s="2277">
        <v>97</v>
      </c>
      <c r="N3" s="2277">
        <v>98</v>
      </c>
      <c r="O3" s="2277">
        <v>99</v>
      </c>
      <c r="P3" s="2277" t="s">
        <v>964</v>
      </c>
      <c r="Q3" s="2277" t="s">
        <v>965</v>
      </c>
      <c r="R3" s="2277" t="s">
        <v>966</v>
      </c>
      <c r="S3" s="2277" t="s">
        <v>967</v>
      </c>
      <c r="T3" s="2277" t="s">
        <v>968</v>
      </c>
      <c r="U3" s="2277" t="s">
        <v>969</v>
      </c>
      <c r="V3" s="2277" t="s">
        <v>970</v>
      </c>
      <c r="W3" s="2277" t="s">
        <v>971</v>
      </c>
      <c r="X3" s="2277" t="s">
        <v>972</v>
      </c>
      <c r="Y3" s="2277" t="s">
        <v>973</v>
      </c>
      <c r="Z3" s="2277" t="s">
        <v>974</v>
      </c>
      <c r="AA3" s="2277" t="s">
        <v>975</v>
      </c>
      <c r="AB3" s="2277" t="s">
        <v>976</v>
      </c>
      <c r="AC3" s="2277" t="s">
        <v>977</v>
      </c>
      <c r="AD3" s="2278" t="s">
        <v>978</v>
      </c>
      <c r="AE3" s="2277">
        <v>15</v>
      </c>
      <c r="AF3" s="2277">
        <v>16</v>
      </c>
      <c r="AG3" s="2278">
        <v>17</v>
      </c>
      <c r="AH3" s="2277">
        <v>18</v>
      </c>
      <c r="AI3" s="1300">
        <v>19</v>
      </c>
      <c r="AJ3" s="1221">
        <v>20</v>
      </c>
      <c r="AK3" s="1221">
        <v>21</v>
      </c>
      <c r="AL3" s="1301">
        <v>22</v>
      </c>
      <c r="AM3" s="1301">
        <v>23</v>
      </c>
      <c r="AN3" s="2279">
        <v>24</v>
      </c>
      <c r="AO3" s="1222" t="s">
        <v>521</v>
      </c>
      <c r="AU3" s="882" t="s">
        <v>1252</v>
      </c>
      <c r="AV3" s="882">
        <v>2023</v>
      </c>
      <c r="AW3" s="882">
        <v>2023</v>
      </c>
      <c r="AX3" s="882">
        <v>2024</v>
      </c>
      <c r="AY3" s="882">
        <v>2024</v>
      </c>
    </row>
    <row r="4" spans="1:62" ht="13.5" customHeight="1">
      <c r="A4" s="1209"/>
      <c r="B4" s="2894" t="s">
        <v>979</v>
      </c>
      <c r="C4" s="2280" t="s">
        <v>980</v>
      </c>
      <c r="D4" s="2281" t="s">
        <v>981</v>
      </c>
      <c r="E4" s="2282">
        <f t="shared" ref="E4:U4" si="0">E110/1000000</f>
        <v>16.895447536256317</v>
      </c>
      <c r="F4" s="1308">
        <f t="shared" si="0"/>
        <v>18.680360764224304</v>
      </c>
      <c r="G4" s="1308">
        <f t="shared" si="0"/>
        <v>20.006459594044699</v>
      </c>
      <c r="H4" s="1308">
        <f t="shared" si="0"/>
        <v>20.45980134562031</v>
      </c>
      <c r="I4" s="1308">
        <f t="shared" si="0"/>
        <v>20.982474315561848</v>
      </c>
      <c r="J4" s="1308">
        <f t="shared" si="0"/>
        <v>20.867889609232144</v>
      </c>
      <c r="K4" s="1308">
        <f t="shared" si="0"/>
        <v>21.69728999448148</v>
      </c>
      <c r="L4" s="1308">
        <f t="shared" si="0"/>
        <v>22.602007318417069</v>
      </c>
      <c r="M4" s="1308">
        <f t="shared" si="0"/>
        <v>22.499454314972493</v>
      </c>
      <c r="N4" s="1308">
        <f t="shared" si="0"/>
        <v>21.763367545596232</v>
      </c>
      <c r="O4" s="1308">
        <f t="shared" si="0"/>
        <v>21.08650744864331</v>
      </c>
      <c r="P4" s="1308">
        <f t="shared" si="0"/>
        <v>20.977926985864809</v>
      </c>
      <c r="Q4" s="1308">
        <f t="shared" si="0"/>
        <v>20.262517081697993</v>
      </c>
      <c r="R4" s="1308">
        <f t="shared" si="0"/>
        <v>20.103660106027171</v>
      </c>
      <c r="S4" s="1308">
        <f t="shared" si="0"/>
        <v>19.799796962055424</v>
      </c>
      <c r="T4" s="1308">
        <f t="shared" si="0"/>
        <v>19.975603350549541</v>
      </c>
      <c r="U4" s="1308">
        <f t="shared" si="0"/>
        <v>20.009858764908049</v>
      </c>
      <c r="V4" s="1308">
        <f t="shared" ref="V4:AN4" si="1">V109/1000000</f>
        <v>20.759498000000001</v>
      </c>
      <c r="W4" s="1308">
        <f t="shared" si="1"/>
        <v>21.335063000000002</v>
      </c>
      <c r="X4" s="1308">
        <f t="shared" si="1"/>
        <v>20.974174999999999</v>
      </c>
      <c r="Y4" s="1308">
        <f t="shared" si="1"/>
        <v>19.501270000000002</v>
      </c>
      <c r="Z4" s="1308">
        <f t="shared" si="1"/>
        <v>20.556384000000001</v>
      </c>
      <c r="AA4" s="1308">
        <f t="shared" si="1"/>
        <v>20.028020999999999</v>
      </c>
      <c r="AB4" s="1308">
        <f t="shared" si="1"/>
        <v>19.91874</v>
      </c>
      <c r="AC4" s="1308">
        <f t="shared" si="1"/>
        <v>20.575400999999999</v>
      </c>
      <c r="AD4" s="1308">
        <f t="shared" si="1"/>
        <v>20.739111999999999</v>
      </c>
      <c r="AE4" s="1308">
        <f t="shared" si="1"/>
        <v>21.731104999999999</v>
      </c>
      <c r="AF4" s="1308">
        <f t="shared" si="1"/>
        <v>21.926254</v>
      </c>
      <c r="AG4" s="1308">
        <f t="shared" si="1"/>
        <v>22.228604000000001</v>
      </c>
      <c r="AH4" s="1308">
        <f t="shared" si="1"/>
        <v>22.209423999999999</v>
      </c>
      <c r="AI4" s="1308">
        <f t="shared" si="1"/>
        <v>22.420142999999999</v>
      </c>
      <c r="AJ4" s="1308">
        <f t="shared" si="1"/>
        <v>21.940128999999999</v>
      </c>
      <c r="AK4" s="1308">
        <f t="shared" si="1"/>
        <v>22.632376000000001</v>
      </c>
      <c r="AL4" s="1308">
        <f t="shared" si="1"/>
        <v>23.462648000000002</v>
      </c>
      <c r="AM4" s="1308">
        <f t="shared" si="1"/>
        <v>24.468070999999998</v>
      </c>
      <c r="AN4" s="1308">
        <f t="shared" si="1"/>
        <v>25.074096000000001</v>
      </c>
      <c r="AO4" s="1224" t="s">
        <v>982</v>
      </c>
      <c r="AP4" s="1510" t="s">
        <v>271</v>
      </c>
      <c r="AQ4" s="327" t="s">
        <v>271</v>
      </c>
      <c r="AU4" s="883">
        <v>1</v>
      </c>
      <c r="AV4" s="883">
        <v>296519</v>
      </c>
      <c r="AW4" s="883">
        <v>9909</v>
      </c>
      <c r="AX4" s="883">
        <v>255110</v>
      </c>
      <c r="AY4" s="883">
        <v>9638</v>
      </c>
    </row>
    <row r="5" spans="1:62">
      <c r="A5" s="1209"/>
      <c r="B5" s="2894"/>
      <c r="C5" s="2280" t="s">
        <v>521</v>
      </c>
      <c r="D5" s="2283" t="s">
        <v>983</v>
      </c>
      <c r="E5" s="2284" t="s">
        <v>579</v>
      </c>
      <c r="F5" s="1226">
        <f t="shared" ref="F5:AN5" si="2">ROUND((F4-E4)/E4*100,1)</f>
        <v>10.6</v>
      </c>
      <c r="G5" s="1226">
        <f t="shared" si="2"/>
        <v>7.1</v>
      </c>
      <c r="H5" s="1226">
        <f t="shared" si="2"/>
        <v>2.2999999999999998</v>
      </c>
      <c r="I5" s="1226">
        <f t="shared" si="2"/>
        <v>2.6</v>
      </c>
      <c r="J5" s="1226">
        <f t="shared" si="2"/>
        <v>-0.5</v>
      </c>
      <c r="K5" s="1226">
        <f t="shared" si="2"/>
        <v>4</v>
      </c>
      <c r="L5" s="1226">
        <f t="shared" si="2"/>
        <v>4.2</v>
      </c>
      <c r="M5" s="1226">
        <f t="shared" si="2"/>
        <v>-0.5</v>
      </c>
      <c r="N5" s="1226">
        <f t="shared" si="2"/>
        <v>-3.3</v>
      </c>
      <c r="O5" s="1226">
        <f t="shared" si="2"/>
        <v>-3.1</v>
      </c>
      <c r="P5" s="1226">
        <f t="shared" si="2"/>
        <v>-0.5</v>
      </c>
      <c r="Q5" s="1226">
        <f t="shared" si="2"/>
        <v>-3.4</v>
      </c>
      <c r="R5" s="1226">
        <f t="shared" si="2"/>
        <v>-0.8</v>
      </c>
      <c r="S5" s="1226">
        <f t="shared" si="2"/>
        <v>-1.5</v>
      </c>
      <c r="T5" s="1226">
        <f t="shared" si="2"/>
        <v>0.9</v>
      </c>
      <c r="U5" s="1226">
        <f t="shared" si="2"/>
        <v>0.2</v>
      </c>
      <c r="V5" s="1226">
        <f t="shared" si="2"/>
        <v>3.7</v>
      </c>
      <c r="W5" s="1226">
        <f t="shared" si="2"/>
        <v>2.8</v>
      </c>
      <c r="X5" s="1226">
        <f t="shared" si="2"/>
        <v>-1.7</v>
      </c>
      <c r="Y5" s="1226">
        <f t="shared" si="2"/>
        <v>-7</v>
      </c>
      <c r="Z5" s="1226">
        <f t="shared" si="2"/>
        <v>5.4</v>
      </c>
      <c r="AA5" s="1226">
        <f t="shared" si="2"/>
        <v>-2.6</v>
      </c>
      <c r="AB5" s="1226">
        <f t="shared" si="2"/>
        <v>-0.5</v>
      </c>
      <c r="AC5" s="1226">
        <f t="shared" si="2"/>
        <v>3.3</v>
      </c>
      <c r="AD5" s="1226">
        <f t="shared" si="2"/>
        <v>0.8</v>
      </c>
      <c r="AE5" s="1226">
        <f t="shared" si="2"/>
        <v>4.8</v>
      </c>
      <c r="AF5" s="1226">
        <f t="shared" si="2"/>
        <v>0.9</v>
      </c>
      <c r="AG5" s="1226">
        <f t="shared" si="2"/>
        <v>1.4</v>
      </c>
      <c r="AH5" s="1226">
        <f t="shared" si="2"/>
        <v>-0.1</v>
      </c>
      <c r="AI5" s="1226">
        <f t="shared" si="2"/>
        <v>0.9</v>
      </c>
      <c r="AJ5" s="1226">
        <f t="shared" si="2"/>
        <v>-2.1</v>
      </c>
      <c r="AK5" s="1511">
        <f t="shared" si="2"/>
        <v>3.2</v>
      </c>
      <c r="AL5" s="1511">
        <f t="shared" si="2"/>
        <v>3.7</v>
      </c>
      <c r="AM5" s="1511">
        <f t="shared" si="2"/>
        <v>4.3</v>
      </c>
      <c r="AN5" s="1511">
        <f t="shared" si="2"/>
        <v>2.5</v>
      </c>
      <c r="AO5" s="1224" t="s">
        <v>984</v>
      </c>
      <c r="AP5" s="1510" t="s">
        <v>271</v>
      </c>
      <c r="AQ5" s="327" t="s">
        <v>271</v>
      </c>
      <c r="AU5" s="883">
        <v>2</v>
      </c>
      <c r="AV5" s="883">
        <v>243456</v>
      </c>
      <c r="AW5" s="883">
        <v>11280</v>
      </c>
      <c r="AX5" s="883">
        <v>305740</v>
      </c>
      <c r="AY5" s="883">
        <v>9894</v>
      </c>
    </row>
    <row r="6" spans="1:62">
      <c r="A6" s="1209"/>
      <c r="B6" s="2894"/>
      <c r="C6" s="2285" t="s">
        <v>980</v>
      </c>
      <c r="D6" s="2286" t="s">
        <v>985</v>
      </c>
      <c r="E6" s="2287">
        <f t="shared" ref="E6:U6" si="3">E113/1000000</f>
        <v>16.871700614679298</v>
      </c>
      <c r="F6" s="2288">
        <f t="shared" si="3"/>
        <v>18.279542755440794</v>
      </c>
      <c r="G6" s="2288">
        <f t="shared" si="3"/>
        <v>18.98704138474179</v>
      </c>
      <c r="H6" s="2288">
        <f t="shared" si="3"/>
        <v>18.99546756125746</v>
      </c>
      <c r="I6" s="2288">
        <f t="shared" si="3"/>
        <v>19.244895800435312</v>
      </c>
      <c r="J6" s="2288">
        <f t="shared" si="3"/>
        <v>19.06708111876463</v>
      </c>
      <c r="K6" s="2288">
        <f t="shared" si="3"/>
        <v>19.890348870758753</v>
      </c>
      <c r="L6" s="2288">
        <f t="shared" si="3"/>
        <v>20.579216623195709</v>
      </c>
      <c r="M6" s="2288">
        <f t="shared" si="3"/>
        <v>20.309856452264086</v>
      </c>
      <c r="N6" s="2288">
        <f t="shared" si="3"/>
        <v>19.568045631728598</v>
      </c>
      <c r="O6" s="2288">
        <f t="shared" si="3"/>
        <v>19.091934861700739</v>
      </c>
      <c r="P6" s="2288">
        <f t="shared" si="3"/>
        <v>19.23065228306929</v>
      </c>
      <c r="Q6" s="2288">
        <f t="shared" si="3"/>
        <v>18.95219671039991</v>
      </c>
      <c r="R6" s="2288">
        <f t="shared" si="3"/>
        <v>18.628023397103508</v>
      </c>
      <c r="S6" s="2288">
        <f t="shared" si="3"/>
        <v>18.514817560954857</v>
      </c>
      <c r="T6" s="2288">
        <f t="shared" si="3"/>
        <v>18.922023413031791</v>
      </c>
      <c r="U6" s="2288">
        <f t="shared" si="3"/>
        <v>19.129467372280349</v>
      </c>
      <c r="V6" s="2288">
        <f t="shared" ref="V6:AN6" si="4">V112/1000000</f>
        <v>20.165156</v>
      </c>
      <c r="W6" s="2288">
        <f t="shared" si="4"/>
        <v>21.043102999999999</v>
      </c>
      <c r="X6" s="2288">
        <f t="shared" si="4"/>
        <v>21.190639000000001</v>
      </c>
      <c r="Y6" s="2288">
        <f t="shared" si="4"/>
        <v>19.592775</v>
      </c>
      <c r="Z6" s="2288">
        <f t="shared" si="4"/>
        <v>20.689139000000001</v>
      </c>
      <c r="AA6" s="2288">
        <f t="shared" si="4"/>
        <v>20.652151</v>
      </c>
      <c r="AB6" s="2288">
        <f t="shared" si="4"/>
        <v>20.666774</v>
      </c>
      <c r="AC6" s="2288">
        <f t="shared" si="4"/>
        <v>21.162509</v>
      </c>
      <c r="AD6" s="2288">
        <f t="shared" si="4"/>
        <v>21.09338</v>
      </c>
      <c r="AE6" s="2288">
        <f t="shared" si="4"/>
        <v>21.584216000000001</v>
      </c>
      <c r="AF6" s="2288">
        <f t="shared" si="4"/>
        <v>21.895973000000001</v>
      </c>
      <c r="AG6" s="2288">
        <f t="shared" si="4"/>
        <v>22.15213</v>
      </c>
      <c r="AH6" s="2288">
        <f t="shared" si="4"/>
        <v>22.22242</v>
      </c>
      <c r="AI6" s="2288">
        <f t="shared" si="4"/>
        <v>22.316624999999998</v>
      </c>
      <c r="AJ6" s="2288">
        <f t="shared" si="4"/>
        <v>21.661901</v>
      </c>
      <c r="AK6" s="2289">
        <f t="shared" si="4"/>
        <v>22.290541999999999</v>
      </c>
      <c r="AL6" s="2289">
        <f t="shared" si="4"/>
        <v>22.811848000000001</v>
      </c>
      <c r="AM6" s="2289">
        <f t="shared" si="4"/>
        <v>23.202090999999999</v>
      </c>
      <c r="AN6" s="2289">
        <f t="shared" si="4"/>
        <v>23.147959</v>
      </c>
      <c r="AO6" s="1512" t="s">
        <v>986</v>
      </c>
      <c r="AP6" s="1510" t="s">
        <v>271</v>
      </c>
      <c r="AU6" s="883">
        <v>3</v>
      </c>
      <c r="AV6" s="883">
        <v>261202</v>
      </c>
      <c r="AW6" s="883">
        <v>15497</v>
      </c>
      <c r="AX6" s="883">
        <v>286941</v>
      </c>
      <c r="AY6" s="883">
        <v>13075</v>
      </c>
    </row>
    <row r="7" spans="1:62">
      <c r="A7" s="1209"/>
      <c r="B7" s="2895"/>
      <c r="C7" s="2290" t="s">
        <v>987</v>
      </c>
      <c r="D7" s="2291" t="s">
        <v>983</v>
      </c>
      <c r="E7" s="2284" t="s">
        <v>579</v>
      </c>
      <c r="F7" s="1226">
        <f t="shared" ref="F7:AN7" si="5">ROUND((F6-E6)/E6*100,1)</f>
        <v>8.3000000000000007</v>
      </c>
      <c r="G7" s="1226">
        <f t="shared" si="5"/>
        <v>3.9</v>
      </c>
      <c r="H7" s="1226">
        <f t="shared" si="5"/>
        <v>0</v>
      </c>
      <c r="I7" s="1226">
        <f t="shared" si="5"/>
        <v>1.3</v>
      </c>
      <c r="J7" s="1226">
        <f t="shared" si="5"/>
        <v>-0.9</v>
      </c>
      <c r="K7" s="1226">
        <f t="shared" si="5"/>
        <v>4.3</v>
      </c>
      <c r="L7" s="1226">
        <f t="shared" si="5"/>
        <v>3.5</v>
      </c>
      <c r="M7" s="1226">
        <f t="shared" si="5"/>
        <v>-1.3</v>
      </c>
      <c r="N7" s="1226">
        <f t="shared" si="5"/>
        <v>-3.7</v>
      </c>
      <c r="O7" s="1226">
        <f t="shared" si="5"/>
        <v>-2.4</v>
      </c>
      <c r="P7" s="1226">
        <f t="shared" si="5"/>
        <v>0.7</v>
      </c>
      <c r="Q7" s="1226">
        <f t="shared" si="5"/>
        <v>-1.4</v>
      </c>
      <c r="R7" s="1226">
        <f t="shared" si="5"/>
        <v>-1.7</v>
      </c>
      <c r="S7" s="1226">
        <f t="shared" si="5"/>
        <v>-0.6</v>
      </c>
      <c r="T7" s="1226">
        <f t="shared" si="5"/>
        <v>2.2000000000000002</v>
      </c>
      <c r="U7" s="1226">
        <f t="shared" si="5"/>
        <v>1.1000000000000001</v>
      </c>
      <c r="V7" s="1226">
        <f t="shared" si="5"/>
        <v>5.4</v>
      </c>
      <c r="W7" s="1226">
        <f t="shared" si="5"/>
        <v>4.4000000000000004</v>
      </c>
      <c r="X7" s="1226">
        <f t="shared" si="5"/>
        <v>0.7</v>
      </c>
      <c r="Y7" s="1226">
        <f t="shared" si="5"/>
        <v>-7.5</v>
      </c>
      <c r="Z7" s="1226">
        <f t="shared" si="5"/>
        <v>5.6</v>
      </c>
      <c r="AA7" s="1226">
        <f t="shared" si="5"/>
        <v>-0.2</v>
      </c>
      <c r="AB7" s="1226">
        <f t="shared" si="5"/>
        <v>0.1</v>
      </c>
      <c r="AC7" s="1226">
        <f t="shared" si="5"/>
        <v>2.4</v>
      </c>
      <c r="AD7" s="1226">
        <f t="shared" si="5"/>
        <v>-0.3</v>
      </c>
      <c r="AE7" s="1226">
        <f t="shared" si="5"/>
        <v>2.2999999999999998</v>
      </c>
      <c r="AF7" s="1226">
        <f t="shared" si="5"/>
        <v>1.4</v>
      </c>
      <c r="AG7" s="1226">
        <f t="shared" si="5"/>
        <v>1.2</v>
      </c>
      <c r="AH7" s="1226">
        <f t="shared" si="5"/>
        <v>0.3</v>
      </c>
      <c r="AI7" s="1226">
        <f t="shared" si="5"/>
        <v>0.4</v>
      </c>
      <c r="AJ7" s="1226">
        <f t="shared" si="5"/>
        <v>-2.9</v>
      </c>
      <c r="AK7" s="1226">
        <f t="shared" si="5"/>
        <v>2.9</v>
      </c>
      <c r="AL7" s="1226">
        <f t="shared" si="5"/>
        <v>2.2999999999999998</v>
      </c>
      <c r="AM7" s="1226">
        <f t="shared" si="5"/>
        <v>1.7</v>
      </c>
      <c r="AN7" s="1226">
        <f t="shared" si="5"/>
        <v>-0.2</v>
      </c>
      <c r="AO7" s="1513"/>
      <c r="AP7" s="1510"/>
      <c r="AU7" s="883">
        <v>4</v>
      </c>
      <c r="AV7" s="883">
        <v>289013</v>
      </c>
      <c r="AW7" s="883">
        <v>9350</v>
      </c>
      <c r="AX7" s="883">
        <v>258462</v>
      </c>
      <c r="AY7" s="883">
        <v>8511</v>
      </c>
    </row>
    <row r="8" spans="1:62">
      <c r="A8" s="1209"/>
      <c r="B8" s="2292" t="s">
        <v>332</v>
      </c>
      <c r="C8" s="2293" t="s">
        <v>666</v>
      </c>
      <c r="D8" s="2294" t="s">
        <v>996</v>
      </c>
      <c r="E8" s="2295">
        <v>121.9</v>
      </c>
      <c r="F8" s="1458">
        <v>123.9</v>
      </c>
      <c r="G8" s="1458">
        <v>124.6</v>
      </c>
      <c r="H8" s="1458">
        <v>115.1</v>
      </c>
      <c r="I8" s="1458">
        <v>108.7</v>
      </c>
      <c r="J8" s="1458">
        <v>110.2</v>
      </c>
      <c r="K8" s="1458">
        <v>107.9</v>
      </c>
      <c r="L8" s="2296">
        <v>114.3</v>
      </c>
      <c r="M8" s="2296">
        <v>123.3</v>
      </c>
      <c r="N8" s="2296">
        <v>116.4</v>
      </c>
      <c r="O8" s="2296">
        <v>114.2</v>
      </c>
      <c r="P8" s="2297">
        <v>117.7</v>
      </c>
      <c r="Q8" s="2297">
        <v>108.4</v>
      </c>
      <c r="R8" s="2297">
        <v>109.3</v>
      </c>
      <c r="S8" s="2002">
        <v>117.9</v>
      </c>
      <c r="T8" s="2002">
        <v>122.3</v>
      </c>
      <c r="U8" s="2002">
        <v>124.5</v>
      </c>
      <c r="V8" s="2002">
        <v>136.19999999999999</v>
      </c>
      <c r="W8" s="2002">
        <v>135</v>
      </c>
      <c r="X8" s="2002">
        <v>125.4</v>
      </c>
      <c r="Y8" s="2002">
        <v>102.3</v>
      </c>
      <c r="Z8" s="2002">
        <v>114.2</v>
      </c>
      <c r="AA8" s="2002">
        <v>120</v>
      </c>
      <c r="AB8" s="2004">
        <v>114.6</v>
      </c>
      <c r="AC8" s="2004">
        <v>112.4</v>
      </c>
      <c r="AD8" s="2002">
        <v>113.5</v>
      </c>
      <c r="AE8" s="2002">
        <v>112.1</v>
      </c>
      <c r="AF8" s="2002">
        <v>111.4</v>
      </c>
      <c r="AG8" s="2002">
        <v>114.2</v>
      </c>
      <c r="AH8" s="2002">
        <v>117.5</v>
      </c>
      <c r="AI8" s="2003">
        <v>110.2</v>
      </c>
      <c r="AJ8" s="1517">
        <v>100</v>
      </c>
      <c r="AK8" s="1517">
        <v>102</v>
      </c>
      <c r="AL8" s="1517">
        <v>102.1</v>
      </c>
      <c r="AM8" s="1517">
        <v>97.9</v>
      </c>
      <c r="AN8" s="1517">
        <v>96.6</v>
      </c>
      <c r="AO8" s="1518" t="s">
        <v>988</v>
      </c>
      <c r="AP8" s="1233" t="s">
        <v>271</v>
      </c>
      <c r="AQ8" s="327" t="s">
        <v>271</v>
      </c>
      <c r="AU8" s="883">
        <v>5</v>
      </c>
      <c r="AV8" s="883">
        <v>295524</v>
      </c>
      <c r="AW8" s="883">
        <v>9047</v>
      </c>
      <c r="AX8" s="883">
        <v>292829</v>
      </c>
      <c r="AY8" s="883">
        <v>8149</v>
      </c>
    </row>
    <row r="9" spans="1:62">
      <c r="A9" s="1209"/>
      <c r="B9" s="2292" t="s">
        <v>989</v>
      </c>
      <c r="C9" s="2298"/>
      <c r="D9" s="2299" t="s">
        <v>577</v>
      </c>
      <c r="E9" s="2284" t="s">
        <v>579</v>
      </c>
      <c r="F9" s="1226">
        <f t="shared" ref="F9:AN9" si="6">ROUND((F8-E8)/E8*100,1)</f>
        <v>1.6</v>
      </c>
      <c r="G9" s="1226">
        <f t="shared" si="6"/>
        <v>0.6</v>
      </c>
      <c r="H9" s="1226">
        <f t="shared" si="6"/>
        <v>-7.6</v>
      </c>
      <c r="I9" s="1226">
        <f t="shared" si="6"/>
        <v>-5.6</v>
      </c>
      <c r="J9" s="1226">
        <f t="shared" si="6"/>
        <v>1.4</v>
      </c>
      <c r="K9" s="1226">
        <f t="shared" si="6"/>
        <v>-2.1</v>
      </c>
      <c r="L9" s="1226">
        <f t="shared" si="6"/>
        <v>5.9</v>
      </c>
      <c r="M9" s="1226">
        <f t="shared" si="6"/>
        <v>7.9</v>
      </c>
      <c r="N9" s="1226">
        <f t="shared" si="6"/>
        <v>-5.6</v>
      </c>
      <c r="O9" s="1226">
        <f t="shared" si="6"/>
        <v>-1.9</v>
      </c>
      <c r="P9" s="1226">
        <f t="shared" si="6"/>
        <v>3.1</v>
      </c>
      <c r="Q9" s="1226">
        <f t="shared" si="6"/>
        <v>-7.9</v>
      </c>
      <c r="R9" s="1226">
        <f t="shared" si="6"/>
        <v>0.8</v>
      </c>
      <c r="S9" s="1226">
        <f t="shared" si="6"/>
        <v>7.9</v>
      </c>
      <c r="T9" s="1226">
        <f t="shared" si="6"/>
        <v>3.7</v>
      </c>
      <c r="U9" s="1226">
        <f t="shared" si="6"/>
        <v>1.8</v>
      </c>
      <c r="V9" s="1226">
        <f t="shared" si="6"/>
        <v>9.4</v>
      </c>
      <c r="W9" s="1226">
        <f t="shared" si="6"/>
        <v>-0.9</v>
      </c>
      <c r="X9" s="1226">
        <f t="shared" si="6"/>
        <v>-7.1</v>
      </c>
      <c r="Y9" s="1226">
        <f t="shared" si="6"/>
        <v>-18.399999999999999</v>
      </c>
      <c r="Z9" s="1226">
        <f t="shared" si="6"/>
        <v>11.6</v>
      </c>
      <c r="AA9" s="1226">
        <f t="shared" si="6"/>
        <v>5.0999999999999996</v>
      </c>
      <c r="AB9" s="1226">
        <f t="shared" si="6"/>
        <v>-4.5</v>
      </c>
      <c r="AC9" s="1226">
        <f t="shared" si="6"/>
        <v>-1.9</v>
      </c>
      <c r="AD9" s="1226">
        <f t="shared" si="6"/>
        <v>1</v>
      </c>
      <c r="AE9" s="1226">
        <f t="shared" si="6"/>
        <v>-1.2</v>
      </c>
      <c r="AF9" s="1226">
        <f t="shared" si="6"/>
        <v>-0.6</v>
      </c>
      <c r="AG9" s="1226">
        <f t="shared" si="6"/>
        <v>2.5</v>
      </c>
      <c r="AH9" s="1226">
        <f t="shared" si="6"/>
        <v>2.9</v>
      </c>
      <c r="AI9" s="1226">
        <f t="shared" si="6"/>
        <v>-6.2</v>
      </c>
      <c r="AJ9" s="1825">
        <f t="shared" si="6"/>
        <v>-9.3000000000000007</v>
      </c>
      <c r="AK9" s="1825">
        <f t="shared" si="6"/>
        <v>2</v>
      </c>
      <c r="AL9" s="1825">
        <f t="shared" si="6"/>
        <v>0.1</v>
      </c>
      <c r="AM9" s="1825">
        <f t="shared" si="6"/>
        <v>-4.0999999999999996</v>
      </c>
      <c r="AN9" s="2626">
        <f t="shared" si="6"/>
        <v>-1.3</v>
      </c>
      <c r="AO9" s="1512" t="s">
        <v>990</v>
      </c>
      <c r="AP9" s="1209"/>
      <c r="AU9" s="883">
        <v>6</v>
      </c>
      <c r="AV9" s="883">
        <v>274414</v>
      </c>
      <c r="AW9" s="883">
        <v>10869</v>
      </c>
      <c r="AX9" s="883">
        <v>263571</v>
      </c>
      <c r="AY9" s="883">
        <v>9990</v>
      </c>
    </row>
    <row r="10" spans="1:62">
      <c r="A10" s="1209"/>
      <c r="B10" s="2292"/>
      <c r="C10" s="2293" t="s">
        <v>991</v>
      </c>
      <c r="D10" s="2294" t="s">
        <v>996</v>
      </c>
      <c r="E10" s="2295">
        <v>89.2</v>
      </c>
      <c r="F10" s="1458">
        <v>89.8</v>
      </c>
      <c r="G10" s="1458">
        <v>97.3</v>
      </c>
      <c r="H10" s="1458">
        <v>99.6</v>
      </c>
      <c r="I10" s="1458">
        <v>100.1</v>
      </c>
      <c r="J10" s="1458">
        <v>96.7</v>
      </c>
      <c r="K10" s="1458">
        <v>93.6</v>
      </c>
      <c r="L10" s="2296">
        <v>83.5</v>
      </c>
      <c r="M10" s="2296">
        <v>83.6</v>
      </c>
      <c r="N10" s="2296">
        <v>91.1</v>
      </c>
      <c r="O10" s="2296">
        <v>85.4</v>
      </c>
      <c r="P10" s="2296">
        <v>82.9</v>
      </c>
      <c r="Q10" s="2296">
        <v>85.9</v>
      </c>
      <c r="R10" s="2297">
        <v>78.900000000000006</v>
      </c>
      <c r="S10" s="2002">
        <v>78</v>
      </c>
      <c r="T10" s="2002">
        <v>75.7</v>
      </c>
      <c r="U10" s="2002">
        <v>79.400000000000006</v>
      </c>
      <c r="V10" s="2002">
        <v>80.5</v>
      </c>
      <c r="W10" s="2002">
        <v>83.8</v>
      </c>
      <c r="X10" s="2002">
        <v>85.2</v>
      </c>
      <c r="Y10" s="2002">
        <v>78.099999999999994</v>
      </c>
      <c r="Z10" s="2002">
        <v>74.599999999999994</v>
      </c>
      <c r="AA10" s="2002">
        <v>82.1</v>
      </c>
      <c r="AB10" s="2002">
        <v>87.6</v>
      </c>
      <c r="AC10" s="2002">
        <v>88.3</v>
      </c>
      <c r="AD10" s="2002">
        <v>90.7</v>
      </c>
      <c r="AE10" s="2004">
        <v>91.8</v>
      </c>
      <c r="AF10" s="2004">
        <v>96.2</v>
      </c>
      <c r="AG10" s="2004">
        <v>96.2</v>
      </c>
      <c r="AH10" s="2002">
        <v>99.9</v>
      </c>
      <c r="AI10" s="897">
        <v>101.3</v>
      </c>
      <c r="AJ10" s="1314">
        <v>100</v>
      </c>
      <c r="AK10" s="1314">
        <v>98</v>
      </c>
      <c r="AL10" s="1314">
        <v>97.8</v>
      </c>
      <c r="AM10" s="1314">
        <v>100.7</v>
      </c>
      <c r="AN10" s="1517">
        <v>101.7</v>
      </c>
      <c r="AO10" s="1512" t="s">
        <v>97</v>
      </c>
      <c r="AP10" s="1233" t="s">
        <v>271</v>
      </c>
      <c r="AU10" s="883">
        <v>7</v>
      </c>
      <c r="AV10" s="883">
        <v>324398</v>
      </c>
      <c r="AW10" s="883">
        <v>10375</v>
      </c>
      <c r="AX10" s="883">
        <v>257786</v>
      </c>
      <c r="AY10" s="883">
        <v>11050</v>
      </c>
    </row>
    <row r="11" spans="1:62">
      <c r="A11" s="1209"/>
      <c r="B11" s="2292"/>
      <c r="C11" s="2298"/>
      <c r="D11" s="2299" t="s">
        <v>577</v>
      </c>
      <c r="E11" s="2284" t="s">
        <v>579</v>
      </c>
      <c r="F11" s="1252">
        <v>8.5</v>
      </c>
      <c r="G11" s="1252">
        <v>8.5</v>
      </c>
      <c r="H11" s="1252">
        <v>2.2999999999999998</v>
      </c>
      <c r="I11" s="1252">
        <v>0.4</v>
      </c>
      <c r="J11" s="1252">
        <v>-3.4</v>
      </c>
      <c r="K11" s="1252">
        <v>-3.2</v>
      </c>
      <c r="L11" s="1252">
        <v>-10.9</v>
      </c>
      <c r="M11" s="1252">
        <v>0.1</v>
      </c>
      <c r="N11" s="1252">
        <v>9</v>
      </c>
      <c r="O11" s="1252">
        <v>-6.2</v>
      </c>
      <c r="P11" s="1252">
        <v>-2.8</v>
      </c>
      <c r="Q11" s="1252">
        <v>3.4</v>
      </c>
      <c r="R11" s="1252">
        <v>-8</v>
      </c>
      <c r="S11" s="1252">
        <v>-1.2</v>
      </c>
      <c r="T11" s="1252">
        <v>-3</v>
      </c>
      <c r="U11" s="1252">
        <v>5.0999999999999996</v>
      </c>
      <c r="V11" s="1252">
        <v>1.4</v>
      </c>
      <c r="W11" s="1252">
        <v>3.8</v>
      </c>
      <c r="X11" s="1252">
        <v>0.9</v>
      </c>
      <c r="Y11" s="1226">
        <f t="shared" ref="Y11:AN11" si="7">ROUND((Y10-X10)/X10*100,1)</f>
        <v>-8.3000000000000007</v>
      </c>
      <c r="Z11" s="1226">
        <f t="shared" si="7"/>
        <v>-4.5</v>
      </c>
      <c r="AA11" s="1226">
        <f t="shared" si="7"/>
        <v>10.1</v>
      </c>
      <c r="AB11" s="1226">
        <f t="shared" si="7"/>
        <v>6.7</v>
      </c>
      <c r="AC11" s="1226">
        <f t="shared" si="7"/>
        <v>0.8</v>
      </c>
      <c r="AD11" s="1226">
        <f t="shared" si="7"/>
        <v>2.7</v>
      </c>
      <c r="AE11" s="1226">
        <f t="shared" si="7"/>
        <v>1.2</v>
      </c>
      <c r="AF11" s="1226">
        <f t="shared" si="7"/>
        <v>4.8</v>
      </c>
      <c r="AG11" s="1226">
        <f t="shared" si="7"/>
        <v>0</v>
      </c>
      <c r="AH11" s="1226">
        <f t="shared" si="7"/>
        <v>3.8</v>
      </c>
      <c r="AI11" s="1226">
        <f t="shared" si="7"/>
        <v>1.4</v>
      </c>
      <c r="AJ11" s="1235">
        <f t="shared" si="7"/>
        <v>-1.3</v>
      </c>
      <c r="AK11" s="1235">
        <f t="shared" si="7"/>
        <v>-2</v>
      </c>
      <c r="AL11" s="1235">
        <f t="shared" si="7"/>
        <v>-0.2</v>
      </c>
      <c r="AM11" s="1235">
        <f t="shared" si="7"/>
        <v>3</v>
      </c>
      <c r="AN11" s="1235">
        <f t="shared" si="7"/>
        <v>1</v>
      </c>
      <c r="AO11" s="1520"/>
      <c r="AP11" s="1209" t="s">
        <v>271</v>
      </c>
      <c r="AR11" s="327" t="s">
        <v>271</v>
      </c>
      <c r="AU11" s="883">
        <v>8</v>
      </c>
      <c r="AV11" s="883">
        <v>291709</v>
      </c>
      <c r="AW11" s="883">
        <v>8872</v>
      </c>
      <c r="AX11" s="883">
        <v>261618</v>
      </c>
      <c r="AY11" s="883">
        <v>9289</v>
      </c>
    </row>
    <row r="12" spans="1:62" ht="19">
      <c r="A12" s="1209"/>
      <c r="B12" s="2292" t="s">
        <v>992</v>
      </c>
      <c r="C12" s="2293" t="s">
        <v>993</v>
      </c>
      <c r="D12" s="2294" t="s">
        <v>576</v>
      </c>
      <c r="E12" s="2300">
        <v>14.306666999999999</v>
      </c>
      <c r="F12" s="1458">
        <v>15.424234869999999</v>
      </c>
      <c r="G12" s="1458">
        <v>16.292895730000001</v>
      </c>
      <c r="H12" s="1458">
        <v>15.770829460000002</v>
      </c>
      <c r="I12" s="1458">
        <v>14.89768115</v>
      </c>
      <c r="J12" s="1458">
        <v>12.7881464</v>
      </c>
      <c r="K12" s="1458">
        <v>14.403391300000001</v>
      </c>
      <c r="L12" s="2296">
        <v>14.580280400000001</v>
      </c>
      <c r="M12" s="2296">
        <v>15.19490991</v>
      </c>
      <c r="N12" s="2296">
        <v>14.39439383</v>
      </c>
      <c r="O12" s="2296">
        <v>13.57866493</v>
      </c>
      <c r="P12" s="2296">
        <v>14.06998963</v>
      </c>
      <c r="Q12" s="2297">
        <v>13.121288460000001</v>
      </c>
      <c r="R12" s="2297">
        <v>12.45880403</v>
      </c>
      <c r="S12" s="2002">
        <v>12.34536486</v>
      </c>
      <c r="T12" s="2002">
        <v>12.945203470000001</v>
      </c>
      <c r="U12" s="2002">
        <v>13.477827189999999</v>
      </c>
      <c r="V12" s="2002">
        <v>14.45498136</v>
      </c>
      <c r="W12" s="2002">
        <v>15.78463943</v>
      </c>
      <c r="X12" s="2002">
        <v>16.51279173</v>
      </c>
      <c r="Y12" s="2002">
        <v>13.423027800000002</v>
      </c>
      <c r="Z12" s="2002">
        <v>14.183783480000001</v>
      </c>
      <c r="AA12" s="2002">
        <v>14.357443179999999</v>
      </c>
      <c r="AB12" s="2002">
        <v>14.347022390000001</v>
      </c>
      <c r="AC12" s="2002">
        <v>14.02686606</v>
      </c>
      <c r="AD12" s="2002">
        <v>14.88835591</v>
      </c>
      <c r="AE12" s="2002">
        <v>15.44567243</v>
      </c>
      <c r="AF12" s="2002">
        <v>15.10535</v>
      </c>
      <c r="AG12" s="2004">
        <v>15.665881000000001</v>
      </c>
      <c r="AH12" s="2004">
        <v>16.506736</v>
      </c>
      <c r="AI12" s="1521">
        <v>16.228975999999999</v>
      </c>
      <c r="AJ12" s="1522">
        <v>16.263313</v>
      </c>
      <c r="AK12" s="1522">
        <v>16.502306999999998</v>
      </c>
      <c r="AL12" s="1522">
        <v>18.340264000000001</v>
      </c>
      <c r="AM12" s="1522">
        <v>18.461711000000001</v>
      </c>
      <c r="AN12" s="1522" t="s">
        <v>568</v>
      </c>
      <c r="AO12" s="1267" t="s">
        <v>1247</v>
      </c>
      <c r="AP12" s="1209" t="s">
        <v>64</v>
      </c>
      <c r="AQ12" s="327" t="s">
        <v>271</v>
      </c>
      <c r="AU12" s="883">
        <v>9</v>
      </c>
      <c r="AV12" s="883">
        <v>258273</v>
      </c>
      <c r="AW12" s="883">
        <v>11536</v>
      </c>
      <c r="AX12" s="883">
        <v>256581</v>
      </c>
      <c r="AY12" s="883">
        <v>11929</v>
      </c>
    </row>
    <row r="13" spans="1:62">
      <c r="A13" s="1209"/>
      <c r="B13" s="2301"/>
      <c r="C13" s="2298"/>
      <c r="D13" s="2302" t="s">
        <v>577</v>
      </c>
      <c r="E13" s="2284" t="s">
        <v>579</v>
      </c>
      <c r="F13" s="2303">
        <v>7.8</v>
      </c>
      <c r="G13" s="1458">
        <v>5.6</v>
      </c>
      <c r="H13" s="1458">
        <v>-3.2</v>
      </c>
      <c r="I13" s="1458">
        <v>-5.5</v>
      </c>
      <c r="J13" s="1458">
        <v>-2</v>
      </c>
      <c r="K13" s="1458">
        <v>-1.4</v>
      </c>
      <c r="L13" s="1458">
        <v>1.2</v>
      </c>
      <c r="M13" s="1458">
        <v>4.2</v>
      </c>
      <c r="N13" s="1458">
        <v>-5.3</v>
      </c>
      <c r="O13" s="1458">
        <v>-5.7</v>
      </c>
      <c r="P13" s="1458">
        <v>3.6</v>
      </c>
      <c r="Q13" s="1458">
        <v>-6.7</v>
      </c>
      <c r="R13" s="1458">
        <v>-5</v>
      </c>
      <c r="S13" s="1458">
        <v>-0.9</v>
      </c>
      <c r="T13" s="1458">
        <v>4.9000000000000004</v>
      </c>
      <c r="U13" s="1458">
        <v>4.0999999999999996</v>
      </c>
      <c r="V13" s="1458">
        <v>7.3</v>
      </c>
      <c r="W13" s="1458">
        <v>9.1999999999999993</v>
      </c>
      <c r="X13" s="1458">
        <v>4.5999999999999996</v>
      </c>
      <c r="Y13" s="1458">
        <v>-18.7</v>
      </c>
      <c r="Z13" s="1458">
        <v>5.7</v>
      </c>
      <c r="AA13" s="1458">
        <v>1.2</v>
      </c>
      <c r="AB13" s="1458">
        <v>-0.1</v>
      </c>
      <c r="AC13" s="1458">
        <v>-2.9</v>
      </c>
      <c r="AD13" s="1226">
        <f t="shared" ref="AD13:AM13" si="8">ROUND((AD12-AC12)/AC12*100,1)</f>
        <v>6.1</v>
      </c>
      <c r="AE13" s="1226">
        <f t="shared" si="8"/>
        <v>3.7</v>
      </c>
      <c r="AF13" s="1226">
        <f t="shared" si="8"/>
        <v>-2.2000000000000002</v>
      </c>
      <c r="AG13" s="1226">
        <f t="shared" si="8"/>
        <v>3.7</v>
      </c>
      <c r="AH13" s="1226">
        <f t="shared" si="8"/>
        <v>5.4</v>
      </c>
      <c r="AI13" s="1226">
        <f t="shared" si="8"/>
        <v>-1.7</v>
      </c>
      <c r="AJ13" s="1226">
        <f t="shared" si="8"/>
        <v>0.2</v>
      </c>
      <c r="AK13" s="1511">
        <f t="shared" si="8"/>
        <v>1.5</v>
      </c>
      <c r="AL13" s="1511">
        <f t="shared" si="8"/>
        <v>11.1</v>
      </c>
      <c r="AM13" s="1511">
        <f t="shared" si="8"/>
        <v>0.7</v>
      </c>
      <c r="AN13" s="2627" t="s">
        <v>568</v>
      </c>
      <c r="AO13" s="1264" t="s">
        <v>1248</v>
      </c>
      <c r="AP13" s="1209" t="s">
        <v>64</v>
      </c>
      <c r="AU13" s="883">
        <v>10</v>
      </c>
      <c r="AV13" s="883">
        <v>288644</v>
      </c>
      <c r="AW13" s="883">
        <v>10166</v>
      </c>
      <c r="AX13" s="883">
        <v>298455</v>
      </c>
      <c r="AY13" s="883">
        <v>11006</v>
      </c>
    </row>
    <row r="14" spans="1:62">
      <c r="A14" s="1209"/>
      <c r="B14" s="2292" t="s">
        <v>994</v>
      </c>
      <c r="C14" s="2304" t="s">
        <v>995</v>
      </c>
      <c r="D14" s="2294" t="s">
        <v>996</v>
      </c>
      <c r="E14" s="2305" t="s">
        <v>997</v>
      </c>
      <c r="F14" s="2306" t="s">
        <v>998</v>
      </c>
      <c r="G14" s="2306" t="s">
        <v>999</v>
      </c>
      <c r="H14" s="2306" t="s">
        <v>1000</v>
      </c>
      <c r="I14" s="2306" t="s">
        <v>1001</v>
      </c>
      <c r="J14" s="2306" t="s">
        <v>908</v>
      </c>
      <c r="K14" s="2306" t="s">
        <v>910</v>
      </c>
      <c r="L14" s="2307" t="s">
        <v>844</v>
      </c>
      <c r="M14" s="2307" t="s">
        <v>846</v>
      </c>
      <c r="N14" s="2307" t="s">
        <v>1002</v>
      </c>
      <c r="O14" s="2307" t="s">
        <v>1003</v>
      </c>
      <c r="P14" s="2307" t="s">
        <v>844</v>
      </c>
      <c r="Q14" s="2307" t="s">
        <v>909</v>
      </c>
      <c r="R14" s="2308" t="s">
        <v>1004</v>
      </c>
      <c r="S14" s="2308" t="s">
        <v>906</v>
      </c>
      <c r="T14" s="2308" t="s">
        <v>907</v>
      </c>
      <c r="U14" s="2308" t="s">
        <v>1005</v>
      </c>
      <c r="V14" s="2308" t="s">
        <v>1005</v>
      </c>
      <c r="W14" s="2308" t="s">
        <v>1006</v>
      </c>
      <c r="X14" s="2308" t="s">
        <v>1007</v>
      </c>
      <c r="Y14" s="2308" t="s">
        <v>906</v>
      </c>
      <c r="Z14" s="2308" t="s">
        <v>1008</v>
      </c>
      <c r="AA14" s="2308" t="s">
        <v>1009</v>
      </c>
      <c r="AB14" s="2308" t="s">
        <v>1010</v>
      </c>
      <c r="AC14" s="2308" t="s">
        <v>1011</v>
      </c>
      <c r="AD14" s="2308" t="s">
        <v>1012</v>
      </c>
      <c r="AE14" s="2308" t="s">
        <v>911</v>
      </c>
      <c r="AF14" s="2308" t="s">
        <v>913</v>
      </c>
      <c r="AG14" s="2308" t="s">
        <v>912</v>
      </c>
      <c r="AH14" s="1320" t="s">
        <v>843</v>
      </c>
      <c r="AI14" s="1320" t="s">
        <v>845</v>
      </c>
      <c r="AJ14" s="1242" t="s">
        <v>847</v>
      </c>
      <c r="AK14" s="1321" t="s">
        <v>845</v>
      </c>
      <c r="AL14" s="1321" t="s">
        <v>1211</v>
      </c>
      <c r="AM14" s="1321" t="s">
        <v>1249</v>
      </c>
      <c r="AN14" s="1242" t="s">
        <v>1464</v>
      </c>
      <c r="AO14" s="1518" t="s">
        <v>1013</v>
      </c>
      <c r="AP14" s="1209"/>
      <c r="AU14" s="883">
        <v>11</v>
      </c>
      <c r="AV14" s="883">
        <v>238263</v>
      </c>
      <c r="AW14" s="883">
        <v>10431</v>
      </c>
      <c r="AX14" s="883">
        <v>280576</v>
      </c>
      <c r="AY14" s="883">
        <v>10976</v>
      </c>
    </row>
    <row r="15" spans="1:62">
      <c r="A15" s="1209"/>
      <c r="B15" s="2292"/>
      <c r="C15" s="2309" t="s">
        <v>1014</v>
      </c>
      <c r="D15" s="2302" t="s">
        <v>577</v>
      </c>
      <c r="E15" s="2284" t="s">
        <v>579</v>
      </c>
      <c r="F15" s="1252">
        <f t="shared" ref="F15:AN15" si="9">ROUND((F14-E14)/E14*100,1)</f>
        <v>3.3</v>
      </c>
      <c r="G15" s="1252">
        <f t="shared" si="9"/>
        <v>3.1</v>
      </c>
      <c r="H15" s="1252">
        <f t="shared" si="9"/>
        <v>1.8</v>
      </c>
      <c r="I15" s="1252">
        <f t="shared" si="9"/>
        <v>1.2</v>
      </c>
      <c r="J15" s="1252">
        <f t="shared" si="9"/>
        <v>0.7</v>
      </c>
      <c r="K15" s="1252">
        <f t="shared" si="9"/>
        <v>-0.3</v>
      </c>
      <c r="L15" s="1252">
        <f t="shared" si="9"/>
        <v>2.2000000000000002</v>
      </c>
      <c r="M15" s="1252">
        <f t="shared" si="9"/>
        <v>1.6</v>
      </c>
      <c r="N15" s="1252">
        <f t="shared" si="9"/>
        <v>0.9</v>
      </c>
      <c r="O15" s="1252">
        <f t="shared" si="9"/>
        <v>-0.8</v>
      </c>
      <c r="P15" s="1252">
        <f t="shared" si="9"/>
        <v>-1.7</v>
      </c>
      <c r="Q15" s="1252">
        <f t="shared" si="9"/>
        <v>-1.6</v>
      </c>
      <c r="R15" s="1252">
        <f t="shared" si="9"/>
        <v>-2.2999999999999998</v>
      </c>
      <c r="S15" s="1252">
        <f t="shared" si="9"/>
        <v>-0.4</v>
      </c>
      <c r="T15" s="1252">
        <f t="shared" si="9"/>
        <v>0.5</v>
      </c>
      <c r="U15" s="1252">
        <f t="shared" si="9"/>
        <v>-0.3</v>
      </c>
      <c r="V15" s="1252">
        <f t="shared" si="9"/>
        <v>0</v>
      </c>
      <c r="W15" s="1252">
        <f t="shared" si="9"/>
        <v>-0.1</v>
      </c>
      <c r="X15" s="1252">
        <f t="shared" si="9"/>
        <v>1.1000000000000001</v>
      </c>
      <c r="Y15" s="1252">
        <f t="shared" si="9"/>
        <v>-1.1000000000000001</v>
      </c>
      <c r="Z15" s="1252">
        <f t="shared" si="9"/>
        <v>-0.3</v>
      </c>
      <c r="AA15" s="1252">
        <f t="shared" si="9"/>
        <v>-0.2</v>
      </c>
      <c r="AB15" s="1252">
        <f t="shared" si="9"/>
        <v>-0.1</v>
      </c>
      <c r="AC15" s="1252">
        <f t="shared" si="9"/>
        <v>0.2</v>
      </c>
      <c r="AD15" s="1252">
        <f t="shared" si="9"/>
        <v>2.4</v>
      </c>
      <c r="AE15" s="1252">
        <f t="shared" si="9"/>
        <v>0.9</v>
      </c>
      <c r="AF15" s="1252">
        <f t="shared" si="9"/>
        <v>0.2</v>
      </c>
      <c r="AG15" s="1252">
        <f t="shared" si="9"/>
        <v>0.2</v>
      </c>
      <c r="AH15" s="1252">
        <f t="shared" si="9"/>
        <v>0.7</v>
      </c>
      <c r="AI15" s="1252">
        <f t="shared" si="9"/>
        <v>0.6</v>
      </c>
      <c r="AJ15" s="1243">
        <f t="shared" si="9"/>
        <v>0.7</v>
      </c>
      <c r="AK15" s="1243">
        <f t="shared" si="9"/>
        <v>-0.7</v>
      </c>
      <c r="AL15" s="1243">
        <f t="shared" si="9"/>
        <v>2</v>
      </c>
      <c r="AM15" s="1243">
        <f t="shared" si="9"/>
        <v>3.4</v>
      </c>
      <c r="AN15" s="1243">
        <f t="shared" si="9"/>
        <v>2.9</v>
      </c>
      <c r="AO15" s="1525" t="s">
        <v>1015</v>
      </c>
      <c r="AP15" s="1209"/>
      <c r="AR15" s="1244"/>
      <c r="AS15" s="1244"/>
      <c r="AT15" s="1244"/>
      <c r="AU15" s="883">
        <v>12</v>
      </c>
      <c r="AV15" s="883">
        <v>297142</v>
      </c>
      <c r="AW15" s="883">
        <v>9837</v>
      </c>
      <c r="AX15" s="883">
        <v>344811</v>
      </c>
      <c r="AY15" s="883">
        <v>8938</v>
      </c>
      <c r="AZ15" s="1244"/>
      <c r="BA15" s="1244"/>
      <c r="BB15" s="1244"/>
      <c r="BC15" s="1244"/>
      <c r="BD15" s="1244"/>
      <c r="BE15" s="1244"/>
      <c r="BF15" s="1244"/>
      <c r="BG15" s="1244"/>
      <c r="BH15" s="1244"/>
      <c r="BI15" s="1244"/>
      <c r="BJ15" s="1244"/>
    </row>
    <row r="16" spans="1:62">
      <c r="A16" s="1209"/>
      <c r="B16" s="2292" t="s">
        <v>1016</v>
      </c>
      <c r="C16" s="2304" t="s">
        <v>578</v>
      </c>
      <c r="D16" s="2294" t="s">
        <v>784</v>
      </c>
      <c r="E16" s="2310">
        <f t="shared" ref="E16:AN17" si="10">E78</f>
        <v>103.041666666667</v>
      </c>
      <c r="F16" s="2306">
        <f t="shared" si="10"/>
        <v>104.583333333333</v>
      </c>
      <c r="G16" s="2306">
        <f t="shared" si="10"/>
        <v>105.666666666667</v>
      </c>
      <c r="H16" s="2306">
        <f t="shared" si="10"/>
        <v>104.741666666667</v>
      </c>
      <c r="I16" s="2306">
        <f t="shared" si="10"/>
        <v>103.091666666667</v>
      </c>
      <c r="J16" s="2306">
        <f t="shared" si="10"/>
        <v>101.4</v>
      </c>
      <c r="K16" s="2306">
        <f t="shared" si="10"/>
        <v>100.541666666667</v>
      </c>
      <c r="L16" s="2306">
        <f t="shared" si="10"/>
        <v>98.85</v>
      </c>
      <c r="M16" s="2306">
        <f t="shared" si="10"/>
        <v>99.525000000000006</v>
      </c>
      <c r="N16" s="2306">
        <f t="shared" si="10"/>
        <v>97.974999999999994</v>
      </c>
      <c r="O16" s="2306">
        <f t="shared" si="10"/>
        <v>96.625</v>
      </c>
      <c r="P16" s="2306">
        <f t="shared" si="10"/>
        <v>96.633333333333297</v>
      </c>
      <c r="Q16" s="2306">
        <f t="shared" si="10"/>
        <v>94.391666666666694</v>
      </c>
      <c r="R16" s="2306">
        <f t="shared" si="10"/>
        <v>92.4583333333333</v>
      </c>
      <c r="S16" s="2306">
        <f t="shared" si="10"/>
        <v>91.641666666666694</v>
      </c>
      <c r="T16" s="2306">
        <f t="shared" si="10"/>
        <v>92.841666666666697</v>
      </c>
      <c r="U16" s="2306">
        <f t="shared" si="10"/>
        <v>94.341666666666697</v>
      </c>
      <c r="V16" s="2306">
        <f t="shared" si="10"/>
        <v>96.433333333333294</v>
      </c>
      <c r="W16" s="2306">
        <f t="shared" si="10"/>
        <v>98.108333333333306</v>
      </c>
      <c r="X16" s="2306">
        <f t="shared" si="10"/>
        <v>102.60833333333299</v>
      </c>
      <c r="Y16" s="2306">
        <f t="shared" si="10"/>
        <v>97.2083333333333</v>
      </c>
      <c r="Z16" s="2306">
        <f t="shared" si="10"/>
        <v>97.108333333333306</v>
      </c>
      <c r="AA16" s="2306">
        <f t="shared" si="10"/>
        <v>98.5</v>
      </c>
      <c r="AB16" s="2306">
        <f t="shared" si="10"/>
        <v>97.65</v>
      </c>
      <c r="AC16" s="2306">
        <f t="shared" si="10"/>
        <v>98.866666666666703</v>
      </c>
      <c r="AD16" s="2306">
        <f t="shared" si="10"/>
        <v>102.05</v>
      </c>
      <c r="AE16" s="2306">
        <f t="shared" si="10"/>
        <v>99.7083333333333</v>
      </c>
      <c r="AF16" s="2306">
        <f t="shared" si="10"/>
        <v>96.2</v>
      </c>
      <c r="AG16" s="2306">
        <f t="shared" si="10"/>
        <v>98.424999999999997</v>
      </c>
      <c r="AH16" s="2306">
        <f t="shared" si="10"/>
        <v>100.97499999999999</v>
      </c>
      <c r="AI16" s="2311">
        <f t="shared" si="10"/>
        <v>101.166666666667</v>
      </c>
      <c r="AJ16" s="1314">
        <f t="shared" si="10"/>
        <v>100</v>
      </c>
      <c r="AK16" s="1517">
        <f t="shared" si="10"/>
        <v>104.60833333333299</v>
      </c>
      <c r="AL16" s="1517">
        <f t="shared" si="10"/>
        <v>114.875</v>
      </c>
      <c r="AM16" s="1517">
        <f t="shared" si="10"/>
        <v>119.85833333333299</v>
      </c>
      <c r="AN16" s="1517">
        <f t="shared" si="10"/>
        <v>122.625</v>
      </c>
      <c r="AO16" s="1518" t="s">
        <v>1017</v>
      </c>
      <c r="AP16" s="1209"/>
      <c r="AU16" s="1867" t="s">
        <v>507</v>
      </c>
      <c r="AV16" s="1868">
        <f>SUM(AV4:AV15)</f>
        <v>3358557</v>
      </c>
      <c r="AW16" s="1868">
        <f>SUM(AW4:AW15)</f>
        <v>127169</v>
      </c>
      <c r="AX16" s="1868">
        <f>SUM(AX4:AX15)</f>
        <v>3362480</v>
      </c>
      <c r="AY16" s="1868">
        <f>SUM(AY4:AY15)</f>
        <v>122445</v>
      </c>
    </row>
    <row r="17" spans="1:66">
      <c r="A17" s="1209"/>
      <c r="B17" s="2301"/>
      <c r="C17" s="2312" t="s">
        <v>1018</v>
      </c>
      <c r="D17" s="2302" t="s">
        <v>577</v>
      </c>
      <c r="E17" s="2313" t="str">
        <f t="shared" si="10"/>
        <v>－</v>
      </c>
      <c r="F17" s="2314">
        <f t="shared" si="10"/>
        <v>1.5</v>
      </c>
      <c r="G17" s="2314">
        <f t="shared" si="10"/>
        <v>1</v>
      </c>
      <c r="H17" s="2314">
        <f t="shared" si="10"/>
        <v>-0.9</v>
      </c>
      <c r="I17" s="2314">
        <f t="shared" si="10"/>
        <v>-1.6</v>
      </c>
      <c r="J17" s="2314">
        <f t="shared" si="10"/>
        <v>-1.6</v>
      </c>
      <c r="K17" s="2314">
        <f t="shared" si="10"/>
        <v>-0.8</v>
      </c>
      <c r="L17" s="2314">
        <f t="shared" si="10"/>
        <v>-1.7</v>
      </c>
      <c r="M17" s="2314">
        <f t="shared" si="10"/>
        <v>0.7</v>
      </c>
      <c r="N17" s="2314">
        <f t="shared" si="10"/>
        <v>-1.6</v>
      </c>
      <c r="O17" s="2314">
        <f t="shared" si="10"/>
        <v>-1.4</v>
      </c>
      <c r="P17" s="2314">
        <f t="shared" si="10"/>
        <v>0</v>
      </c>
      <c r="Q17" s="2314">
        <f t="shared" si="10"/>
        <v>-2.2999999999999998</v>
      </c>
      <c r="R17" s="2314">
        <f t="shared" si="10"/>
        <v>-2</v>
      </c>
      <c r="S17" s="2314">
        <f t="shared" si="10"/>
        <v>-0.9</v>
      </c>
      <c r="T17" s="2314">
        <f t="shared" si="10"/>
        <v>1.3</v>
      </c>
      <c r="U17" s="2314">
        <f t="shared" si="10"/>
        <v>1.6</v>
      </c>
      <c r="V17" s="2314">
        <f t="shared" si="10"/>
        <v>2.2000000000000002</v>
      </c>
      <c r="W17" s="2314">
        <f t="shared" si="10"/>
        <v>1.7</v>
      </c>
      <c r="X17" s="2314">
        <f t="shared" si="10"/>
        <v>4.5999999999999996</v>
      </c>
      <c r="Y17" s="2314">
        <f t="shared" si="10"/>
        <v>-5.3</v>
      </c>
      <c r="Z17" s="2314">
        <f t="shared" si="10"/>
        <v>-0.1</v>
      </c>
      <c r="AA17" s="2314">
        <f t="shared" si="10"/>
        <v>1.4</v>
      </c>
      <c r="AB17" s="2314">
        <f t="shared" si="10"/>
        <v>-0.9</v>
      </c>
      <c r="AC17" s="2314">
        <f t="shared" si="10"/>
        <v>1.2</v>
      </c>
      <c r="AD17" s="2314">
        <f t="shared" si="10"/>
        <v>3.2</v>
      </c>
      <c r="AE17" s="2314">
        <f t="shared" si="10"/>
        <v>-2.2999999999999998</v>
      </c>
      <c r="AF17" s="2314">
        <f t="shared" si="10"/>
        <v>-3.5</v>
      </c>
      <c r="AG17" s="2314">
        <f t="shared" si="10"/>
        <v>2.2999999999999998</v>
      </c>
      <c r="AH17" s="2314">
        <f t="shared" si="10"/>
        <v>2.6</v>
      </c>
      <c r="AI17" s="897">
        <f t="shared" si="10"/>
        <v>0.2</v>
      </c>
      <c r="AJ17" s="1517">
        <f t="shared" si="10"/>
        <v>-1.2</v>
      </c>
      <c r="AK17" s="1517">
        <f t="shared" si="10"/>
        <v>4.5999999999999996</v>
      </c>
      <c r="AL17" s="1517">
        <f t="shared" si="10"/>
        <v>9.8000000000000007</v>
      </c>
      <c r="AM17" s="1517">
        <f t="shared" si="10"/>
        <v>4.3</v>
      </c>
      <c r="AN17" s="1517">
        <f t="shared" si="10"/>
        <v>2.2999999999999998</v>
      </c>
      <c r="AO17" s="1525" t="s">
        <v>1015</v>
      </c>
      <c r="AP17" s="1209"/>
      <c r="AU17" s="883" t="s">
        <v>1253</v>
      </c>
    </row>
    <row r="18" spans="1:66">
      <c r="A18" s="1209"/>
      <c r="B18" s="2315"/>
      <c r="C18" s="2316" t="s">
        <v>1019</v>
      </c>
      <c r="D18" s="2294" t="s">
        <v>996</v>
      </c>
      <c r="E18" s="2317">
        <f t="shared" ref="E18:AN18" si="11">E119</f>
        <v>92.2</v>
      </c>
      <c r="F18" s="2318">
        <f t="shared" si="11"/>
        <v>96.5</v>
      </c>
      <c r="G18" s="2318">
        <f t="shared" si="11"/>
        <v>99.7</v>
      </c>
      <c r="H18" s="2318">
        <f t="shared" si="11"/>
        <v>101.6</v>
      </c>
      <c r="I18" s="2318">
        <f t="shared" si="11"/>
        <v>102.2</v>
      </c>
      <c r="J18" s="2318">
        <f t="shared" si="11"/>
        <v>104</v>
      </c>
      <c r="K18" s="2318">
        <f t="shared" si="11"/>
        <v>105.9</v>
      </c>
      <c r="L18" s="2318">
        <f t="shared" si="11"/>
        <v>107.6</v>
      </c>
      <c r="M18" s="2318">
        <f t="shared" si="11"/>
        <v>109.6</v>
      </c>
      <c r="N18" s="2318">
        <f t="shared" si="11"/>
        <v>108.2</v>
      </c>
      <c r="O18" s="2318">
        <f t="shared" si="11"/>
        <v>106.7</v>
      </c>
      <c r="P18" s="2318">
        <f t="shared" si="11"/>
        <v>106.4</v>
      </c>
      <c r="Q18" s="2318">
        <f t="shared" si="11"/>
        <v>105.4</v>
      </c>
      <c r="R18" s="2318">
        <f t="shared" si="11"/>
        <v>102.4</v>
      </c>
      <c r="S18" s="2318">
        <f t="shared" si="11"/>
        <v>102.3</v>
      </c>
      <c r="T18" s="2318">
        <f t="shared" si="11"/>
        <v>101.8</v>
      </c>
      <c r="U18" s="2318">
        <f t="shared" si="11"/>
        <v>102.9</v>
      </c>
      <c r="V18" s="2318">
        <f t="shared" si="11"/>
        <v>103.9</v>
      </c>
      <c r="W18" s="2318">
        <f t="shared" si="11"/>
        <v>103</v>
      </c>
      <c r="X18" s="2318">
        <f t="shared" si="11"/>
        <v>102.5</v>
      </c>
      <c r="Y18" s="2318">
        <f t="shared" si="11"/>
        <v>97.6</v>
      </c>
      <c r="Z18" s="2318">
        <f t="shared" si="11"/>
        <v>98.6</v>
      </c>
      <c r="AA18" s="2318">
        <f t="shared" si="11"/>
        <v>98.9</v>
      </c>
      <c r="AB18" s="2318">
        <f t="shared" si="11"/>
        <v>97.9</v>
      </c>
      <c r="AC18" s="2318">
        <f t="shared" si="11"/>
        <v>97.9</v>
      </c>
      <c r="AD18" s="2318">
        <f t="shared" si="11"/>
        <v>98.9</v>
      </c>
      <c r="AE18" s="2318">
        <f t="shared" si="11"/>
        <v>99</v>
      </c>
      <c r="AF18" s="2318">
        <f t="shared" si="11"/>
        <v>100.1</v>
      </c>
      <c r="AG18" s="2318">
        <f t="shared" si="11"/>
        <v>99.7</v>
      </c>
      <c r="AH18" s="2318">
        <f t="shared" si="11"/>
        <v>104.3</v>
      </c>
      <c r="AI18" s="2318">
        <f t="shared" si="11"/>
        <v>105.4</v>
      </c>
      <c r="AJ18" s="2318">
        <f t="shared" si="11"/>
        <v>100</v>
      </c>
      <c r="AK18" s="2318">
        <f t="shared" si="11"/>
        <v>102.5</v>
      </c>
      <c r="AL18" s="2318">
        <f t="shared" si="11"/>
        <v>102.1</v>
      </c>
      <c r="AM18" s="2318">
        <f t="shared" si="11"/>
        <v>103.8</v>
      </c>
      <c r="AN18" s="2318">
        <f t="shared" si="11"/>
        <v>102.3</v>
      </c>
      <c r="AO18" s="1523" t="s">
        <v>1020</v>
      </c>
      <c r="AP18" s="1250"/>
      <c r="AU18" s="2319" t="s">
        <v>720</v>
      </c>
      <c r="AV18" s="1867"/>
      <c r="AW18" s="1867"/>
      <c r="AX18" s="1868">
        <f>SUM(AV7:AV15)+SUM(AX4:AX6)</f>
        <v>3405171</v>
      </c>
      <c r="AY18" s="1868">
        <f>SUM(AW7:AW15)+SUM(AY4:AY6)</f>
        <v>123090</v>
      </c>
    </row>
    <row r="19" spans="1:66">
      <c r="A19" s="1209"/>
      <c r="B19" s="2315"/>
      <c r="C19" s="2298" t="s">
        <v>1021</v>
      </c>
      <c r="D19" s="2302" t="s">
        <v>577</v>
      </c>
      <c r="E19" s="2320" t="s">
        <v>579</v>
      </c>
      <c r="F19" s="1458">
        <f t="shared" ref="F19:AN19" si="12">ROUND((F18-E18)/E18*100,1)</f>
        <v>4.7</v>
      </c>
      <c r="G19" s="1458">
        <f t="shared" si="12"/>
        <v>3.3</v>
      </c>
      <c r="H19" s="1458">
        <f t="shared" si="12"/>
        <v>1.9</v>
      </c>
      <c r="I19" s="1458">
        <f t="shared" si="12"/>
        <v>0.6</v>
      </c>
      <c r="J19" s="1458">
        <f t="shared" si="12"/>
        <v>1.8</v>
      </c>
      <c r="K19" s="1458">
        <f t="shared" si="12"/>
        <v>1.8</v>
      </c>
      <c r="L19" s="1458">
        <f t="shared" si="12"/>
        <v>1.6</v>
      </c>
      <c r="M19" s="1458">
        <f t="shared" si="12"/>
        <v>1.9</v>
      </c>
      <c r="N19" s="1458">
        <f t="shared" si="12"/>
        <v>-1.3</v>
      </c>
      <c r="O19" s="1458">
        <f t="shared" si="12"/>
        <v>-1.4</v>
      </c>
      <c r="P19" s="1458">
        <f t="shared" si="12"/>
        <v>-0.3</v>
      </c>
      <c r="Q19" s="1458">
        <f t="shared" si="12"/>
        <v>-0.9</v>
      </c>
      <c r="R19" s="1458">
        <f t="shared" si="12"/>
        <v>-2.8</v>
      </c>
      <c r="S19" s="1458">
        <f t="shared" si="12"/>
        <v>-0.1</v>
      </c>
      <c r="T19" s="1458">
        <f t="shared" si="12"/>
        <v>-0.5</v>
      </c>
      <c r="U19" s="1458">
        <f t="shared" si="12"/>
        <v>1.1000000000000001</v>
      </c>
      <c r="V19" s="1458">
        <f t="shared" si="12"/>
        <v>1</v>
      </c>
      <c r="W19" s="1458">
        <f t="shared" si="12"/>
        <v>-0.9</v>
      </c>
      <c r="X19" s="1458">
        <f t="shared" si="12"/>
        <v>-0.5</v>
      </c>
      <c r="Y19" s="1458">
        <f t="shared" si="12"/>
        <v>-4.8</v>
      </c>
      <c r="Z19" s="1458">
        <f t="shared" si="12"/>
        <v>1</v>
      </c>
      <c r="AA19" s="2321">
        <f t="shared" si="12"/>
        <v>0.3</v>
      </c>
      <c r="AB19" s="2321">
        <f t="shared" si="12"/>
        <v>-1</v>
      </c>
      <c r="AC19" s="2321">
        <f t="shared" si="12"/>
        <v>0</v>
      </c>
      <c r="AD19" s="2321">
        <f t="shared" si="12"/>
        <v>1</v>
      </c>
      <c r="AE19" s="2321">
        <f t="shared" si="12"/>
        <v>0.1</v>
      </c>
      <c r="AF19" s="2321">
        <f t="shared" si="12"/>
        <v>1.1000000000000001</v>
      </c>
      <c r="AG19" s="2321">
        <f t="shared" si="12"/>
        <v>-0.4</v>
      </c>
      <c r="AH19" s="2321">
        <f t="shared" si="12"/>
        <v>4.5999999999999996</v>
      </c>
      <c r="AI19" s="2321">
        <f t="shared" si="12"/>
        <v>1.1000000000000001</v>
      </c>
      <c r="AJ19" s="2321">
        <f t="shared" si="12"/>
        <v>-5.0999999999999996</v>
      </c>
      <c r="AK19" s="2322">
        <f t="shared" si="12"/>
        <v>2.5</v>
      </c>
      <c r="AL19" s="2322">
        <f t="shared" si="12"/>
        <v>-0.4</v>
      </c>
      <c r="AM19" s="2322">
        <f t="shared" si="12"/>
        <v>1.7</v>
      </c>
      <c r="AN19" s="2322">
        <f t="shared" si="12"/>
        <v>-1.4</v>
      </c>
      <c r="AO19" s="1527" t="s">
        <v>97</v>
      </c>
      <c r="AP19" s="1212"/>
    </row>
    <row r="20" spans="1:66">
      <c r="A20" s="1209"/>
      <c r="B20" s="2315" t="s">
        <v>1022</v>
      </c>
      <c r="C20" s="2323" t="s">
        <v>1019</v>
      </c>
      <c r="D20" s="2324" t="s">
        <v>996</v>
      </c>
      <c r="E20" s="2317">
        <f t="shared" ref="E20:AN20" si="13">E124</f>
        <v>106</v>
      </c>
      <c r="F20" s="2318">
        <f t="shared" si="13"/>
        <v>107.6</v>
      </c>
      <c r="G20" s="2318">
        <f t="shared" si="13"/>
        <v>107.6</v>
      </c>
      <c r="H20" s="2318">
        <f t="shared" si="13"/>
        <v>107.9</v>
      </c>
      <c r="I20" s="2318">
        <f t="shared" si="13"/>
        <v>107.2</v>
      </c>
      <c r="J20" s="2318">
        <f t="shared" si="13"/>
        <v>108.7</v>
      </c>
      <c r="K20" s="2318">
        <f t="shared" si="13"/>
        <v>110.9</v>
      </c>
      <c r="L20" s="2318">
        <f t="shared" si="13"/>
        <v>112.8</v>
      </c>
      <c r="M20" s="2318">
        <f t="shared" si="13"/>
        <v>113</v>
      </c>
      <c r="N20" s="2318">
        <f t="shared" si="13"/>
        <v>110.9</v>
      </c>
      <c r="O20" s="2318">
        <f t="shared" si="13"/>
        <v>109.7</v>
      </c>
      <c r="P20" s="2318">
        <f t="shared" si="13"/>
        <v>110.4</v>
      </c>
      <c r="Q20" s="2318">
        <f t="shared" si="13"/>
        <v>110.4</v>
      </c>
      <c r="R20" s="2318">
        <f t="shared" si="13"/>
        <v>108.4</v>
      </c>
      <c r="S20" s="2318">
        <f t="shared" si="13"/>
        <v>108.6</v>
      </c>
      <c r="T20" s="2318">
        <f t="shared" si="13"/>
        <v>108.1</v>
      </c>
      <c r="U20" s="2318">
        <f t="shared" si="13"/>
        <v>109.7</v>
      </c>
      <c r="V20" s="2318">
        <f t="shared" si="13"/>
        <v>110.4</v>
      </c>
      <c r="W20" s="2318">
        <f t="shared" si="13"/>
        <v>109.3</v>
      </c>
      <c r="X20" s="2318">
        <f t="shared" si="13"/>
        <v>107.1</v>
      </c>
      <c r="Y20" s="2318">
        <f t="shared" si="13"/>
        <v>103.5</v>
      </c>
      <c r="Z20" s="2318">
        <f t="shared" si="13"/>
        <v>105.5</v>
      </c>
      <c r="AA20" s="2318">
        <f t="shared" si="13"/>
        <v>106</v>
      </c>
      <c r="AB20" s="2318">
        <f t="shared" si="13"/>
        <v>104.9</v>
      </c>
      <c r="AC20" s="2318">
        <f t="shared" si="13"/>
        <v>104.5</v>
      </c>
      <c r="AD20" s="2318">
        <f t="shared" si="13"/>
        <v>102.2</v>
      </c>
      <c r="AE20" s="2318">
        <f t="shared" si="13"/>
        <v>101.2</v>
      </c>
      <c r="AF20" s="2318">
        <f t="shared" si="13"/>
        <v>102.5</v>
      </c>
      <c r="AG20" s="2318">
        <f t="shared" si="13"/>
        <v>102.2</v>
      </c>
      <c r="AH20" s="2318">
        <f t="shared" si="13"/>
        <v>105.8</v>
      </c>
      <c r="AI20" s="2318">
        <f t="shared" si="13"/>
        <v>106.3</v>
      </c>
      <c r="AJ20" s="2318">
        <f t="shared" si="13"/>
        <v>100</v>
      </c>
      <c r="AK20" s="2325">
        <f t="shared" si="13"/>
        <v>103.2</v>
      </c>
      <c r="AL20" s="2325">
        <f t="shared" si="13"/>
        <v>100.4</v>
      </c>
      <c r="AM20" s="2325">
        <f t="shared" si="13"/>
        <v>98.1</v>
      </c>
      <c r="AN20" s="2325">
        <f t="shared" si="13"/>
        <v>93.6</v>
      </c>
      <c r="AO20" s="1869" t="s">
        <v>1023</v>
      </c>
      <c r="AP20" s="1250"/>
    </row>
    <row r="21" spans="1:66">
      <c r="A21" s="1209"/>
      <c r="B21" s="2315"/>
      <c r="C21" s="2298" t="s">
        <v>566</v>
      </c>
      <c r="D21" s="2302" t="s">
        <v>577</v>
      </c>
      <c r="E21" s="2320" t="s">
        <v>579</v>
      </c>
      <c r="F21" s="1458">
        <f t="shared" ref="F21:AN21" si="14">ROUND((F20-E20)/E20*100,1)</f>
        <v>1.5</v>
      </c>
      <c r="G21" s="1458">
        <f t="shared" si="14"/>
        <v>0</v>
      </c>
      <c r="H21" s="1458">
        <f t="shared" si="14"/>
        <v>0.3</v>
      </c>
      <c r="I21" s="1458">
        <f t="shared" si="14"/>
        <v>-0.6</v>
      </c>
      <c r="J21" s="1458">
        <f t="shared" si="14"/>
        <v>1.4</v>
      </c>
      <c r="K21" s="1458">
        <f t="shared" si="14"/>
        <v>2</v>
      </c>
      <c r="L21" s="1458">
        <f t="shared" si="14"/>
        <v>1.7</v>
      </c>
      <c r="M21" s="1458">
        <f t="shared" si="14"/>
        <v>0.2</v>
      </c>
      <c r="N21" s="1458">
        <f t="shared" si="14"/>
        <v>-1.9</v>
      </c>
      <c r="O21" s="1458">
        <f t="shared" si="14"/>
        <v>-1.1000000000000001</v>
      </c>
      <c r="P21" s="1458">
        <f t="shared" si="14"/>
        <v>0.6</v>
      </c>
      <c r="Q21" s="1458">
        <f t="shared" si="14"/>
        <v>0</v>
      </c>
      <c r="R21" s="1458">
        <f t="shared" si="14"/>
        <v>-1.8</v>
      </c>
      <c r="S21" s="1458">
        <f t="shared" si="14"/>
        <v>0.2</v>
      </c>
      <c r="T21" s="1458">
        <f t="shared" si="14"/>
        <v>-0.5</v>
      </c>
      <c r="U21" s="1458">
        <f t="shared" si="14"/>
        <v>1.5</v>
      </c>
      <c r="V21" s="1458">
        <f t="shared" si="14"/>
        <v>0.6</v>
      </c>
      <c r="W21" s="1458">
        <f t="shared" si="14"/>
        <v>-1</v>
      </c>
      <c r="X21" s="1458">
        <f t="shared" si="14"/>
        <v>-2</v>
      </c>
      <c r="Y21" s="1458">
        <f t="shared" si="14"/>
        <v>-3.4</v>
      </c>
      <c r="Z21" s="1458">
        <f t="shared" si="14"/>
        <v>1.9</v>
      </c>
      <c r="AA21" s="2321">
        <f t="shared" si="14"/>
        <v>0.5</v>
      </c>
      <c r="AB21" s="2321">
        <f t="shared" si="14"/>
        <v>-1</v>
      </c>
      <c r="AC21" s="2321">
        <f t="shared" si="14"/>
        <v>-0.4</v>
      </c>
      <c r="AD21" s="2321">
        <f t="shared" si="14"/>
        <v>-2.2000000000000002</v>
      </c>
      <c r="AE21" s="2321">
        <f t="shared" si="14"/>
        <v>-1</v>
      </c>
      <c r="AF21" s="2321">
        <f t="shared" si="14"/>
        <v>1.3</v>
      </c>
      <c r="AG21" s="2321">
        <f t="shared" si="14"/>
        <v>-0.3</v>
      </c>
      <c r="AH21" s="2321">
        <f t="shared" si="14"/>
        <v>3.5</v>
      </c>
      <c r="AI21" s="2321">
        <f t="shared" si="14"/>
        <v>0.5</v>
      </c>
      <c r="AJ21" s="2321">
        <f t="shared" si="14"/>
        <v>-5.9</v>
      </c>
      <c r="AK21" s="2321">
        <f t="shared" si="14"/>
        <v>3.2</v>
      </c>
      <c r="AL21" s="2321">
        <f t="shared" si="14"/>
        <v>-2.7</v>
      </c>
      <c r="AM21" s="2321">
        <f t="shared" si="14"/>
        <v>-2.2999999999999998</v>
      </c>
      <c r="AN21" s="2321">
        <f t="shared" si="14"/>
        <v>-4.5999999999999996</v>
      </c>
      <c r="AO21" s="1512" t="s">
        <v>1024</v>
      </c>
      <c r="AP21" s="1212"/>
    </row>
    <row r="22" spans="1:66">
      <c r="A22" s="1209"/>
      <c r="B22" s="2315" t="s">
        <v>1025</v>
      </c>
      <c r="C22" s="2326" t="s">
        <v>569</v>
      </c>
      <c r="D22" s="2294" t="s">
        <v>996</v>
      </c>
      <c r="E22" s="2327">
        <f t="shared" ref="E22:AN22" si="15">E130</f>
        <v>147.6</v>
      </c>
      <c r="F22" s="2328">
        <f t="shared" si="15"/>
        <v>147.4</v>
      </c>
      <c r="G22" s="2328">
        <f t="shared" si="15"/>
        <v>138</v>
      </c>
      <c r="H22" s="2328">
        <f t="shared" si="15"/>
        <v>117.8</v>
      </c>
      <c r="I22" s="2328">
        <f t="shared" si="15"/>
        <v>104.6</v>
      </c>
      <c r="J22" s="2328">
        <f t="shared" si="15"/>
        <v>102.4</v>
      </c>
      <c r="K22" s="2328">
        <f t="shared" si="15"/>
        <v>106.2</v>
      </c>
      <c r="L22" s="2328">
        <f t="shared" si="15"/>
        <v>113.8</v>
      </c>
      <c r="M22" s="2328">
        <f t="shared" si="15"/>
        <v>117.2</v>
      </c>
      <c r="N22" s="2328">
        <f t="shared" si="15"/>
        <v>106.9</v>
      </c>
      <c r="O22" s="2328">
        <f t="shared" si="15"/>
        <v>105.4</v>
      </c>
      <c r="P22" s="2328">
        <f t="shared" si="15"/>
        <v>111.4</v>
      </c>
      <c r="Q22" s="2328">
        <f t="shared" si="15"/>
        <v>107.3</v>
      </c>
      <c r="R22" s="2328">
        <f t="shared" si="15"/>
        <v>108.1</v>
      </c>
      <c r="S22" s="2328">
        <f t="shared" si="15"/>
        <v>114.5</v>
      </c>
      <c r="T22" s="2328">
        <f t="shared" si="15"/>
        <v>118.7</v>
      </c>
      <c r="U22" s="2328">
        <f t="shared" si="15"/>
        <v>119</v>
      </c>
      <c r="V22" s="2328">
        <f t="shared" si="15"/>
        <v>122.9</v>
      </c>
      <c r="W22" s="2328">
        <f t="shared" si="15"/>
        <v>124.9</v>
      </c>
      <c r="X22" s="2328">
        <f t="shared" si="15"/>
        <v>121.1</v>
      </c>
      <c r="Y22" s="2328">
        <f t="shared" si="15"/>
        <v>101.4</v>
      </c>
      <c r="Z22" s="2328">
        <f t="shared" si="15"/>
        <v>112.7</v>
      </c>
      <c r="AA22" s="2328">
        <f t="shared" si="15"/>
        <v>112.4</v>
      </c>
      <c r="AB22" s="2328">
        <f t="shared" si="15"/>
        <v>113.6</v>
      </c>
      <c r="AC22" s="2328">
        <f t="shared" si="15"/>
        <v>116.7</v>
      </c>
      <c r="AD22" s="2328">
        <f t="shared" si="15"/>
        <v>121.2</v>
      </c>
      <c r="AE22" s="2328">
        <f t="shared" si="15"/>
        <v>120</v>
      </c>
      <c r="AF22" s="2328">
        <f t="shared" si="15"/>
        <v>118</v>
      </c>
      <c r="AG22" s="2328">
        <f t="shared" si="15"/>
        <v>111.8</v>
      </c>
      <c r="AH22" s="2328">
        <f t="shared" si="15"/>
        <v>124.3</v>
      </c>
      <c r="AI22" s="2328">
        <f t="shared" si="15"/>
        <v>116.4</v>
      </c>
      <c r="AJ22" s="2328">
        <f t="shared" si="15"/>
        <v>100</v>
      </c>
      <c r="AK22" s="2328">
        <f t="shared" si="15"/>
        <v>105.2</v>
      </c>
      <c r="AL22" s="2328">
        <f t="shared" si="15"/>
        <v>105.3</v>
      </c>
      <c r="AM22" s="2328">
        <f t="shared" si="15"/>
        <v>101</v>
      </c>
      <c r="AN22" s="2328">
        <f t="shared" si="15"/>
        <v>101.2</v>
      </c>
      <c r="AO22" s="1254" t="s">
        <v>521</v>
      </c>
      <c r="AP22" s="1250"/>
    </row>
    <row r="23" spans="1:66">
      <c r="A23" s="1209"/>
      <c r="B23" s="2315"/>
      <c r="C23" s="2298" t="s">
        <v>570</v>
      </c>
      <c r="D23" s="2302" t="s">
        <v>577</v>
      </c>
      <c r="E23" s="2320" t="s">
        <v>579</v>
      </c>
      <c r="F23" s="1458">
        <f t="shared" ref="F23:AN23" si="16">ROUND((F22-E22)/E22*100,1)</f>
        <v>-0.1</v>
      </c>
      <c r="G23" s="1458">
        <f t="shared" si="16"/>
        <v>-6.4</v>
      </c>
      <c r="H23" s="1458">
        <f t="shared" si="16"/>
        <v>-14.6</v>
      </c>
      <c r="I23" s="1458">
        <f t="shared" si="16"/>
        <v>-11.2</v>
      </c>
      <c r="J23" s="1458">
        <f t="shared" si="16"/>
        <v>-2.1</v>
      </c>
      <c r="K23" s="1458">
        <f t="shared" si="16"/>
        <v>3.7</v>
      </c>
      <c r="L23" s="1458">
        <f t="shared" si="16"/>
        <v>7.2</v>
      </c>
      <c r="M23" s="1458">
        <f t="shared" si="16"/>
        <v>3</v>
      </c>
      <c r="N23" s="1458">
        <f t="shared" si="16"/>
        <v>-8.8000000000000007</v>
      </c>
      <c r="O23" s="1458">
        <f t="shared" si="16"/>
        <v>-1.4</v>
      </c>
      <c r="P23" s="1458">
        <f t="shared" si="16"/>
        <v>5.7</v>
      </c>
      <c r="Q23" s="1458">
        <f t="shared" si="16"/>
        <v>-3.7</v>
      </c>
      <c r="R23" s="1458">
        <f t="shared" si="16"/>
        <v>0.7</v>
      </c>
      <c r="S23" s="1458">
        <f t="shared" si="16"/>
        <v>5.9</v>
      </c>
      <c r="T23" s="1458">
        <f t="shared" si="16"/>
        <v>3.7</v>
      </c>
      <c r="U23" s="1458">
        <f t="shared" si="16"/>
        <v>0.3</v>
      </c>
      <c r="V23" s="1458">
        <f t="shared" si="16"/>
        <v>3.3</v>
      </c>
      <c r="W23" s="1458">
        <f t="shared" si="16"/>
        <v>1.6</v>
      </c>
      <c r="X23" s="1458">
        <f t="shared" si="16"/>
        <v>-3</v>
      </c>
      <c r="Y23" s="1458">
        <f t="shared" si="16"/>
        <v>-16.3</v>
      </c>
      <c r="Z23" s="1458">
        <f t="shared" si="16"/>
        <v>11.1</v>
      </c>
      <c r="AA23" s="2321">
        <f t="shared" si="16"/>
        <v>-0.3</v>
      </c>
      <c r="AB23" s="2321">
        <f t="shared" si="16"/>
        <v>1.1000000000000001</v>
      </c>
      <c r="AC23" s="2321">
        <f t="shared" si="16"/>
        <v>2.7</v>
      </c>
      <c r="AD23" s="2321">
        <f t="shared" si="16"/>
        <v>3.9</v>
      </c>
      <c r="AE23" s="2321">
        <f t="shared" si="16"/>
        <v>-1</v>
      </c>
      <c r="AF23" s="2321">
        <f t="shared" si="16"/>
        <v>-1.7</v>
      </c>
      <c r="AG23" s="2321">
        <f t="shared" si="16"/>
        <v>-5.3</v>
      </c>
      <c r="AH23" s="2321">
        <f t="shared" si="16"/>
        <v>11.2</v>
      </c>
      <c r="AI23" s="2321">
        <f t="shared" si="16"/>
        <v>-6.4</v>
      </c>
      <c r="AJ23" s="2321">
        <f t="shared" si="16"/>
        <v>-14.1</v>
      </c>
      <c r="AK23" s="2322">
        <f t="shared" si="16"/>
        <v>5.2</v>
      </c>
      <c r="AL23" s="2322">
        <f t="shared" si="16"/>
        <v>0.1</v>
      </c>
      <c r="AM23" s="2322">
        <f t="shared" si="16"/>
        <v>-4.0999999999999996</v>
      </c>
      <c r="AN23" s="2322">
        <f t="shared" si="16"/>
        <v>0.2</v>
      </c>
      <c r="AO23" s="1512"/>
      <c r="AP23" s="1212"/>
    </row>
    <row r="24" spans="1:66">
      <c r="A24" s="1209"/>
      <c r="B24" s="2315" t="s">
        <v>1026</v>
      </c>
      <c r="C24" s="2293" t="s">
        <v>571</v>
      </c>
      <c r="D24" s="2294" t="s">
        <v>996</v>
      </c>
      <c r="E24" s="2327">
        <f t="shared" ref="E24:AN24" si="17">E136</f>
        <v>80</v>
      </c>
      <c r="F24" s="2328">
        <f t="shared" si="17"/>
        <v>82.6</v>
      </c>
      <c r="G24" s="2328">
        <f t="shared" si="17"/>
        <v>85.2</v>
      </c>
      <c r="H24" s="2328">
        <f t="shared" si="17"/>
        <v>87.1</v>
      </c>
      <c r="I24" s="2328">
        <f t="shared" si="17"/>
        <v>88.1</v>
      </c>
      <c r="J24" s="2328">
        <f t="shared" si="17"/>
        <v>88.2</v>
      </c>
      <c r="K24" s="2328">
        <f t="shared" si="17"/>
        <v>87.7</v>
      </c>
      <c r="L24" s="2328">
        <f t="shared" si="17"/>
        <v>87.3</v>
      </c>
      <c r="M24" s="2328">
        <f t="shared" si="17"/>
        <v>87.9</v>
      </c>
      <c r="N24" s="2328">
        <f t="shared" si="17"/>
        <v>88.4</v>
      </c>
      <c r="O24" s="2328">
        <f t="shared" si="17"/>
        <v>87.9</v>
      </c>
      <c r="P24" s="2328">
        <f t="shared" si="17"/>
        <v>87.1</v>
      </c>
      <c r="Q24" s="2328">
        <f t="shared" si="17"/>
        <v>86.3</v>
      </c>
      <c r="R24" s="2328">
        <f t="shared" si="17"/>
        <v>85.2</v>
      </c>
      <c r="S24" s="2328">
        <f t="shared" si="17"/>
        <v>84.4</v>
      </c>
      <c r="T24" s="2328">
        <f t="shared" si="17"/>
        <v>84.8</v>
      </c>
      <c r="U24" s="2328">
        <f t="shared" si="17"/>
        <v>85.5</v>
      </c>
      <c r="V24" s="2328">
        <f t="shared" si="17"/>
        <v>86.4</v>
      </c>
      <c r="W24" s="2328">
        <f t="shared" si="17"/>
        <v>88.8</v>
      </c>
      <c r="X24" s="2328">
        <f t="shared" si="17"/>
        <v>91.6</v>
      </c>
      <c r="Y24" s="2328">
        <f t="shared" si="17"/>
        <v>92.7</v>
      </c>
      <c r="Z24" s="2328">
        <f t="shared" si="17"/>
        <v>93</v>
      </c>
      <c r="AA24" s="2328">
        <f t="shared" si="17"/>
        <v>93.5</v>
      </c>
      <c r="AB24" s="2328">
        <f t="shared" si="17"/>
        <v>93.7</v>
      </c>
      <c r="AC24" s="2328">
        <f t="shared" si="17"/>
        <v>94.1</v>
      </c>
      <c r="AD24" s="2328">
        <f t="shared" si="17"/>
        <v>94.9</v>
      </c>
      <c r="AE24" s="2328">
        <f t="shared" si="17"/>
        <v>95.9</v>
      </c>
      <c r="AF24" s="2328">
        <f t="shared" si="17"/>
        <v>96.7</v>
      </c>
      <c r="AG24" s="2328">
        <f t="shared" si="17"/>
        <v>99.3</v>
      </c>
      <c r="AH24" s="2328">
        <f t="shared" si="17"/>
        <v>99.2</v>
      </c>
      <c r="AI24" s="2328">
        <f t="shared" si="17"/>
        <v>99.5</v>
      </c>
      <c r="AJ24" s="2328">
        <f t="shared" si="17"/>
        <v>100</v>
      </c>
      <c r="AK24" s="2321">
        <f t="shared" si="17"/>
        <v>98.9</v>
      </c>
      <c r="AL24" s="2321">
        <f t="shared" si="17"/>
        <v>99.4</v>
      </c>
      <c r="AM24" s="2321">
        <f t="shared" si="17"/>
        <v>99</v>
      </c>
      <c r="AN24" s="2321">
        <f t="shared" si="17"/>
        <v>98.9</v>
      </c>
      <c r="AO24" s="1254"/>
      <c r="AP24" s="1250"/>
    </row>
    <row r="25" spans="1:66">
      <c r="A25" s="1209"/>
      <c r="B25" s="2315" t="s">
        <v>1027</v>
      </c>
      <c r="C25" s="2298"/>
      <c r="D25" s="2302" t="s">
        <v>577</v>
      </c>
      <c r="E25" s="2284" t="s">
        <v>579</v>
      </c>
      <c r="F25" s="1252">
        <f t="shared" ref="F25:AN25" si="18">ROUND((F24-E24)/E24*100,1)</f>
        <v>3.2</v>
      </c>
      <c r="G25" s="1252">
        <f t="shared" si="18"/>
        <v>3.1</v>
      </c>
      <c r="H25" s="1252">
        <f t="shared" si="18"/>
        <v>2.2000000000000002</v>
      </c>
      <c r="I25" s="1252">
        <f t="shared" si="18"/>
        <v>1.1000000000000001</v>
      </c>
      <c r="J25" s="1252">
        <f t="shared" si="18"/>
        <v>0.1</v>
      </c>
      <c r="K25" s="1252">
        <f t="shared" si="18"/>
        <v>-0.6</v>
      </c>
      <c r="L25" s="1252">
        <f t="shared" si="18"/>
        <v>-0.5</v>
      </c>
      <c r="M25" s="1252">
        <f t="shared" si="18"/>
        <v>0.7</v>
      </c>
      <c r="N25" s="1252">
        <f t="shared" si="18"/>
        <v>0.6</v>
      </c>
      <c r="O25" s="1252">
        <f t="shared" si="18"/>
        <v>-0.6</v>
      </c>
      <c r="P25" s="1252">
        <f t="shared" si="18"/>
        <v>-0.9</v>
      </c>
      <c r="Q25" s="1252">
        <f t="shared" si="18"/>
        <v>-0.9</v>
      </c>
      <c r="R25" s="1252">
        <f t="shared" si="18"/>
        <v>-1.3</v>
      </c>
      <c r="S25" s="1252">
        <f t="shared" si="18"/>
        <v>-0.9</v>
      </c>
      <c r="T25" s="1252">
        <f t="shared" si="18"/>
        <v>0.5</v>
      </c>
      <c r="U25" s="1252">
        <f t="shared" si="18"/>
        <v>0.8</v>
      </c>
      <c r="V25" s="1252">
        <f t="shared" si="18"/>
        <v>1.1000000000000001</v>
      </c>
      <c r="W25" s="1252">
        <f t="shared" si="18"/>
        <v>2.8</v>
      </c>
      <c r="X25" s="1252">
        <f t="shared" si="18"/>
        <v>3.2</v>
      </c>
      <c r="Y25" s="1252">
        <f t="shared" si="18"/>
        <v>1.2</v>
      </c>
      <c r="Z25" s="1252">
        <f t="shared" si="18"/>
        <v>0.3</v>
      </c>
      <c r="AA25" s="1252">
        <f t="shared" si="18"/>
        <v>0.5</v>
      </c>
      <c r="AB25" s="1252">
        <f t="shared" si="18"/>
        <v>0.2</v>
      </c>
      <c r="AC25" s="1252">
        <f t="shared" si="18"/>
        <v>0.4</v>
      </c>
      <c r="AD25" s="1252">
        <f t="shared" si="18"/>
        <v>0.9</v>
      </c>
      <c r="AE25" s="1252">
        <f t="shared" si="18"/>
        <v>1.1000000000000001</v>
      </c>
      <c r="AF25" s="1252">
        <f t="shared" si="18"/>
        <v>0.8</v>
      </c>
      <c r="AG25" s="1252">
        <f t="shared" si="18"/>
        <v>2.7</v>
      </c>
      <c r="AH25" s="1252">
        <f t="shared" si="18"/>
        <v>-0.1</v>
      </c>
      <c r="AI25" s="1252">
        <f t="shared" si="18"/>
        <v>0.3</v>
      </c>
      <c r="AJ25" s="1252">
        <f t="shared" si="18"/>
        <v>0.5</v>
      </c>
      <c r="AK25" s="1458">
        <f t="shared" si="18"/>
        <v>-1.1000000000000001</v>
      </c>
      <c r="AL25" s="1458">
        <f t="shared" si="18"/>
        <v>0.5</v>
      </c>
      <c r="AM25" s="1252">
        <f t="shared" si="18"/>
        <v>-0.4</v>
      </c>
      <c r="AN25" s="1252">
        <f t="shared" si="18"/>
        <v>-0.1</v>
      </c>
      <c r="AO25" s="1525"/>
      <c r="AP25" s="1209"/>
    </row>
    <row r="26" spans="1:66">
      <c r="A26" s="1209"/>
      <c r="B26" s="2315"/>
      <c r="C26" s="2329" t="s">
        <v>572</v>
      </c>
      <c r="D26" s="2330" t="s">
        <v>1028</v>
      </c>
      <c r="E26" s="2331">
        <v>1.58</v>
      </c>
      <c r="F26" s="2332">
        <v>1.82</v>
      </c>
      <c r="G26" s="2332">
        <v>1.74</v>
      </c>
      <c r="H26" s="2332">
        <v>1.25</v>
      </c>
      <c r="I26" s="2332">
        <v>0.91</v>
      </c>
      <c r="J26" s="2332">
        <v>0.8</v>
      </c>
      <c r="K26" s="2332">
        <v>0.92</v>
      </c>
      <c r="L26" s="2333">
        <v>1.0900000000000001</v>
      </c>
      <c r="M26" s="2333">
        <v>1</v>
      </c>
      <c r="N26" s="2333">
        <v>0.69</v>
      </c>
      <c r="O26" s="2333">
        <v>0.65</v>
      </c>
      <c r="P26" s="2333">
        <v>0.78</v>
      </c>
      <c r="Q26" s="2333">
        <v>0.78</v>
      </c>
      <c r="R26" s="2334">
        <v>0.71</v>
      </c>
      <c r="S26" s="2335">
        <v>0.86</v>
      </c>
      <c r="T26" s="2335">
        <v>1.08</v>
      </c>
      <c r="U26" s="2335">
        <v>1.29</v>
      </c>
      <c r="V26" s="2335">
        <v>1.39</v>
      </c>
      <c r="W26" s="2335">
        <v>1.37</v>
      </c>
      <c r="X26" s="897">
        <v>1.1399999999999999</v>
      </c>
      <c r="Y26" s="897">
        <v>0.78</v>
      </c>
      <c r="Z26" s="897">
        <v>0.86</v>
      </c>
      <c r="AA26" s="897">
        <v>0.97</v>
      </c>
      <c r="AB26" s="897">
        <v>1.1200000000000001</v>
      </c>
      <c r="AC26" s="897">
        <v>1.21</v>
      </c>
      <c r="AD26" s="897">
        <v>1.37</v>
      </c>
      <c r="AE26" s="897">
        <v>1.51</v>
      </c>
      <c r="AF26" s="897">
        <v>1.74</v>
      </c>
      <c r="AG26" s="897">
        <v>1.92</v>
      </c>
      <c r="AH26" s="897">
        <v>2.14</v>
      </c>
      <c r="AI26" s="897">
        <v>2.1800000000000002</v>
      </c>
      <c r="AJ26" s="1528">
        <v>1.75</v>
      </c>
      <c r="AK26" s="1529">
        <v>1.73</v>
      </c>
      <c r="AL26" s="1529">
        <v>1.84</v>
      </c>
      <c r="AM26" s="1529">
        <v>1.81</v>
      </c>
      <c r="AN26" s="1835">
        <v>1.8</v>
      </c>
      <c r="AO26" s="1224" t="s">
        <v>1029</v>
      </c>
      <c r="AP26" s="1209" t="s">
        <v>271</v>
      </c>
      <c r="AR26" s="883"/>
      <c r="AS26" s="1257"/>
      <c r="AT26" s="1257"/>
      <c r="AU26" s="1257"/>
      <c r="AV26" s="1257"/>
      <c r="AW26" s="1257"/>
      <c r="AX26" s="1257"/>
      <c r="AY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</row>
    <row r="27" spans="1:66">
      <c r="A27" s="1209"/>
      <c r="B27" s="2315" t="s">
        <v>1030</v>
      </c>
      <c r="C27" s="2329" t="s">
        <v>573</v>
      </c>
      <c r="D27" s="2330" t="s">
        <v>1028</v>
      </c>
      <c r="E27" s="2336">
        <v>0.95</v>
      </c>
      <c r="F27" s="2337">
        <v>1.0900000000000001</v>
      </c>
      <c r="G27" s="2337">
        <v>1.06</v>
      </c>
      <c r="H27" s="2337">
        <v>0.78</v>
      </c>
      <c r="I27" s="2337">
        <v>0.54</v>
      </c>
      <c r="J27" s="2337">
        <v>0.45</v>
      </c>
      <c r="K27" s="2337">
        <v>0.48</v>
      </c>
      <c r="L27" s="2338">
        <v>0.61</v>
      </c>
      <c r="M27" s="2338">
        <v>0.57999999999999996</v>
      </c>
      <c r="N27" s="2338">
        <v>0.39</v>
      </c>
      <c r="O27" s="2338">
        <v>0.35</v>
      </c>
      <c r="P27" s="2338">
        <v>0.44</v>
      </c>
      <c r="Q27" s="2338">
        <v>0.45</v>
      </c>
      <c r="R27" s="2338">
        <v>0.42</v>
      </c>
      <c r="S27" s="2339">
        <v>0.51</v>
      </c>
      <c r="T27" s="2339">
        <v>0.69</v>
      </c>
      <c r="U27" s="2339">
        <v>0.83</v>
      </c>
      <c r="V27" s="2339">
        <v>0.94</v>
      </c>
      <c r="W27" s="2339">
        <v>0.94</v>
      </c>
      <c r="X27" s="2340">
        <v>0.78</v>
      </c>
      <c r="Y27" s="2340">
        <v>0.47</v>
      </c>
      <c r="Z27" s="2340">
        <v>0.49</v>
      </c>
      <c r="AA27" s="2340">
        <v>0.59</v>
      </c>
      <c r="AB27" s="2340">
        <v>0.68</v>
      </c>
      <c r="AC27" s="2340">
        <v>0.75</v>
      </c>
      <c r="AD27" s="2340">
        <v>0.88</v>
      </c>
      <c r="AE27" s="2340">
        <v>0.98</v>
      </c>
      <c r="AF27" s="2340">
        <v>1.1299999999999999</v>
      </c>
      <c r="AG27" s="2340">
        <v>1.28</v>
      </c>
      <c r="AH27" s="2340">
        <v>1.43</v>
      </c>
      <c r="AI27" s="2340">
        <v>1.43</v>
      </c>
      <c r="AJ27" s="1529">
        <v>1.04</v>
      </c>
      <c r="AK27" s="1528">
        <v>0.93</v>
      </c>
      <c r="AL27" s="1528">
        <v>1.01</v>
      </c>
      <c r="AM27" s="1529">
        <v>1.02</v>
      </c>
      <c r="AN27" s="1528">
        <v>1.01</v>
      </c>
      <c r="AO27" s="1530" t="s">
        <v>1031</v>
      </c>
      <c r="AP27" s="1209" t="s">
        <v>271</v>
      </c>
      <c r="AR27" s="883"/>
    </row>
    <row r="28" spans="1:66">
      <c r="A28" s="1209"/>
      <c r="B28" s="2315"/>
      <c r="C28" s="2341" t="s">
        <v>574</v>
      </c>
      <c r="D28" s="2342" t="s">
        <v>575</v>
      </c>
      <c r="E28" s="2343" t="s">
        <v>579</v>
      </c>
      <c r="F28" s="2344" t="s">
        <v>579</v>
      </c>
      <c r="G28" s="2344" t="s">
        <v>579</v>
      </c>
      <c r="H28" s="2344" t="s">
        <v>579</v>
      </c>
      <c r="I28" s="2344" t="s">
        <v>579</v>
      </c>
      <c r="J28" s="2344" t="s">
        <v>579</v>
      </c>
      <c r="K28" s="2344" t="s">
        <v>579</v>
      </c>
      <c r="L28" s="2344" t="s">
        <v>579</v>
      </c>
      <c r="M28" s="820">
        <v>3.7</v>
      </c>
      <c r="N28" s="820">
        <v>4.7</v>
      </c>
      <c r="O28" s="820">
        <v>5.8</v>
      </c>
      <c r="P28" s="820">
        <v>5.9</v>
      </c>
      <c r="Q28" s="820">
        <v>6.3</v>
      </c>
      <c r="R28" s="820">
        <v>6.8</v>
      </c>
      <c r="S28" s="2002">
        <v>6.4</v>
      </c>
      <c r="T28" s="2002">
        <v>5.5</v>
      </c>
      <c r="U28" s="2002">
        <v>5</v>
      </c>
      <c r="V28" s="2002">
        <v>4.5999999999999996</v>
      </c>
      <c r="W28" s="2002">
        <v>4</v>
      </c>
      <c r="X28" s="2345">
        <v>4.2</v>
      </c>
      <c r="Y28" s="2345">
        <v>5.2</v>
      </c>
      <c r="Z28" s="2340">
        <v>5.3</v>
      </c>
      <c r="AA28" s="2340">
        <v>4.5999999999999996</v>
      </c>
      <c r="AB28" s="2340">
        <v>4.7</v>
      </c>
      <c r="AC28" s="2340">
        <v>4.0999999999999996</v>
      </c>
      <c r="AD28" s="2340">
        <v>3.9</v>
      </c>
      <c r="AE28" s="2340">
        <v>3.7</v>
      </c>
      <c r="AF28" s="2340">
        <v>3.4</v>
      </c>
      <c r="AG28" s="2340">
        <v>2.7</v>
      </c>
      <c r="AH28" s="2340">
        <v>2.6</v>
      </c>
      <c r="AI28" s="2340">
        <v>2.2999999999999998</v>
      </c>
      <c r="AJ28" s="1531">
        <v>2.7</v>
      </c>
      <c r="AK28" s="1826">
        <v>2.8</v>
      </c>
      <c r="AL28" s="1826">
        <v>2.6</v>
      </c>
      <c r="AM28" s="1826">
        <v>2.6</v>
      </c>
      <c r="AN28" s="1905">
        <v>2.4</v>
      </c>
      <c r="AO28" s="1533" t="s">
        <v>1032</v>
      </c>
      <c r="AP28" s="1906">
        <v>45720</v>
      </c>
      <c r="AR28" s="883"/>
    </row>
    <row r="29" spans="1:66" ht="19" hidden="1">
      <c r="A29" s="1209"/>
      <c r="B29" s="2315"/>
      <c r="C29" s="2341" t="s">
        <v>1033</v>
      </c>
      <c r="D29" s="2346" t="s">
        <v>1034</v>
      </c>
      <c r="E29" s="2347">
        <v>3.11</v>
      </c>
      <c r="F29" s="2337">
        <v>3.67</v>
      </c>
      <c r="G29" s="2337">
        <v>3.71</v>
      </c>
      <c r="H29" s="2337">
        <v>2.87</v>
      </c>
      <c r="I29" s="2337">
        <v>1.92</v>
      </c>
      <c r="J29" s="2337">
        <v>1.18</v>
      </c>
      <c r="K29" s="2337">
        <v>0.9</v>
      </c>
      <c r="L29" s="2348">
        <v>0.95</v>
      </c>
      <c r="M29" s="2348">
        <v>1.02</v>
      </c>
      <c r="N29" s="2348">
        <v>0.76</v>
      </c>
      <c r="O29" s="2348">
        <v>0.28000000000000003</v>
      </c>
      <c r="P29" s="2348">
        <v>0.12</v>
      </c>
      <c r="Q29" s="2348">
        <v>0.08</v>
      </c>
      <c r="R29" s="2348">
        <v>-2.0299999999999998</v>
      </c>
      <c r="S29" s="2349">
        <v>-1.07</v>
      </c>
      <c r="T29" s="2350" t="s">
        <v>785</v>
      </c>
      <c r="U29" s="2349">
        <v>-0.36</v>
      </c>
      <c r="V29" s="2350" t="s">
        <v>785</v>
      </c>
      <c r="W29" s="2349">
        <v>0.35</v>
      </c>
      <c r="X29" s="2350" t="s">
        <v>785</v>
      </c>
      <c r="Y29" s="2349">
        <v>-0.22</v>
      </c>
      <c r="Z29" s="2349">
        <v>-0.19</v>
      </c>
      <c r="AA29" s="2349">
        <v>-0.23</v>
      </c>
      <c r="AB29" s="2350" t="s">
        <v>785</v>
      </c>
      <c r="AC29" s="2350" t="s">
        <v>785</v>
      </c>
      <c r="AD29" s="2340">
        <v>0.27</v>
      </c>
      <c r="AE29" s="2340">
        <v>0.36</v>
      </c>
      <c r="AF29" s="2340">
        <v>0.17</v>
      </c>
      <c r="AG29" s="2340">
        <v>0.15</v>
      </c>
      <c r="AH29" s="2340">
        <v>0.16</v>
      </c>
      <c r="AI29" s="2340">
        <v>0.09</v>
      </c>
      <c r="AJ29" s="1517"/>
      <c r="AK29" s="1517"/>
      <c r="AL29" s="1517"/>
      <c r="AM29" s="1517"/>
      <c r="AN29" s="1517"/>
      <c r="AO29" s="1534" t="s">
        <v>1035</v>
      </c>
      <c r="AP29" s="1209"/>
      <c r="AR29" s="883"/>
    </row>
    <row r="30" spans="1:66" ht="13.5" hidden="1" customHeight="1">
      <c r="A30" s="1209"/>
      <c r="B30" s="2315"/>
      <c r="C30" s="2298" t="s">
        <v>1036</v>
      </c>
      <c r="D30" s="2351" t="s">
        <v>1034</v>
      </c>
      <c r="E30" s="2331"/>
      <c r="F30" s="2332">
        <v>5.72</v>
      </c>
      <c r="G30" s="2332">
        <v>5.56</v>
      </c>
      <c r="H30" s="2332">
        <v>4.9800000000000004</v>
      </c>
      <c r="I30" s="2332">
        <v>3.86</v>
      </c>
      <c r="J30" s="2332">
        <v>3.01</v>
      </c>
      <c r="K30" s="2332">
        <v>2.4900000000000002</v>
      </c>
      <c r="L30" s="2352">
        <v>2.64</v>
      </c>
      <c r="M30" s="2352">
        <v>2.66</v>
      </c>
      <c r="N30" s="2352">
        <v>2.4</v>
      </c>
      <c r="O30" s="2352">
        <v>1.84</v>
      </c>
      <c r="P30" s="2352">
        <v>1.72</v>
      </c>
      <c r="Q30" s="2352">
        <v>1.66</v>
      </c>
      <c r="R30" s="2352">
        <v>1.42</v>
      </c>
      <c r="S30" s="2080"/>
      <c r="T30" s="2080"/>
      <c r="U30" s="2080"/>
      <c r="V30" s="2080"/>
      <c r="W30" s="2080"/>
      <c r="X30" s="2080"/>
      <c r="Y30" s="2080"/>
      <c r="Z30" s="2080"/>
      <c r="AA30" s="2080"/>
      <c r="AB30" s="2080"/>
      <c r="AC30" s="2080"/>
      <c r="AD30" s="2080"/>
      <c r="AE30" s="2080"/>
      <c r="AF30" s="2080"/>
      <c r="AG30" s="2080"/>
      <c r="AH30" s="2080"/>
      <c r="AI30" s="897"/>
      <c r="AJ30" s="1517"/>
      <c r="AK30" s="1517"/>
      <c r="AL30" s="1517"/>
      <c r="AM30" s="1517"/>
      <c r="AN30" s="1517"/>
      <c r="AO30" s="1534" t="s">
        <v>1037</v>
      </c>
      <c r="AP30" s="1209"/>
      <c r="AR30" s="883"/>
    </row>
    <row r="31" spans="1:66" ht="13.5" hidden="1" customHeight="1">
      <c r="A31" s="1209"/>
      <c r="B31" s="2315"/>
      <c r="C31" s="2293" t="s">
        <v>1038</v>
      </c>
      <c r="D31" s="2342" t="s">
        <v>1034</v>
      </c>
      <c r="E31" s="2353"/>
      <c r="F31" s="2303">
        <v>5</v>
      </c>
      <c r="G31" s="2303">
        <v>9.1999999999999993</v>
      </c>
      <c r="H31" s="2303">
        <v>0</v>
      </c>
      <c r="I31" s="2303">
        <v>-1.9</v>
      </c>
      <c r="J31" s="2303">
        <v>-1.1000000000000001</v>
      </c>
      <c r="K31" s="2303">
        <v>1.7</v>
      </c>
      <c r="L31" s="2354">
        <v>4.8</v>
      </c>
      <c r="M31" s="2354">
        <v>3.8</v>
      </c>
      <c r="N31" s="2354">
        <v>-4.0999999999999996</v>
      </c>
      <c r="O31" s="2354">
        <v>-12.6</v>
      </c>
      <c r="P31" s="2296">
        <v>12.5</v>
      </c>
      <c r="Q31" s="2296">
        <v>-4.8</v>
      </c>
      <c r="R31" s="2354">
        <v>-13.2</v>
      </c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2311"/>
      <c r="AJ31" s="1517"/>
      <c r="AK31" s="1517"/>
      <c r="AL31" s="1517"/>
      <c r="AM31" s="1517"/>
      <c r="AN31" s="1517"/>
      <c r="AO31" s="1534" t="s">
        <v>1039</v>
      </c>
      <c r="AP31" s="1209"/>
      <c r="AR31" s="883"/>
    </row>
    <row r="32" spans="1:66" ht="13.5" hidden="1" customHeight="1">
      <c r="A32" s="1209"/>
      <c r="B32" s="2315"/>
      <c r="C32" s="2298" t="s">
        <v>1040</v>
      </c>
      <c r="D32" s="2351" t="s">
        <v>1034</v>
      </c>
      <c r="E32" s="2331"/>
      <c r="F32" s="2355">
        <v>5.3</v>
      </c>
      <c r="G32" s="2355">
        <v>4.9000000000000004</v>
      </c>
      <c r="H32" s="2355">
        <v>0.7</v>
      </c>
      <c r="I32" s="2355">
        <v>-1.8</v>
      </c>
      <c r="J32" s="2355">
        <v>-1.6</v>
      </c>
      <c r="K32" s="2355">
        <v>2.2999999999999998</v>
      </c>
      <c r="L32" s="2356">
        <v>3.3</v>
      </c>
      <c r="M32" s="2356">
        <v>2.7</v>
      </c>
      <c r="N32" s="2356">
        <v>-4.3</v>
      </c>
      <c r="O32" s="2356">
        <v>-6.6</v>
      </c>
      <c r="P32" s="2296">
        <v>-2.2999999999999998</v>
      </c>
      <c r="Q32" s="2296">
        <v>-7.7</v>
      </c>
      <c r="R32" s="2356">
        <v>-10.6</v>
      </c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2080"/>
      <c r="AJ32" s="1517"/>
      <c r="AK32" s="1517"/>
      <c r="AL32" s="1517"/>
      <c r="AM32" s="1517"/>
      <c r="AN32" s="1517"/>
      <c r="AO32" s="1535"/>
      <c r="AP32" s="1209"/>
      <c r="AR32" s="883"/>
    </row>
    <row r="33" spans="1:65">
      <c r="A33" s="1209"/>
      <c r="B33" s="2357" t="s">
        <v>1041</v>
      </c>
      <c r="C33" s="2358" t="s">
        <v>1042</v>
      </c>
      <c r="D33" s="2359" t="s">
        <v>1043</v>
      </c>
      <c r="E33" s="2305">
        <v>216</v>
      </c>
      <c r="F33" s="2360">
        <v>178</v>
      </c>
      <c r="G33" s="2360">
        <v>357</v>
      </c>
      <c r="H33" s="2360">
        <v>511</v>
      </c>
      <c r="I33" s="2360">
        <v>631</v>
      </c>
      <c r="J33" s="2360">
        <v>663</v>
      </c>
      <c r="K33" s="2360">
        <v>478</v>
      </c>
      <c r="L33" s="2087">
        <v>482</v>
      </c>
      <c r="M33" s="2087">
        <v>619</v>
      </c>
      <c r="N33" s="2087">
        <v>785</v>
      </c>
      <c r="O33" s="2087">
        <v>632</v>
      </c>
      <c r="P33" s="2087">
        <v>755</v>
      </c>
      <c r="Q33" s="2087">
        <v>815</v>
      </c>
      <c r="R33" s="2087">
        <v>747</v>
      </c>
      <c r="S33" s="1558">
        <v>678</v>
      </c>
      <c r="T33" s="1558">
        <v>664</v>
      </c>
      <c r="U33" s="1558">
        <v>649</v>
      </c>
      <c r="V33" s="1558">
        <v>604</v>
      </c>
      <c r="W33" s="1558">
        <v>711</v>
      </c>
      <c r="X33" s="1558">
        <v>747</v>
      </c>
      <c r="Y33" s="1558">
        <v>751</v>
      </c>
      <c r="Z33" s="1558">
        <v>730</v>
      </c>
      <c r="AA33" s="1558">
        <v>626</v>
      </c>
      <c r="AB33" s="1558">
        <v>623</v>
      </c>
      <c r="AC33" s="1558">
        <v>536</v>
      </c>
      <c r="AD33" s="1558">
        <v>517</v>
      </c>
      <c r="AE33" s="1558">
        <v>499</v>
      </c>
      <c r="AF33" s="1558">
        <v>434</v>
      </c>
      <c r="AG33" s="1558">
        <v>449</v>
      </c>
      <c r="AH33" s="1558">
        <v>413</v>
      </c>
      <c r="AI33" s="897">
        <v>492</v>
      </c>
      <c r="AJ33" s="1536">
        <v>423</v>
      </c>
      <c r="AK33" s="1536">
        <v>339</v>
      </c>
      <c r="AL33" s="1537">
        <v>318</v>
      </c>
      <c r="AM33" s="1537">
        <v>526</v>
      </c>
      <c r="AN33" s="1537">
        <v>570</v>
      </c>
      <c r="AO33" s="1538" t="s">
        <v>1044</v>
      </c>
      <c r="AP33" s="1209"/>
      <c r="AR33" s="883"/>
    </row>
    <row r="34" spans="1:65">
      <c r="A34" s="1209"/>
      <c r="B34" s="2361" t="s">
        <v>1045</v>
      </c>
      <c r="C34" s="2298"/>
      <c r="D34" s="2351" t="s">
        <v>577</v>
      </c>
      <c r="E34" s="2284" t="s">
        <v>579</v>
      </c>
      <c r="F34" s="1511">
        <f t="shared" ref="F34:AN34" si="19">ROUND((F33-E33)/E33*100,1)</f>
        <v>-17.600000000000001</v>
      </c>
      <c r="G34" s="1511">
        <f t="shared" si="19"/>
        <v>100.6</v>
      </c>
      <c r="H34" s="1511">
        <f t="shared" si="19"/>
        <v>43.1</v>
      </c>
      <c r="I34" s="1511">
        <f t="shared" si="19"/>
        <v>23.5</v>
      </c>
      <c r="J34" s="1511">
        <f t="shared" si="19"/>
        <v>5.0999999999999996</v>
      </c>
      <c r="K34" s="1511">
        <f t="shared" si="19"/>
        <v>-27.9</v>
      </c>
      <c r="L34" s="1511">
        <f t="shared" si="19"/>
        <v>0.8</v>
      </c>
      <c r="M34" s="1511">
        <f t="shared" si="19"/>
        <v>28.4</v>
      </c>
      <c r="N34" s="1511">
        <f t="shared" si="19"/>
        <v>26.8</v>
      </c>
      <c r="O34" s="1511">
        <f t="shared" si="19"/>
        <v>-19.5</v>
      </c>
      <c r="P34" s="1511">
        <f t="shared" si="19"/>
        <v>19.5</v>
      </c>
      <c r="Q34" s="1511">
        <f t="shared" si="19"/>
        <v>7.9</v>
      </c>
      <c r="R34" s="1511">
        <f t="shared" si="19"/>
        <v>-8.3000000000000007</v>
      </c>
      <c r="S34" s="1511">
        <f t="shared" si="19"/>
        <v>-9.1999999999999993</v>
      </c>
      <c r="T34" s="1511">
        <f t="shared" si="19"/>
        <v>-2.1</v>
      </c>
      <c r="U34" s="1511">
        <f t="shared" si="19"/>
        <v>-2.2999999999999998</v>
      </c>
      <c r="V34" s="1511">
        <f t="shared" si="19"/>
        <v>-6.9</v>
      </c>
      <c r="W34" s="1511">
        <f t="shared" si="19"/>
        <v>17.7</v>
      </c>
      <c r="X34" s="1511">
        <f t="shared" si="19"/>
        <v>5.0999999999999996</v>
      </c>
      <c r="Y34" s="1511">
        <f t="shared" si="19"/>
        <v>0.5</v>
      </c>
      <c r="Z34" s="1511">
        <f t="shared" si="19"/>
        <v>-2.8</v>
      </c>
      <c r="AA34" s="1511">
        <f t="shared" si="19"/>
        <v>-14.2</v>
      </c>
      <c r="AB34" s="1511">
        <f t="shared" si="19"/>
        <v>-0.5</v>
      </c>
      <c r="AC34" s="1511">
        <f t="shared" si="19"/>
        <v>-14</v>
      </c>
      <c r="AD34" s="1511">
        <f t="shared" si="19"/>
        <v>-3.5</v>
      </c>
      <c r="AE34" s="1511">
        <f t="shared" si="19"/>
        <v>-3.5</v>
      </c>
      <c r="AF34" s="1511">
        <f t="shared" si="19"/>
        <v>-13</v>
      </c>
      <c r="AG34" s="1511">
        <f t="shared" si="19"/>
        <v>3.5</v>
      </c>
      <c r="AH34" s="1511">
        <f t="shared" si="19"/>
        <v>-8</v>
      </c>
      <c r="AI34" s="1517">
        <f t="shared" si="19"/>
        <v>19.100000000000001</v>
      </c>
      <c r="AJ34" s="1247">
        <f t="shared" si="19"/>
        <v>-14</v>
      </c>
      <c r="AK34" s="1517">
        <f t="shared" si="19"/>
        <v>-19.899999999999999</v>
      </c>
      <c r="AL34" s="1517">
        <f t="shared" si="19"/>
        <v>-6.2</v>
      </c>
      <c r="AM34" s="1247">
        <f t="shared" si="19"/>
        <v>65.400000000000006</v>
      </c>
      <c r="AN34" s="1247">
        <f t="shared" si="19"/>
        <v>8.4</v>
      </c>
      <c r="AO34" s="1540" t="s">
        <v>1046</v>
      </c>
      <c r="AP34" s="1209"/>
    </row>
    <row r="35" spans="1:65">
      <c r="A35" s="1209"/>
      <c r="B35" s="2315"/>
      <c r="C35" s="2326" t="s">
        <v>315</v>
      </c>
      <c r="D35" s="2294" t="s">
        <v>1047</v>
      </c>
      <c r="E35" s="2362">
        <v>3403.7809999999999</v>
      </c>
      <c r="F35" s="2363">
        <v>3315.587</v>
      </c>
      <c r="G35" s="2363">
        <v>3696.1280000000002</v>
      </c>
      <c r="H35" s="2363">
        <v>3577.3020000000001</v>
      </c>
      <c r="I35" s="2363">
        <v>3697.9760000000001</v>
      </c>
      <c r="J35" s="2363">
        <v>3775.1770000000001</v>
      </c>
      <c r="K35" s="2363">
        <v>4090.4090000000001</v>
      </c>
      <c r="L35" s="2363">
        <v>4104.46</v>
      </c>
      <c r="M35" s="2363">
        <v>4163.3789999999999</v>
      </c>
      <c r="N35" s="2363">
        <v>4005.7779999999998</v>
      </c>
      <c r="O35" s="2363">
        <v>3983.3780000000002</v>
      </c>
      <c r="P35" s="1558">
        <v>3875.009</v>
      </c>
      <c r="Q35" s="1558">
        <v>3794.2339999999999</v>
      </c>
      <c r="R35" s="1558">
        <v>3532.2510000000002</v>
      </c>
      <c r="S35" s="1558">
        <v>3537.5630000000001</v>
      </c>
      <c r="T35" s="1558">
        <v>3251.154</v>
      </c>
      <c r="U35" s="1558">
        <v>3100.422</v>
      </c>
      <c r="V35" s="1558">
        <v>3169.4409999999998</v>
      </c>
      <c r="W35" s="1558">
        <v>3055.3420000000001</v>
      </c>
      <c r="X35" s="1558">
        <v>3483.2150000000001</v>
      </c>
      <c r="Y35" s="1558">
        <v>3405.52</v>
      </c>
      <c r="Z35" s="1558">
        <v>3306.3969999999999</v>
      </c>
      <c r="AA35" s="1558">
        <v>3268.3180000000002</v>
      </c>
      <c r="AB35" s="1558">
        <v>3238.5219999999999</v>
      </c>
      <c r="AC35" s="1558">
        <v>3204.578</v>
      </c>
      <c r="AD35" s="1558">
        <v>3124.3719999999998</v>
      </c>
      <c r="AE35" s="1558">
        <v>3167.828</v>
      </c>
      <c r="AF35" s="1558">
        <v>3179.498</v>
      </c>
      <c r="AG35" s="1558">
        <v>2822.85</v>
      </c>
      <c r="AH35" s="1558">
        <v>3371.982</v>
      </c>
      <c r="AI35" s="1558">
        <v>3254.8319999999999</v>
      </c>
      <c r="AJ35" s="1537">
        <v>3274.9389999999999</v>
      </c>
      <c r="AK35" s="1536">
        <v>3444.1970000000001</v>
      </c>
      <c r="AL35" s="1536">
        <v>3581.82</v>
      </c>
      <c r="AM35" s="1537">
        <f>AV16/1000</f>
        <v>3358.5569999999998</v>
      </c>
      <c r="AN35" s="2629">
        <f>AX16/1000</f>
        <v>3362.48</v>
      </c>
      <c r="AO35" s="1512" t="s">
        <v>1048</v>
      </c>
      <c r="AP35" s="1209" t="s">
        <v>271</v>
      </c>
    </row>
    <row r="36" spans="1:65" ht="19">
      <c r="A36" s="1209"/>
      <c r="B36" s="2315" t="s">
        <v>271</v>
      </c>
      <c r="C36" s="2298" t="s">
        <v>565</v>
      </c>
      <c r="D36" s="2302" t="s">
        <v>577</v>
      </c>
      <c r="E36" s="2284" t="s">
        <v>579</v>
      </c>
      <c r="F36" s="1226">
        <f t="shared" ref="F36:AN36" si="20">ROUND((F35-E35)/E35*100,1)</f>
        <v>-2.6</v>
      </c>
      <c r="G36" s="1226">
        <f t="shared" si="20"/>
        <v>11.5</v>
      </c>
      <c r="H36" s="1226">
        <f t="shared" si="20"/>
        <v>-3.2</v>
      </c>
      <c r="I36" s="1226">
        <f t="shared" si="20"/>
        <v>3.4</v>
      </c>
      <c r="J36" s="1226">
        <f t="shared" si="20"/>
        <v>2.1</v>
      </c>
      <c r="K36" s="1226">
        <f t="shared" si="20"/>
        <v>8.4</v>
      </c>
      <c r="L36" s="1226">
        <f t="shared" si="20"/>
        <v>0.3</v>
      </c>
      <c r="M36" s="1226">
        <f t="shared" si="20"/>
        <v>1.4</v>
      </c>
      <c r="N36" s="1226">
        <f t="shared" si="20"/>
        <v>-3.8</v>
      </c>
      <c r="O36" s="1226">
        <f t="shared" si="20"/>
        <v>-0.6</v>
      </c>
      <c r="P36" s="1226">
        <f t="shared" si="20"/>
        <v>-2.7</v>
      </c>
      <c r="Q36" s="1226">
        <f t="shared" si="20"/>
        <v>-2.1</v>
      </c>
      <c r="R36" s="1226">
        <f t="shared" si="20"/>
        <v>-6.9</v>
      </c>
      <c r="S36" s="1226">
        <f t="shared" si="20"/>
        <v>0.2</v>
      </c>
      <c r="T36" s="1226">
        <f t="shared" si="20"/>
        <v>-8.1</v>
      </c>
      <c r="U36" s="1226">
        <f t="shared" si="20"/>
        <v>-4.5999999999999996</v>
      </c>
      <c r="V36" s="1226">
        <f t="shared" si="20"/>
        <v>2.2000000000000002</v>
      </c>
      <c r="W36" s="1226">
        <f t="shared" si="20"/>
        <v>-3.6</v>
      </c>
      <c r="X36" s="1226">
        <f t="shared" si="20"/>
        <v>14</v>
      </c>
      <c r="Y36" s="1226">
        <f t="shared" si="20"/>
        <v>-2.2000000000000002</v>
      </c>
      <c r="Z36" s="1226">
        <f t="shared" si="20"/>
        <v>-2.9</v>
      </c>
      <c r="AA36" s="1226">
        <f t="shared" si="20"/>
        <v>-1.2</v>
      </c>
      <c r="AB36" s="1226">
        <f t="shared" si="20"/>
        <v>-0.9</v>
      </c>
      <c r="AC36" s="1226">
        <f t="shared" si="20"/>
        <v>-1</v>
      </c>
      <c r="AD36" s="1226">
        <f t="shared" si="20"/>
        <v>-2.5</v>
      </c>
      <c r="AE36" s="1226">
        <f t="shared" si="20"/>
        <v>1.4</v>
      </c>
      <c r="AF36" s="1226">
        <f t="shared" si="20"/>
        <v>0.4</v>
      </c>
      <c r="AG36" s="1226">
        <f t="shared" si="20"/>
        <v>-11.2</v>
      </c>
      <c r="AH36" s="1226">
        <f t="shared" si="20"/>
        <v>19.5</v>
      </c>
      <c r="AI36" s="1226">
        <f t="shared" si="20"/>
        <v>-3.5</v>
      </c>
      <c r="AJ36" s="1226">
        <f t="shared" si="20"/>
        <v>0.6</v>
      </c>
      <c r="AK36" s="1226">
        <f t="shared" si="20"/>
        <v>5.2</v>
      </c>
      <c r="AL36" s="1226">
        <f t="shared" si="20"/>
        <v>4</v>
      </c>
      <c r="AM36" s="1226">
        <f t="shared" si="20"/>
        <v>-6.2</v>
      </c>
      <c r="AN36" s="1226">
        <f t="shared" si="20"/>
        <v>0.1</v>
      </c>
      <c r="AO36" s="1264" t="s">
        <v>1049</v>
      </c>
      <c r="AP36" s="1209"/>
    </row>
    <row r="37" spans="1:65">
      <c r="A37" s="1209"/>
      <c r="B37" s="2315"/>
      <c r="C37" s="2358" t="s">
        <v>1050</v>
      </c>
      <c r="D37" s="2294" t="s">
        <v>1051</v>
      </c>
      <c r="E37" s="2364"/>
      <c r="F37" s="1266"/>
      <c r="G37" s="1266"/>
      <c r="H37" s="1266"/>
      <c r="I37" s="1266"/>
      <c r="J37" s="1266"/>
      <c r="K37" s="1266"/>
      <c r="L37" s="1266"/>
      <c r="M37" s="1266"/>
      <c r="N37" s="1266"/>
      <c r="O37" s="1266"/>
      <c r="P37" s="1266"/>
      <c r="Q37" s="1266"/>
      <c r="R37" s="2365">
        <v>99.371908376961187</v>
      </c>
      <c r="S37" s="1320">
        <v>98.432125681934508</v>
      </c>
      <c r="T37" s="1320">
        <v>96.747940235372141</v>
      </c>
      <c r="U37" s="1320">
        <v>97.308053790696476</v>
      </c>
      <c r="V37" s="1320">
        <v>98.188905662140257</v>
      </c>
      <c r="W37" s="1320">
        <v>99.382391321984031</v>
      </c>
      <c r="X37" s="1320">
        <v>98.824898055157561</v>
      </c>
      <c r="Y37" s="1320">
        <v>98.132790086961677</v>
      </c>
      <c r="Z37" s="1320">
        <v>99.992497201765829</v>
      </c>
      <c r="AA37" s="1320">
        <v>99.716813179562337</v>
      </c>
      <c r="AB37" s="1266">
        <v>99.999999166666683</v>
      </c>
      <c r="AC37" s="1266">
        <v>103.09893999999998</v>
      </c>
      <c r="AD37" s="1266">
        <v>104.34190083333334</v>
      </c>
      <c r="AE37" s="1266">
        <v>106.09712833333334</v>
      </c>
      <c r="AF37" s="1266">
        <v>103.96095666666666</v>
      </c>
      <c r="AG37" s="1266">
        <v>105.21041333333334</v>
      </c>
      <c r="AH37" s="1266">
        <v>105.99943000000002</v>
      </c>
      <c r="AI37" s="1266">
        <v>105.09849750000001</v>
      </c>
      <c r="AJ37" s="1266">
        <v>98.561523333333341</v>
      </c>
      <c r="AK37" s="1511">
        <v>96.98121083333335</v>
      </c>
      <c r="AL37" s="1511">
        <v>98.493559166666657</v>
      </c>
      <c r="AM37" s="1511">
        <v>98.786218888888868</v>
      </c>
      <c r="AN37" s="2915">
        <v>99.835563333333326</v>
      </c>
      <c r="AO37" s="1267" t="s">
        <v>1052</v>
      </c>
      <c r="AP37" s="327" t="s">
        <v>1053</v>
      </c>
    </row>
    <row r="38" spans="1:65">
      <c r="A38" s="1209"/>
      <c r="B38" s="2315" t="s">
        <v>1054</v>
      </c>
      <c r="C38" s="2298"/>
      <c r="D38" s="2302" t="s">
        <v>577</v>
      </c>
      <c r="E38" s="2284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2366"/>
      <c r="S38" s="1226">
        <f t="shared" ref="S38:AN38" si="21">ROUND((S37-R37)/R37*100,1)</f>
        <v>-0.9</v>
      </c>
      <c r="T38" s="1226">
        <f t="shared" si="21"/>
        <v>-1.7</v>
      </c>
      <c r="U38" s="1226">
        <f t="shared" si="21"/>
        <v>0.6</v>
      </c>
      <c r="V38" s="1226">
        <f t="shared" si="21"/>
        <v>0.9</v>
      </c>
      <c r="W38" s="1226">
        <f t="shared" si="21"/>
        <v>1.2</v>
      </c>
      <c r="X38" s="1226">
        <f t="shared" si="21"/>
        <v>-0.6</v>
      </c>
      <c r="Y38" s="1226">
        <f t="shared" si="21"/>
        <v>-0.7</v>
      </c>
      <c r="Z38" s="1226">
        <f t="shared" si="21"/>
        <v>1.9</v>
      </c>
      <c r="AA38" s="1226">
        <f t="shared" si="21"/>
        <v>-0.3</v>
      </c>
      <c r="AB38" s="1226">
        <f t="shared" si="21"/>
        <v>0.3</v>
      </c>
      <c r="AC38" s="1226">
        <f t="shared" si="21"/>
        <v>3.1</v>
      </c>
      <c r="AD38" s="1226">
        <f t="shared" si="21"/>
        <v>1.2</v>
      </c>
      <c r="AE38" s="1226">
        <f t="shared" si="21"/>
        <v>1.7</v>
      </c>
      <c r="AF38" s="1226">
        <f t="shared" si="21"/>
        <v>-2</v>
      </c>
      <c r="AG38" s="1226">
        <f t="shared" si="21"/>
        <v>1.2</v>
      </c>
      <c r="AH38" s="1226">
        <f t="shared" si="21"/>
        <v>0.7</v>
      </c>
      <c r="AI38" s="1226">
        <f t="shared" si="21"/>
        <v>-0.8</v>
      </c>
      <c r="AJ38" s="1226">
        <f t="shared" si="21"/>
        <v>-6.2</v>
      </c>
      <c r="AK38" s="1511">
        <f t="shared" si="21"/>
        <v>-1.6</v>
      </c>
      <c r="AL38" s="1511">
        <f t="shared" si="21"/>
        <v>1.6</v>
      </c>
      <c r="AM38" s="1226">
        <f t="shared" si="21"/>
        <v>0.3</v>
      </c>
      <c r="AN38" s="2916">
        <f t="shared" si="21"/>
        <v>1.1000000000000001</v>
      </c>
      <c r="AO38" s="1267"/>
      <c r="AP38" s="327" t="s">
        <v>1055</v>
      </c>
    </row>
    <row r="39" spans="1:65">
      <c r="A39" s="1209"/>
      <c r="B39" s="2315"/>
      <c r="C39" s="2326" t="s">
        <v>677</v>
      </c>
      <c r="D39" s="2367" t="s">
        <v>1056</v>
      </c>
      <c r="E39" s="2368">
        <v>6.4282000000000004</v>
      </c>
      <c r="F39" s="2303">
        <v>6.4530000000000003</v>
      </c>
      <c r="G39" s="2303">
        <v>5.1810999999999998</v>
      </c>
      <c r="H39" s="2303">
        <v>5.2220000000000004</v>
      </c>
      <c r="I39" s="2303">
        <v>5.9165000000000001</v>
      </c>
      <c r="J39" s="2303">
        <v>6.9513999999999996</v>
      </c>
      <c r="K39" s="2303">
        <v>9.9295000000000009</v>
      </c>
      <c r="L39" s="2303">
        <v>13.1465</v>
      </c>
      <c r="M39" s="2303">
        <v>8.7843</v>
      </c>
      <c r="N39" s="2303">
        <v>5.7572000000000001</v>
      </c>
      <c r="O39" s="2303">
        <v>5.3665000000000003</v>
      </c>
      <c r="P39" s="2303">
        <v>5.1635</v>
      </c>
      <c r="Q39" s="2303">
        <v>4.7987000000000002</v>
      </c>
      <c r="R39" s="2303">
        <v>4.3525</v>
      </c>
      <c r="S39" s="2303">
        <v>4.226</v>
      </c>
      <c r="T39" s="2303">
        <v>4.5787000000000004</v>
      </c>
      <c r="U39" s="2303">
        <v>4.4428000000000001</v>
      </c>
      <c r="V39" s="2303">
        <v>5.2645999999999997</v>
      </c>
      <c r="W39" s="2303">
        <v>4.0486000000000004</v>
      </c>
      <c r="X39" s="2303">
        <v>4.1449999999999996</v>
      </c>
      <c r="Y39" s="2303">
        <v>3.129</v>
      </c>
      <c r="Z39" s="2303">
        <v>3.4756</v>
      </c>
      <c r="AA39" s="2303">
        <v>3.2484999999999999</v>
      </c>
      <c r="AB39" s="2297">
        <v>3.3694999999999999</v>
      </c>
      <c r="AC39" s="2297">
        <v>3.6076000000000001</v>
      </c>
      <c r="AD39" s="2002">
        <v>3.4321999999999999</v>
      </c>
      <c r="AE39" s="2002">
        <v>3.2696000000000001</v>
      </c>
      <c r="AF39" s="2002">
        <v>3.4224000000000001</v>
      </c>
      <c r="AG39" s="2002">
        <v>3.4903</v>
      </c>
      <c r="AH39" s="2002">
        <v>3.1244999999999998</v>
      </c>
      <c r="AI39" s="2002">
        <v>3.2109999999999999</v>
      </c>
      <c r="AJ39" s="1272">
        <v>3.0884</v>
      </c>
      <c r="AK39" s="1275">
        <v>3.0889000000000002</v>
      </c>
      <c r="AL39" s="1275">
        <v>3.1063999999999998</v>
      </c>
      <c r="AM39" s="1272">
        <v>3.0133999999999999</v>
      </c>
      <c r="AN39" s="1827">
        <v>2.7158000000000002</v>
      </c>
      <c r="AO39" s="1541" t="s">
        <v>1057</v>
      </c>
      <c r="AP39" s="1209"/>
    </row>
    <row r="40" spans="1:65">
      <c r="A40" s="1209"/>
      <c r="B40" s="2315" t="s">
        <v>1058</v>
      </c>
      <c r="C40" s="2298"/>
      <c r="D40" s="2302" t="s">
        <v>577</v>
      </c>
      <c r="E40" s="2284" t="s">
        <v>579</v>
      </c>
      <c r="F40" s="1226">
        <f t="shared" ref="F40:AN40" si="22">ROUND((F39-E39)/E39*100,1)</f>
        <v>0.4</v>
      </c>
      <c r="G40" s="1226">
        <f t="shared" si="22"/>
        <v>-19.7</v>
      </c>
      <c r="H40" s="1226">
        <f t="shared" si="22"/>
        <v>0.8</v>
      </c>
      <c r="I40" s="1226">
        <f t="shared" si="22"/>
        <v>13.3</v>
      </c>
      <c r="J40" s="1226">
        <f t="shared" si="22"/>
        <v>17.5</v>
      </c>
      <c r="K40" s="1226">
        <f t="shared" si="22"/>
        <v>42.8</v>
      </c>
      <c r="L40" s="1226">
        <f t="shared" si="22"/>
        <v>32.4</v>
      </c>
      <c r="M40" s="1226">
        <f t="shared" si="22"/>
        <v>-33.200000000000003</v>
      </c>
      <c r="N40" s="1226">
        <f t="shared" si="22"/>
        <v>-34.5</v>
      </c>
      <c r="O40" s="1226">
        <f t="shared" si="22"/>
        <v>-6.8</v>
      </c>
      <c r="P40" s="1226">
        <f t="shared" si="22"/>
        <v>-3.8</v>
      </c>
      <c r="Q40" s="1226">
        <f t="shared" si="22"/>
        <v>-7.1</v>
      </c>
      <c r="R40" s="1226">
        <f t="shared" si="22"/>
        <v>-9.3000000000000007</v>
      </c>
      <c r="S40" s="1226">
        <f t="shared" si="22"/>
        <v>-2.9</v>
      </c>
      <c r="T40" s="1226">
        <f t="shared" si="22"/>
        <v>8.3000000000000007</v>
      </c>
      <c r="U40" s="1226">
        <f t="shared" si="22"/>
        <v>-3</v>
      </c>
      <c r="V40" s="1226">
        <f t="shared" si="22"/>
        <v>18.5</v>
      </c>
      <c r="W40" s="1226">
        <f t="shared" si="22"/>
        <v>-23.1</v>
      </c>
      <c r="X40" s="1226">
        <f t="shared" si="22"/>
        <v>2.4</v>
      </c>
      <c r="Y40" s="1226">
        <f t="shared" si="22"/>
        <v>-24.5</v>
      </c>
      <c r="Z40" s="1226">
        <f t="shared" si="22"/>
        <v>11.1</v>
      </c>
      <c r="AA40" s="1226">
        <f t="shared" si="22"/>
        <v>-6.5</v>
      </c>
      <c r="AB40" s="1226">
        <f t="shared" si="22"/>
        <v>3.7</v>
      </c>
      <c r="AC40" s="1226">
        <f t="shared" si="22"/>
        <v>7.1</v>
      </c>
      <c r="AD40" s="1226">
        <f t="shared" si="22"/>
        <v>-4.9000000000000004</v>
      </c>
      <c r="AE40" s="1226">
        <f t="shared" si="22"/>
        <v>-4.7</v>
      </c>
      <c r="AF40" s="1226">
        <f t="shared" si="22"/>
        <v>4.7</v>
      </c>
      <c r="AG40" s="1226">
        <f t="shared" si="22"/>
        <v>2</v>
      </c>
      <c r="AH40" s="1226">
        <f t="shared" si="22"/>
        <v>-10.5</v>
      </c>
      <c r="AI40" s="1226">
        <f t="shared" si="22"/>
        <v>2.8</v>
      </c>
      <c r="AJ40" s="1226">
        <f t="shared" si="22"/>
        <v>-3.8</v>
      </c>
      <c r="AK40" s="1226">
        <f t="shared" si="22"/>
        <v>0</v>
      </c>
      <c r="AL40" s="1226">
        <f t="shared" si="22"/>
        <v>0.6</v>
      </c>
      <c r="AM40" s="1226">
        <f t="shared" si="22"/>
        <v>-3</v>
      </c>
      <c r="AN40" s="1226">
        <f t="shared" si="22"/>
        <v>-9.9</v>
      </c>
      <c r="AO40" s="1254" t="s">
        <v>97</v>
      </c>
      <c r="AP40" s="1209"/>
    </row>
    <row r="41" spans="1:65">
      <c r="A41" s="1209"/>
      <c r="B41" s="2315"/>
      <c r="C41" s="2293" t="s">
        <v>672</v>
      </c>
      <c r="D41" s="2369" t="s">
        <v>1059</v>
      </c>
      <c r="E41" s="2370">
        <v>11.389637</v>
      </c>
      <c r="F41" s="2371">
        <v>12.031969999999999</v>
      </c>
      <c r="G41" s="2371">
        <v>10.398592000000001</v>
      </c>
      <c r="H41" s="2371">
        <v>10.406827</v>
      </c>
      <c r="I41" s="2371">
        <v>9.5843389999999999</v>
      </c>
      <c r="J41" s="2371">
        <v>9.8717860000000002</v>
      </c>
      <c r="K41" s="2371">
        <v>12.824833</v>
      </c>
      <c r="L41" s="2372">
        <v>16.310371</v>
      </c>
      <c r="M41" s="2372">
        <v>13.118252</v>
      </c>
      <c r="N41" s="2372">
        <v>8.8773540000000004</v>
      </c>
      <c r="O41" s="2372">
        <v>8.2570499999999996</v>
      </c>
      <c r="P41" s="2372">
        <v>8.3334670000000006</v>
      </c>
      <c r="Q41" s="2372">
        <v>7.6411930000000003</v>
      </c>
      <c r="R41" s="2372">
        <v>6.9596220000000004</v>
      </c>
      <c r="S41" s="1547">
        <v>6.9598380000000004</v>
      </c>
      <c r="T41" s="1547">
        <v>7.8764380000000003</v>
      </c>
      <c r="U41" s="1547">
        <v>7.6292989999999996</v>
      </c>
      <c r="V41" s="1547">
        <v>8.1490810000000007</v>
      </c>
      <c r="W41" s="1547">
        <v>7.3452859999999998</v>
      </c>
      <c r="X41" s="1547">
        <v>6.7069749999999999</v>
      </c>
      <c r="Y41" s="1547">
        <v>4.5594520000000003</v>
      </c>
      <c r="Z41" s="1547">
        <v>4.8345630000000002</v>
      </c>
      <c r="AA41" s="1547">
        <v>4.9504039999999998</v>
      </c>
      <c r="AB41" s="1547">
        <v>5.2535959999999999</v>
      </c>
      <c r="AC41" s="1547">
        <v>5.2824159999999996</v>
      </c>
      <c r="AD41" s="1547">
        <v>5.3833010000000003</v>
      </c>
      <c r="AE41" s="1547">
        <v>4.8722570000000003</v>
      </c>
      <c r="AF41" s="1547">
        <v>5.2036660000000001</v>
      </c>
      <c r="AG41" s="1547">
        <v>4.968261</v>
      </c>
      <c r="AH41" s="1547">
        <v>5.1285080000000001</v>
      </c>
      <c r="AI41" s="1547">
        <v>4.6529239999999996</v>
      </c>
      <c r="AJ41" s="1274">
        <v>4.6330210000000003</v>
      </c>
      <c r="AK41" s="1542">
        <v>4.4531340000000004</v>
      </c>
      <c r="AL41" s="1542">
        <v>4.4671810000000001</v>
      </c>
      <c r="AM41" s="1274">
        <v>5.0050210000000002</v>
      </c>
      <c r="AN41" s="2630">
        <v>3.9953970000000001</v>
      </c>
      <c r="AO41" s="1543" t="s">
        <v>97</v>
      </c>
      <c r="AP41" s="1209"/>
    </row>
    <row r="42" spans="1:65">
      <c r="A42" s="1209"/>
      <c r="B42" s="2315" t="s">
        <v>1060</v>
      </c>
      <c r="C42" s="2298"/>
      <c r="D42" s="2302" t="s">
        <v>577</v>
      </c>
      <c r="E42" s="2373" t="s">
        <v>579</v>
      </c>
      <c r="F42" s="1226">
        <f t="shared" ref="F42:AN42" si="23">ROUND((F41-E41)/E41*100,1)</f>
        <v>5.6</v>
      </c>
      <c r="G42" s="1226">
        <f t="shared" si="23"/>
        <v>-13.6</v>
      </c>
      <c r="H42" s="1226">
        <f t="shared" si="23"/>
        <v>0.1</v>
      </c>
      <c r="I42" s="1226">
        <f t="shared" si="23"/>
        <v>-7.9</v>
      </c>
      <c r="J42" s="1226">
        <f t="shared" si="23"/>
        <v>3</v>
      </c>
      <c r="K42" s="1226">
        <f t="shared" si="23"/>
        <v>29.9</v>
      </c>
      <c r="L42" s="1226">
        <f t="shared" si="23"/>
        <v>27.2</v>
      </c>
      <c r="M42" s="1226">
        <f t="shared" si="23"/>
        <v>-19.600000000000001</v>
      </c>
      <c r="N42" s="1226">
        <f t="shared" si="23"/>
        <v>-32.299999999999997</v>
      </c>
      <c r="O42" s="1226">
        <f t="shared" si="23"/>
        <v>-7</v>
      </c>
      <c r="P42" s="1226">
        <f t="shared" si="23"/>
        <v>0.9</v>
      </c>
      <c r="Q42" s="1226">
        <f t="shared" si="23"/>
        <v>-8.3000000000000007</v>
      </c>
      <c r="R42" s="1226">
        <f t="shared" si="23"/>
        <v>-8.9</v>
      </c>
      <c r="S42" s="1226">
        <f t="shared" si="23"/>
        <v>0</v>
      </c>
      <c r="T42" s="1226">
        <f t="shared" si="23"/>
        <v>13.2</v>
      </c>
      <c r="U42" s="1226">
        <f t="shared" si="23"/>
        <v>-3.1</v>
      </c>
      <c r="V42" s="1226">
        <f t="shared" si="23"/>
        <v>6.8</v>
      </c>
      <c r="W42" s="1226">
        <f t="shared" si="23"/>
        <v>-9.9</v>
      </c>
      <c r="X42" s="1226">
        <f t="shared" si="23"/>
        <v>-8.6999999999999993</v>
      </c>
      <c r="Y42" s="1226">
        <f t="shared" si="23"/>
        <v>-32</v>
      </c>
      <c r="Z42" s="1226">
        <f t="shared" si="23"/>
        <v>6</v>
      </c>
      <c r="AA42" s="1226">
        <f t="shared" si="23"/>
        <v>2.4</v>
      </c>
      <c r="AB42" s="1226">
        <f t="shared" si="23"/>
        <v>6.1</v>
      </c>
      <c r="AC42" s="1226">
        <f t="shared" si="23"/>
        <v>0.5</v>
      </c>
      <c r="AD42" s="1226">
        <f t="shared" si="23"/>
        <v>1.9</v>
      </c>
      <c r="AE42" s="1226">
        <f t="shared" si="23"/>
        <v>-9.5</v>
      </c>
      <c r="AF42" s="1226">
        <f t="shared" si="23"/>
        <v>6.8</v>
      </c>
      <c r="AG42" s="1226">
        <f t="shared" si="23"/>
        <v>-4.5</v>
      </c>
      <c r="AH42" s="1226">
        <f t="shared" si="23"/>
        <v>3.2</v>
      </c>
      <c r="AI42" s="1226">
        <f t="shared" si="23"/>
        <v>-9.3000000000000007</v>
      </c>
      <c r="AJ42" s="1226">
        <f t="shared" si="23"/>
        <v>-0.4</v>
      </c>
      <c r="AK42" s="1226">
        <f t="shared" si="23"/>
        <v>-3.9</v>
      </c>
      <c r="AL42" s="1226">
        <f t="shared" si="23"/>
        <v>0.3</v>
      </c>
      <c r="AM42" s="1226">
        <f t="shared" si="23"/>
        <v>12</v>
      </c>
      <c r="AN42" s="1226">
        <f t="shared" si="23"/>
        <v>-20.2</v>
      </c>
      <c r="AO42" s="1535"/>
      <c r="AP42" s="1209"/>
    </row>
    <row r="43" spans="1:65">
      <c r="A43" s="1209"/>
      <c r="B43" s="2315"/>
      <c r="C43" s="2326" t="s">
        <v>1061</v>
      </c>
      <c r="D43" s="2294" t="s">
        <v>1062</v>
      </c>
      <c r="E43" s="2295">
        <v>20.9254</v>
      </c>
      <c r="F43" s="1458">
        <v>22.7607</v>
      </c>
      <c r="G43" s="1458">
        <v>21.7272</v>
      </c>
      <c r="H43" s="1458">
        <v>20.185600000000001</v>
      </c>
      <c r="I43" s="1458">
        <v>18.7866</v>
      </c>
      <c r="J43" s="1458">
        <v>19.1418</v>
      </c>
      <c r="K43" s="1458">
        <v>19.844899999999999</v>
      </c>
      <c r="L43" s="2296">
        <v>21.497800000000002</v>
      </c>
      <c r="M43" s="2296">
        <v>20.016300000000001</v>
      </c>
      <c r="N43" s="2296">
        <v>16.942799999999998</v>
      </c>
      <c r="O43" s="2296">
        <v>15.441599999999999</v>
      </c>
      <c r="P43" s="2296">
        <v>15.7514</v>
      </c>
      <c r="Q43" s="2296">
        <v>15.833299999999999</v>
      </c>
      <c r="R43" s="2296">
        <v>15.335900000000001</v>
      </c>
      <c r="S43" s="2002">
        <v>15.3788</v>
      </c>
      <c r="T43" s="2002">
        <v>16.222300000000001</v>
      </c>
      <c r="U43" s="2002">
        <v>16.1462</v>
      </c>
      <c r="V43" s="2002">
        <v>15.3391</v>
      </c>
      <c r="W43" s="2002">
        <v>13.7842</v>
      </c>
      <c r="X43" s="2002">
        <v>12.857200000000001</v>
      </c>
      <c r="Y43" s="2002">
        <v>12.070399999999999</v>
      </c>
      <c r="Z43" s="2002">
        <v>13.1431</v>
      </c>
      <c r="AA43" s="2002">
        <v>10.777100000000001</v>
      </c>
      <c r="AB43" s="2002">
        <v>13.3581</v>
      </c>
      <c r="AC43" s="2002">
        <v>13.038500000000001</v>
      </c>
      <c r="AD43" s="2002">
        <v>12.9916</v>
      </c>
      <c r="AE43" s="2002">
        <v>12.5749</v>
      </c>
      <c r="AF43" s="2002">
        <v>13.0388</v>
      </c>
      <c r="AG43" s="2002">
        <v>13.464</v>
      </c>
      <c r="AH43" s="2002">
        <v>13.4169</v>
      </c>
      <c r="AI43" s="2002">
        <v>13.294600000000001</v>
      </c>
      <c r="AJ43" s="1275">
        <v>11.513500000000001</v>
      </c>
      <c r="AK43" s="1272">
        <v>11.589600000000001</v>
      </c>
      <c r="AL43" s="1272">
        <v>10.5947</v>
      </c>
      <c r="AM43" s="1272">
        <f>AW16/10000</f>
        <v>12.716900000000001</v>
      </c>
      <c r="AN43" s="1272">
        <f>AY16/10000</f>
        <v>12.2445</v>
      </c>
      <c r="AO43" s="1276" t="s">
        <v>1063</v>
      </c>
      <c r="AP43" s="1233" t="s">
        <v>271</v>
      </c>
    </row>
    <row r="44" spans="1:65">
      <c r="A44" s="1209"/>
      <c r="B44" s="2315" t="s">
        <v>1064</v>
      </c>
      <c r="C44" s="2374" t="s">
        <v>38</v>
      </c>
      <c r="D44" s="2302" t="s">
        <v>577</v>
      </c>
      <c r="E44" s="2284" t="s">
        <v>579</v>
      </c>
      <c r="F44" s="1226">
        <f t="shared" ref="F44:AN44" si="24">ROUND((F43-E43)/E43*100,1)</f>
        <v>8.8000000000000007</v>
      </c>
      <c r="G44" s="1226">
        <f t="shared" si="24"/>
        <v>-4.5</v>
      </c>
      <c r="H44" s="1226">
        <f t="shared" si="24"/>
        <v>-7.1</v>
      </c>
      <c r="I44" s="1226">
        <f t="shared" si="24"/>
        <v>-6.9</v>
      </c>
      <c r="J44" s="1226">
        <f t="shared" si="24"/>
        <v>1.9</v>
      </c>
      <c r="K44" s="1226">
        <f t="shared" si="24"/>
        <v>3.7</v>
      </c>
      <c r="L44" s="1226">
        <f t="shared" si="24"/>
        <v>8.3000000000000007</v>
      </c>
      <c r="M44" s="1226">
        <f t="shared" si="24"/>
        <v>-6.9</v>
      </c>
      <c r="N44" s="1226">
        <f t="shared" si="24"/>
        <v>-15.4</v>
      </c>
      <c r="O44" s="1226">
        <f t="shared" si="24"/>
        <v>-8.9</v>
      </c>
      <c r="P44" s="1226">
        <f t="shared" si="24"/>
        <v>2</v>
      </c>
      <c r="Q44" s="1226">
        <f t="shared" si="24"/>
        <v>0.5</v>
      </c>
      <c r="R44" s="1226">
        <f t="shared" si="24"/>
        <v>-3.1</v>
      </c>
      <c r="S44" s="1226">
        <f t="shared" si="24"/>
        <v>0.3</v>
      </c>
      <c r="T44" s="1226">
        <f t="shared" si="24"/>
        <v>5.5</v>
      </c>
      <c r="U44" s="1226">
        <f t="shared" si="24"/>
        <v>-0.5</v>
      </c>
      <c r="V44" s="1226">
        <f t="shared" si="24"/>
        <v>-5</v>
      </c>
      <c r="W44" s="1226">
        <f t="shared" si="24"/>
        <v>-10.1</v>
      </c>
      <c r="X44" s="1226">
        <f t="shared" si="24"/>
        <v>-6.7</v>
      </c>
      <c r="Y44" s="1226">
        <f t="shared" si="24"/>
        <v>-6.1</v>
      </c>
      <c r="Z44" s="1226">
        <f t="shared" si="24"/>
        <v>8.9</v>
      </c>
      <c r="AA44" s="1226">
        <f t="shared" si="24"/>
        <v>-18</v>
      </c>
      <c r="AB44" s="1226">
        <f t="shared" si="24"/>
        <v>23.9</v>
      </c>
      <c r="AC44" s="1226">
        <f t="shared" si="24"/>
        <v>-2.4</v>
      </c>
      <c r="AD44" s="1226">
        <f t="shared" si="24"/>
        <v>-0.4</v>
      </c>
      <c r="AE44" s="1226">
        <f t="shared" si="24"/>
        <v>-3.2</v>
      </c>
      <c r="AF44" s="1226">
        <f t="shared" si="24"/>
        <v>3.7</v>
      </c>
      <c r="AG44" s="1226">
        <f t="shared" si="24"/>
        <v>3.3</v>
      </c>
      <c r="AH44" s="1226">
        <f t="shared" si="24"/>
        <v>-0.3</v>
      </c>
      <c r="AI44" s="1226">
        <f t="shared" si="24"/>
        <v>-0.9</v>
      </c>
      <c r="AJ44" s="1226">
        <f t="shared" si="24"/>
        <v>-13.4</v>
      </c>
      <c r="AK44" s="1226">
        <f t="shared" si="24"/>
        <v>0.7</v>
      </c>
      <c r="AL44" s="1226">
        <f t="shared" si="24"/>
        <v>-8.6</v>
      </c>
      <c r="AM44" s="1226">
        <f t="shared" si="24"/>
        <v>20</v>
      </c>
      <c r="AN44" s="1226">
        <f t="shared" si="24"/>
        <v>-3.7</v>
      </c>
      <c r="AO44" s="1544" t="s">
        <v>1065</v>
      </c>
      <c r="AP44" s="1209"/>
    </row>
    <row r="45" spans="1:65">
      <c r="A45" s="1209"/>
      <c r="B45" s="2315"/>
      <c r="C45" s="2293" t="s">
        <v>1215</v>
      </c>
      <c r="D45" s="2294" t="s">
        <v>567</v>
      </c>
      <c r="E45" s="2362"/>
      <c r="F45" s="2375"/>
      <c r="G45" s="2375"/>
      <c r="H45" s="2375"/>
      <c r="I45" s="2375"/>
      <c r="J45" s="2375">
        <f t="shared" ref="J45:AM45" si="25">J166/100</f>
        <v>11736.2</v>
      </c>
      <c r="K45" s="2375">
        <f t="shared" si="25"/>
        <v>10763.09</v>
      </c>
      <c r="L45" s="2375">
        <f t="shared" si="25"/>
        <v>11591.7</v>
      </c>
      <c r="M45" s="2375">
        <f t="shared" si="25"/>
        <v>12242.89</v>
      </c>
      <c r="N45" s="2375">
        <f t="shared" si="25"/>
        <v>12251.03</v>
      </c>
      <c r="O45" s="2375">
        <f t="shared" si="25"/>
        <v>11739.82</v>
      </c>
      <c r="P45" s="2375">
        <f t="shared" si="25"/>
        <v>11241.83</v>
      </c>
      <c r="Q45" s="2375">
        <f t="shared" si="25"/>
        <v>10762.6</v>
      </c>
      <c r="R45" s="2375">
        <f t="shared" si="25"/>
        <v>10246.98</v>
      </c>
      <c r="S45" s="2375">
        <f t="shared" si="25"/>
        <v>9843.01</v>
      </c>
      <c r="T45" s="2375">
        <f t="shared" si="25"/>
        <v>9588.25</v>
      </c>
      <c r="U45" s="2375">
        <f t="shared" si="25"/>
        <v>9349.81</v>
      </c>
      <c r="V45" s="2375">
        <f t="shared" si="25"/>
        <v>9255.7000000000007</v>
      </c>
      <c r="W45" s="2375">
        <f t="shared" si="25"/>
        <v>9419.4699999999993</v>
      </c>
      <c r="X45" s="2375">
        <f t="shared" si="25"/>
        <v>9365.34</v>
      </c>
      <c r="Y45" s="2375">
        <f t="shared" si="25"/>
        <v>8983.89</v>
      </c>
      <c r="Z45" s="2375">
        <f t="shared" si="25"/>
        <v>9018.7099999999991</v>
      </c>
      <c r="AA45" s="2375">
        <f t="shared" si="25"/>
        <v>9077.5300000000007</v>
      </c>
      <c r="AB45" s="2375">
        <f t="shared" si="25"/>
        <v>8927.18</v>
      </c>
      <c r="AC45" s="2375">
        <f t="shared" si="25"/>
        <v>8858.9699999999993</v>
      </c>
      <c r="AD45" s="2375">
        <f t="shared" si="25"/>
        <v>8907.6</v>
      </c>
      <c r="AE45" s="2375">
        <f t="shared" si="25"/>
        <v>8835.0400000000009</v>
      </c>
      <c r="AF45" s="2375">
        <f t="shared" si="25"/>
        <v>8615.56</v>
      </c>
      <c r="AG45" s="2375">
        <f t="shared" si="25"/>
        <v>8445.9599999999991</v>
      </c>
      <c r="AH45" s="2375">
        <f t="shared" si="25"/>
        <v>8190.37</v>
      </c>
      <c r="AI45" s="2375">
        <f t="shared" si="25"/>
        <v>8045.2</v>
      </c>
      <c r="AJ45" s="2375">
        <f t="shared" si="25"/>
        <v>8041.89</v>
      </c>
      <c r="AK45" s="2375">
        <f t="shared" si="25"/>
        <v>8222.2800000000007</v>
      </c>
      <c r="AL45" s="2375">
        <f t="shared" si="25"/>
        <v>8271.9</v>
      </c>
      <c r="AM45" s="2375">
        <f t="shared" si="25"/>
        <v>9143.2000000000007</v>
      </c>
      <c r="AN45" s="2701">
        <v>9345.9</v>
      </c>
      <c r="AO45" s="1545" t="s">
        <v>1066</v>
      </c>
      <c r="AP45" s="1209" t="s">
        <v>271</v>
      </c>
    </row>
    <row r="46" spans="1:65">
      <c r="A46" s="1209"/>
      <c r="B46" s="2361"/>
      <c r="C46" s="2298"/>
      <c r="D46" s="2302" t="s">
        <v>577</v>
      </c>
      <c r="E46" s="2284"/>
      <c r="F46" s="1226"/>
      <c r="G46" s="1226"/>
      <c r="H46" s="1226"/>
      <c r="I46" s="1226"/>
      <c r="J46" s="1226"/>
      <c r="K46" s="1226">
        <f t="shared" ref="K46:AN46" si="26">ROUND((K45-J45)/J45*100,1)</f>
        <v>-8.3000000000000007</v>
      </c>
      <c r="L46" s="1226">
        <f t="shared" si="26"/>
        <v>7.7</v>
      </c>
      <c r="M46" s="1226">
        <f t="shared" si="26"/>
        <v>5.6</v>
      </c>
      <c r="N46" s="1226">
        <f t="shared" si="26"/>
        <v>0.1</v>
      </c>
      <c r="O46" s="1226">
        <f t="shared" si="26"/>
        <v>-4.2</v>
      </c>
      <c r="P46" s="1226">
        <f t="shared" si="26"/>
        <v>-4.2</v>
      </c>
      <c r="Q46" s="1226">
        <f t="shared" si="26"/>
        <v>-4.3</v>
      </c>
      <c r="R46" s="1226">
        <f t="shared" si="26"/>
        <v>-4.8</v>
      </c>
      <c r="S46" s="1226">
        <f t="shared" si="26"/>
        <v>-3.9</v>
      </c>
      <c r="T46" s="1226">
        <f t="shared" si="26"/>
        <v>-2.6</v>
      </c>
      <c r="U46" s="1226">
        <f t="shared" si="26"/>
        <v>-2.5</v>
      </c>
      <c r="V46" s="1226">
        <f t="shared" si="26"/>
        <v>-1</v>
      </c>
      <c r="W46" s="1226">
        <f t="shared" si="26"/>
        <v>1.8</v>
      </c>
      <c r="X46" s="1226">
        <f t="shared" si="26"/>
        <v>-0.6</v>
      </c>
      <c r="Y46" s="1226">
        <f t="shared" si="26"/>
        <v>-4.0999999999999996</v>
      </c>
      <c r="Z46" s="1226">
        <f t="shared" si="26"/>
        <v>0.4</v>
      </c>
      <c r="AA46" s="1226">
        <f t="shared" si="26"/>
        <v>0.7</v>
      </c>
      <c r="AB46" s="1226">
        <f t="shared" si="26"/>
        <v>-1.7</v>
      </c>
      <c r="AC46" s="1226">
        <f t="shared" si="26"/>
        <v>-0.8</v>
      </c>
      <c r="AD46" s="1226">
        <f t="shared" si="26"/>
        <v>0.5</v>
      </c>
      <c r="AE46" s="1226">
        <f t="shared" si="26"/>
        <v>-0.8</v>
      </c>
      <c r="AF46" s="1226">
        <f t="shared" si="26"/>
        <v>-2.5</v>
      </c>
      <c r="AG46" s="1226">
        <f t="shared" si="26"/>
        <v>-2</v>
      </c>
      <c r="AH46" s="1226">
        <f t="shared" si="26"/>
        <v>-3</v>
      </c>
      <c r="AI46" s="1226">
        <f t="shared" si="26"/>
        <v>-1.8</v>
      </c>
      <c r="AJ46" s="1226">
        <f t="shared" si="26"/>
        <v>0</v>
      </c>
      <c r="AK46" s="1226">
        <f t="shared" si="26"/>
        <v>2.2000000000000002</v>
      </c>
      <c r="AL46" s="1226">
        <f t="shared" si="26"/>
        <v>0.6</v>
      </c>
      <c r="AM46" s="1226">
        <f t="shared" si="26"/>
        <v>10.5</v>
      </c>
      <c r="AN46" s="1226">
        <f t="shared" si="26"/>
        <v>2.2000000000000002</v>
      </c>
      <c r="AO46" s="1535" t="s">
        <v>97</v>
      </c>
      <c r="AP46" s="1209"/>
    </row>
    <row r="47" spans="1:65">
      <c r="A47" s="1209"/>
      <c r="B47" s="2315" t="s">
        <v>1067</v>
      </c>
      <c r="C47" s="2341" t="s">
        <v>1068</v>
      </c>
      <c r="D47" s="2324" t="s">
        <v>567</v>
      </c>
      <c r="E47" s="2376">
        <v>51305.978479999998</v>
      </c>
      <c r="F47" s="2360">
        <v>57067.131139999998</v>
      </c>
      <c r="G47" s="2360">
        <v>57899.718399999998</v>
      </c>
      <c r="H47" s="2360">
        <v>59120.502009999997</v>
      </c>
      <c r="I47" s="2360">
        <v>52009.217859999997</v>
      </c>
      <c r="J47" s="2360">
        <v>50441.609179999999</v>
      </c>
      <c r="K47" s="2360">
        <v>33113.761270000003</v>
      </c>
      <c r="L47" s="2087">
        <v>45338.332029999998</v>
      </c>
      <c r="M47" s="2087">
        <v>51729.740619999997</v>
      </c>
      <c r="N47" s="2087">
        <v>49845.406329999998</v>
      </c>
      <c r="O47" s="2087">
        <v>44064.011299999998</v>
      </c>
      <c r="P47" s="2087">
        <v>44874.864419999998</v>
      </c>
      <c r="Q47" s="2087">
        <v>43506.613369999999</v>
      </c>
      <c r="R47" s="2087">
        <v>46571.285860000004</v>
      </c>
      <c r="S47" s="1558">
        <v>47313.851730000002</v>
      </c>
      <c r="T47" s="1558">
        <v>54021.188909999997</v>
      </c>
      <c r="U47" s="1558">
        <v>57828.342550000001</v>
      </c>
      <c r="V47" s="1558">
        <v>64091.131569999998</v>
      </c>
      <c r="W47" s="1558">
        <v>69887.070240000001</v>
      </c>
      <c r="X47" s="1558">
        <v>69189.371069999994</v>
      </c>
      <c r="Y47" s="1558">
        <v>48320.868139999999</v>
      </c>
      <c r="Z47" s="1558">
        <v>58433.034529999997</v>
      </c>
      <c r="AA47" s="1558">
        <v>61324.196400000001</v>
      </c>
      <c r="AB47" s="1558">
        <v>57283.505089999999</v>
      </c>
      <c r="AC47" s="1558">
        <v>59242.263379999997</v>
      </c>
      <c r="AD47" s="1558">
        <v>61713.096299999997</v>
      </c>
      <c r="AE47" s="1558">
        <v>62203.708019999998</v>
      </c>
      <c r="AF47" s="1558">
        <v>56557.478660000001</v>
      </c>
      <c r="AG47" s="1288">
        <v>62396.897199999999</v>
      </c>
      <c r="AH47" s="1288">
        <v>64831.349240000003</v>
      </c>
      <c r="AI47" s="1288">
        <v>61338.951000000001</v>
      </c>
      <c r="AJ47" s="1537">
        <v>54229.21</v>
      </c>
      <c r="AK47" s="1537">
        <v>65730.89</v>
      </c>
      <c r="AL47" s="1537">
        <v>7982.7290000000003</v>
      </c>
      <c r="AM47" s="1537">
        <v>8257.9140000000007</v>
      </c>
      <c r="AN47" s="1537">
        <v>8135.1549999999997</v>
      </c>
      <c r="AO47" s="1283" t="s">
        <v>1069</v>
      </c>
      <c r="AP47" s="1212"/>
    </row>
    <row r="48" spans="1:65">
      <c r="A48" s="1209"/>
      <c r="B48" s="2315"/>
      <c r="C48" s="2374"/>
      <c r="D48" s="2302" t="s">
        <v>577</v>
      </c>
      <c r="E48" s="2284" t="s">
        <v>579</v>
      </c>
      <c r="F48" s="2355">
        <v>11.2</v>
      </c>
      <c r="G48" s="1226">
        <f t="shared" ref="G48:AN48" si="27">ROUND((G47-F47)/F47*100,1)</f>
        <v>1.5</v>
      </c>
      <c r="H48" s="1226">
        <f t="shared" si="27"/>
        <v>2.1</v>
      </c>
      <c r="I48" s="1226">
        <f t="shared" si="27"/>
        <v>-12</v>
      </c>
      <c r="J48" s="1226">
        <f t="shared" si="27"/>
        <v>-3</v>
      </c>
      <c r="K48" s="1226">
        <f t="shared" si="27"/>
        <v>-34.4</v>
      </c>
      <c r="L48" s="1226">
        <f t="shared" si="27"/>
        <v>36.9</v>
      </c>
      <c r="M48" s="1226">
        <f t="shared" si="27"/>
        <v>14.1</v>
      </c>
      <c r="N48" s="1226">
        <f t="shared" si="27"/>
        <v>-3.6</v>
      </c>
      <c r="O48" s="1226">
        <f t="shared" si="27"/>
        <v>-11.6</v>
      </c>
      <c r="P48" s="1226">
        <f t="shared" si="27"/>
        <v>1.8</v>
      </c>
      <c r="Q48" s="1226">
        <f t="shared" si="27"/>
        <v>-3</v>
      </c>
      <c r="R48" s="1226">
        <f t="shared" si="27"/>
        <v>7</v>
      </c>
      <c r="S48" s="1226">
        <f t="shared" si="27"/>
        <v>1.6</v>
      </c>
      <c r="T48" s="1226">
        <f t="shared" si="27"/>
        <v>14.2</v>
      </c>
      <c r="U48" s="1226">
        <f t="shared" si="27"/>
        <v>7</v>
      </c>
      <c r="V48" s="1226">
        <f t="shared" si="27"/>
        <v>10.8</v>
      </c>
      <c r="W48" s="1226">
        <f t="shared" si="27"/>
        <v>9</v>
      </c>
      <c r="X48" s="1226">
        <f t="shared" si="27"/>
        <v>-1</v>
      </c>
      <c r="Y48" s="1226">
        <f t="shared" si="27"/>
        <v>-30.2</v>
      </c>
      <c r="Z48" s="1226">
        <f t="shared" si="27"/>
        <v>20.9</v>
      </c>
      <c r="AA48" s="1226">
        <f t="shared" si="27"/>
        <v>4.9000000000000004</v>
      </c>
      <c r="AB48" s="1226">
        <f t="shared" si="27"/>
        <v>-6.6</v>
      </c>
      <c r="AC48" s="1226">
        <f t="shared" si="27"/>
        <v>3.4</v>
      </c>
      <c r="AD48" s="1226">
        <f t="shared" si="27"/>
        <v>4.2</v>
      </c>
      <c r="AE48" s="1226">
        <f t="shared" si="27"/>
        <v>0.8</v>
      </c>
      <c r="AF48" s="1226">
        <f t="shared" si="27"/>
        <v>-9.1</v>
      </c>
      <c r="AG48" s="1226">
        <f t="shared" si="27"/>
        <v>10.3</v>
      </c>
      <c r="AH48" s="1226">
        <f t="shared" si="27"/>
        <v>3.9</v>
      </c>
      <c r="AI48" s="1226">
        <f t="shared" si="27"/>
        <v>-5.4</v>
      </c>
      <c r="AJ48" s="1226">
        <f t="shared" si="27"/>
        <v>-11.6</v>
      </c>
      <c r="AK48" s="1511">
        <f t="shared" si="27"/>
        <v>21.2</v>
      </c>
      <c r="AL48" s="1511">
        <f t="shared" si="27"/>
        <v>-87.9</v>
      </c>
      <c r="AM48" s="1226">
        <f t="shared" si="27"/>
        <v>3.4</v>
      </c>
      <c r="AN48" s="1226">
        <f t="shared" si="27"/>
        <v>-1.5</v>
      </c>
      <c r="AO48" s="1254" t="s">
        <v>97</v>
      </c>
      <c r="AP48" s="1212"/>
      <c r="AQ48" s="327" t="s">
        <v>521</v>
      </c>
      <c r="BB48" s="327" t="s">
        <v>521</v>
      </c>
      <c r="BC48" s="327" t="s">
        <v>521</v>
      </c>
      <c r="BD48" s="327" t="s">
        <v>521</v>
      </c>
      <c r="BE48" s="327" t="s">
        <v>521</v>
      </c>
      <c r="BF48" s="327" t="s">
        <v>521</v>
      </c>
      <c r="BG48" s="327" t="s">
        <v>521</v>
      </c>
      <c r="BH48" s="327" t="s">
        <v>521</v>
      </c>
      <c r="BI48" s="327" t="s">
        <v>521</v>
      </c>
      <c r="BJ48" s="327" t="s">
        <v>521</v>
      </c>
      <c r="BK48" s="327" t="s">
        <v>521</v>
      </c>
      <c r="BL48" s="327" t="s">
        <v>521</v>
      </c>
      <c r="BM48" s="327" t="s">
        <v>521</v>
      </c>
    </row>
    <row r="49" spans="1:42">
      <c r="A49" s="1209"/>
      <c r="B49" s="2315" t="s">
        <v>1070</v>
      </c>
      <c r="C49" s="2326" t="s">
        <v>1071</v>
      </c>
      <c r="D49" s="2294" t="s">
        <v>567</v>
      </c>
      <c r="E49" s="2362">
        <v>29365.26179</v>
      </c>
      <c r="F49" s="2375">
        <v>31861.486440000001</v>
      </c>
      <c r="G49" s="2375">
        <v>31100.659</v>
      </c>
      <c r="H49" s="2375">
        <v>29232.537660000002</v>
      </c>
      <c r="I49" s="2375">
        <v>26445.870940000001</v>
      </c>
      <c r="J49" s="2375">
        <v>28033.057209999999</v>
      </c>
      <c r="K49" s="2375">
        <v>18065.047999999999</v>
      </c>
      <c r="L49" s="2377">
        <v>28063.200819999998</v>
      </c>
      <c r="M49" s="2377">
        <v>29839.509480000001</v>
      </c>
      <c r="N49" s="2377">
        <v>26776.77707</v>
      </c>
      <c r="O49" s="2377">
        <v>23384.84952</v>
      </c>
      <c r="P49" s="2377">
        <v>24027.724730000002</v>
      </c>
      <c r="Q49" s="2377">
        <v>24263.218499999999</v>
      </c>
      <c r="R49" s="2377">
        <v>24292.469870000001</v>
      </c>
      <c r="S49" s="1288">
        <v>23976.962100000001</v>
      </c>
      <c r="T49" s="1288">
        <v>26020.363290000001</v>
      </c>
      <c r="U49" s="1288">
        <v>29082.261719999999</v>
      </c>
      <c r="V49" s="1288">
        <v>32517.229050000002</v>
      </c>
      <c r="W49" s="1288">
        <v>36206.480000000003</v>
      </c>
      <c r="X49" s="1288">
        <v>39585.168619999997</v>
      </c>
      <c r="Y49" s="1288">
        <v>27694.946540000001</v>
      </c>
      <c r="Z49" s="1288">
        <v>30504.188480000001</v>
      </c>
      <c r="AA49" s="1288">
        <v>35238.928260000001</v>
      </c>
      <c r="AB49" s="1288">
        <v>34656.544580000002</v>
      </c>
      <c r="AC49" s="1288">
        <v>39093.863859999998</v>
      </c>
      <c r="AD49" s="1288">
        <v>42232.522279999997</v>
      </c>
      <c r="AE49" s="1558">
        <v>41374.90264</v>
      </c>
      <c r="AF49" s="1558">
        <v>35470.237809999999</v>
      </c>
      <c r="AG49" s="1288">
        <v>40067.268839999997</v>
      </c>
      <c r="AH49" s="1288">
        <v>42502.624049999999</v>
      </c>
      <c r="AI49" s="1288">
        <v>40805.380140000001</v>
      </c>
      <c r="AJ49" s="1536">
        <v>36235.589999999997</v>
      </c>
      <c r="AK49" s="1536">
        <v>44260.36</v>
      </c>
      <c r="AL49" s="1536">
        <v>6239.3329999999996</v>
      </c>
      <c r="AM49" s="1537">
        <v>5729.5690000000004</v>
      </c>
      <c r="AN49" s="2629">
        <v>5733.7950000000001</v>
      </c>
      <c r="AO49" s="1254"/>
      <c r="AP49" s="1212"/>
    </row>
    <row r="50" spans="1:42">
      <c r="A50" s="1209"/>
      <c r="B50" s="2315"/>
      <c r="C50" s="2378"/>
      <c r="D50" s="2342" t="s">
        <v>577</v>
      </c>
      <c r="E50" s="2284" t="s">
        <v>579</v>
      </c>
      <c r="F50" s="2303">
        <v>8.5</v>
      </c>
      <c r="G50" s="1226">
        <f t="shared" ref="G50:AN50" si="28">ROUND((G49-F49)/F49*100,1)</f>
        <v>-2.4</v>
      </c>
      <c r="H50" s="1226">
        <f t="shared" si="28"/>
        <v>-6</v>
      </c>
      <c r="I50" s="1226">
        <f t="shared" si="28"/>
        <v>-9.5</v>
      </c>
      <c r="J50" s="1226">
        <f t="shared" si="28"/>
        <v>6</v>
      </c>
      <c r="K50" s="1226">
        <f t="shared" si="28"/>
        <v>-35.6</v>
      </c>
      <c r="L50" s="1226">
        <f t="shared" si="28"/>
        <v>55.3</v>
      </c>
      <c r="M50" s="1226">
        <f t="shared" si="28"/>
        <v>6.3</v>
      </c>
      <c r="N50" s="1226">
        <f t="shared" si="28"/>
        <v>-10.3</v>
      </c>
      <c r="O50" s="1226">
        <f t="shared" si="28"/>
        <v>-12.7</v>
      </c>
      <c r="P50" s="1226">
        <f t="shared" si="28"/>
        <v>2.7</v>
      </c>
      <c r="Q50" s="1226">
        <f t="shared" si="28"/>
        <v>1</v>
      </c>
      <c r="R50" s="1226">
        <f t="shared" si="28"/>
        <v>0.1</v>
      </c>
      <c r="S50" s="1226">
        <f t="shared" si="28"/>
        <v>-1.3</v>
      </c>
      <c r="T50" s="1226">
        <f t="shared" si="28"/>
        <v>8.5</v>
      </c>
      <c r="U50" s="1226">
        <f t="shared" si="28"/>
        <v>11.8</v>
      </c>
      <c r="V50" s="1226">
        <f t="shared" si="28"/>
        <v>11.8</v>
      </c>
      <c r="W50" s="1226">
        <f t="shared" si="28"/>
        <v>11.3</v>
      </c>
      <c r="X50" s="1226">
        <f t="shared" si="28"/>
        <v>9.3000000000000007</v>
      </c>
      <c r="Y50" s="1226">
        <f t="shared" si="28"/>
        <v>-30</v>
      </c>
      <c r="Z50" s="1226">
        <f t="shared" si="28"/>
        <v>10.1</v>
      </c>
      <c r="AA50" s="1226">
        <f t="shared" si="28"/>
        <v>15.5</v>
      </c>
      <c r="AB50" s="1226">
        <f t="shared" si="28"/>
        <v>-1.7</v>
      </c>
      <c r="AC50" s="1226">
        <f t="shared" si="28"/>
        <v>12.8</v>
      </c>
      <c r="AD50" s="1226">
        <f t="shared" si="28"/>
        <v>8</v>
      </c>
      <c r="AE50" s="1226">
        <f t="shared" si="28"/>
        <v>-2</v>
      </c>
      <c r="AF50" s="1226">
        <f t="shared" si="28"/>
        <v>-14.3</v>
      </c>
      <c r="AG50" s="1226">
        <f t="shared" si="28"/>
        <v>13</v>
      </c>
      <c r="AH50" s="1226">
        <f t="shared" si="28"/>
        <v>6.1</v>
      </c>
      <c r="AI50" s="1226">
        <f t="shared" si="28"/>
        <v>-4</v>
      </c>
      <c r="AJ50" s="1226">
        <f t="shared" si="28"/>
        <v>-11.2</v>
      </c>
      <c r="AK50" s="1226">
        <f t="shared" si="28"/>
        <v>22.1</v>
      </c>
      <c r="AL50" s="1226">
        <f t="shared" si="28"/>
        <v>-85.9</v>
      </c>
      <c r="AM50" s="1226">
        <f t="shared" si="28"/>
        <v>-8.1999999999999993</v>
      </c>
      <c r="AN50" s="1226">
        <f t="shared" si="28"/>
        <v>0.1</v>
      </c>
      <c r="AO50" s="1546"/>
      <c r="AP50" s="1209"/>
    </row>
    <row r="51" spans="1:42" ht="19.5" thickBot="1">
      <c r="A51" s="1209"/>
      <c r="B51" s="2379" t="s">
        <v>1072</v>
      </c>
      <c r="C51" s="2380" t="s">
        <v>1073</v>
      </c>
      <c r="D51" s="2381" t="s">
        <v>1214</v>
      </c>
      <c r="E51" s="2382">
        <v>137.96</v>
      </c>
      <c r="F51" s="2383">
        <v>144.81</v>
      </c>
      <c r="G51" s="2383">
        <v>134.54</v>
      </c>
      <c r="H51" s="2383">
        <v>126.65</v>
      </c>
      <c r="I51" s="2383">
        <v>111.1833333</v>
      </c>
      <c r="J51" s="2383">
        <v>102.2308333</v>
      </c>
      <c r="K51" s="2383">
        <v>94.063333330000006</v>
      </c>
      <c r="L51" s="2383">
        <v>108.79166669999999</v>
      </c>
      <c r="M51" s="2383">
        <v>120.9975</v>
      </c>
      <c r="N51" s="2383">
        <v>130.89916669999999</v>
      </c>
      <c r="O51" s="2383">
        <v>113.9066667</v>
      </c>
      <c r="P51" s="1547">
        <v>107.7675</v>
      </c>
      <c r="Q51" s="1547">
        <v>121.5325</v>
      </c>
      <c r="R51" s="1547">
        <v>125.3108333</v>
      </c>
      <c r="S51" s="1547">
        <v>115.9325</v>
      </c>
      <c r="T51" s="1547">
        <v>108.175</v>
      </c>
      <c r="U51" s="1547">
        <v>110.1566667</v>
      </c>
      <c r="V51" s="1547">
        <v>116.3058333</v>
      </c>
      <c r="W51" s="1547">
        <v>117.7583333</v>
      </c>
      <c r="X51" s="1547">
        <v>103.3666667</v>
      </c>
      <c r="Y51" s="1547">
        <v>93.53833333</v>
      </c>
      <c r="Z51" s="1547">
        <v>87.777500000000003</v>
      </c>
      <c r="AA51" s="1547">
        <v>79.810833329999994</v>
      </c>
      <c r="AB51" s="1547">
        <v>79.807500000000005</v>
      </c>
      <c r="AC51" s="1547">
        <v>97.626666670000006</v>
      </c>
      <c r="AD51" s="1547">
        <v>105.8491667</v>
      </c>
      <c r="AE51" s="1287">
        <v>121.03</v>
      </c>
      <c r="AF51" s="1287">
        <v>108.83499999999999</v>
      </c>
      <c r="AG51" s="1287">
        <v>112.155</v>
      </c>
      <c r="AH51" s="1287">
        <v>110.3883333</v>
      </c>
      <c r="AI51" s="1287">
        <v>109.0108333</v>
      </c>
      <c r="AJ51" s="1287">
        <v>106.73</v>
      </c>
      <c r="AK51" s="1547">
        <v>109.89</v>
      </c>
      <c r="AL51" s="1828">
        <v>131.57</v>
      </c>
      <c r="AM51" s="1829">
        <v>140.59</v>
      </c>
      <c r="AN51" s="2631">
        <v>151.44999999999999</v>
      </c>
      <c r="AO51" s="1548" t="s">
        <v>1081</v>
      </c>
      <c r="AP51" s="1209"/>
    </row>
    <row r="52" spans="1:42" ht="14.25" hidden="1" customHeight="1">
      <c r="A52" s="1209"/>
      <c r="B52" s="2384" t="s">
        <v>1074</v>
      </c>
      <c r="C52" s="2385" t="s">
        <v>1075</v>
      </c>
      <c r="D52" s="2386" t="s">
        <v>1034</v>
      </c>
      <c r="E52" s="2387"/>
      <c r="F52" s="1547">
        <v>4.25</v>
      </c>
      <c r="G52" s="1547" t="s">
        <v>1076</v>
      </c>
      <c r="H52" s="1547" t="s">
        <v>1077</v>
      </c>
      <c r="I52" s="1547" t="s">
        <v>1078</v>
      </c>
      <c r="J52" s="1547">
        <v>1.75</v>
      </c>
      <c r="K52" s="1547" t="s">
        <v>1079</v>
      </c>
      <c r="L52" s="1547">
        <v>0.5</v>
      </c>
      <c r="M52" s="1547">
        <v>0.5</v>
      </c>
      <c r="N52" s="1547">
        <v>0.5</v>
      </c>
      <c r="O52" s="1547">
        <v>0.5</v>
      </c>
      <c r="P52" s="1547">
        <v>0.5</v>
      </c>
      <c r="Q52" s="1547" t="s">
        <v>1080</v>
      </c>
      <c r="R52" s="1547">
        <v>0.1</v>
      </c>
      <c r="S52" s="897"/>
      <c r="T52" s="897"/>
      <c r="U52" s="897"/>
      <c r="V52" s="897"/>
      <c r="W52" s="897"/>
      <c r="X52" s="897"/>
      <c r="Y52" s="897"/>
      <c r="Z52" s="897"/>
      <c r="AA52" s="897"/>
      <c r="AB52" s="897"/>
      <c r="AC52" s="897"/>
      <c r="AD52" s="897"/>
      <c r="AE52" s="897"/>
      <c r="AF52" s="897"/>
      <c r="AG52" s="897"/>
      <c r="AH52" s="897"/>
      <c r="AI52" s="897"/>
      <c r="AJ52" s="897"/>
      <c r="AK52" s="897"/>
      <c r="AL52" s="897"/>
      <c r="AM52" s="897"/>
      <c r="AN52" s="897"/>
      <c r="AO52" s="1549" t="s">
        <v>1081</v>
      </c>
      <c r="AP52" s="1209"/>
    </row>
    <row r="53" spans="1:42" ht="14.25" hidden="1" customHeight="1">
      <c r="A53" s="1209"/>
      <c r="B53" s="2384" t="s">
        <v>1082</v>
      </c>
      <c r="C53" s="820"/>
      <c r="D53" s="2388" t="s">
        <v>1083</v>
      </c>
      <c r="E53" s="2387"/>
      <c r="F53" s="1547" t="s">
        <v>1084</v>
      </c>
      <c r="G53" s="1547" t="s">
        <v>1085</v>
      </c>
      <c r="H53" s="1547" t="s">
        <v>1086</v>
      </c>
      <c r="I53" s="1547" t="s">
        <v>1087</v>
      </c>
      <c r="J53" s="1547"/>
      <c r="K53" s="1547" t="s">
        <v>1088</v>
      </c>
      <c r="L53" s="1547"/>
      <c r="M53" s="1547"/>
      <c r="N53" s="1547"/>
      <c r="O53" s="1547"/>
      <c r="P53" s="1547"/>
      <c r="Q53" s="1547" t="s">
        <v>1089</v>
      </c>
      <c r="R53" s="1547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897"/>
      <c r="AF53" s="897"/>
      <c r="AG53" s="897"/>
      <c r="AH53" s="897"/>
      <c r="AI53" s="897"/>
      <c r="AJ53" s="897"/>
      <c r="AK53" s="897"/>
      <c r="AL53" s="897"/>
      <c r="AM53" s="897"/>
      <c r="AN53" s="897"/>
      <c r="AO53" s="1309" t="s">
        <v>1090</v>
      </c>
      <c r="AP53" s="1209"/>
    </row>
    <row r="54" spans="1:42" ht="14.25" hidden="1" customHeight="1">
      <c r="A54" s="1209"/>
      <c r="B54" s="2384" t="s">
        <v>1091</v>
      </c>
      <c r="C54" s="820"/>
      <c r="D54" s="2389"/>
      <c r="E54" s="2387"/>
      <c r="F54" s="1547" t="s">
        <v>1092</v>
      </c>
      <c r="G54" s="1547" t="s">
        <v>1093</v>
      </c>
      <c r="H54" s="1547"/>
      <c r="I54" s="1547"/>
      <c r="J54" s="1547"/>
      <c r="K54" s="1547"/>
      <c r="L54" s="1547"/>
      <c r="M54" s="1547"/>
      <c r="N54" s="1547"/>
      <c r="O54" s="1547"/>
      <c r="P54" s="1547"/>
      <c r="Q54" s="1547" t="s">
        <v>1094</v>
      </c>
      <c r="R54" s="1547"/>
      <c r="S54" s="897"/>
      <c r="T54" s="897"/>
      <c r="U54" s="897"/>
      <c r="V54" s="897"/>
      <c r="W54" s="897"/>
      <c r="X54" s="897"/>
      <c r="Y54" s="897"/>
      <c r="Z54" s="897"/>
      <c r="AA54" s="897"/>
      <c r="AB54" s="897"/>
      <c r="AC54" s="897"/>
      <c r="AD54" s="897"/>
      <c r="AE54" s="897"/>
      <c r="AF54" s="897"/>
      <c r="AG54" s="897"/>
      <c r="AH54" s="897"/>
      <c r="AI54" s="897"/>
      <c r="AJ54" s="897"/>
      <c r="AK54" s="897"/>
      <c r="AL54" s="897"/>
      <c r="AM54" s="897"/>
      <c r="AN54" s="897"/>
      <c r="AO54" s="1550"/>
      <c r="AP54" s="1209"/>
    </row>
    <row r="55" spans="1:42">
      <c r="A55" s="1209"/>
      <c r="B55" s="2390" t="s">
        <v>1095</v>
      </c>
      <c r="C55" s="2391" t="s">
        <v>1096</v>
      </c>
      <c r="D55" s="2392" t="s">
        <v>1097</v>
      </c>
      <c r="E55" s="2393">
        <v>5380.5680000000002</v>
      </c>
      <c r="F55" s="2394">
        <v>5405.04</v>
      </c>
      <c r="G55" s="2394">
        <v>5436.1049999999996</v>
      </c>
      <c r="H55" s="2394">
        <v>5466.0590000000002</v>
      </c>
      <c r="I55" s="2394">
        <v>5492.9790000000003</v>
      </c>
      <c r="J55" s="2394">
        <v>5520.3969999999999</v>
      </c>
      <c r="K55" s="2394">
        <v>5401.8770000000004</v>
      </c>
      <c r="L55" s="2394">
        <v>5416.7470000000003</v>
      </c>
      <c r="M55" s="2394">
        <v>5442.1310000000003</v>
      </c>
      <c r="N55" s="2394">
        <v>5470.1689999999999</v>
      </c>
      <c r="O55" s="2394">
        <v>5549.3450000000003</v>
      </c>
      <c r="P55" s="2394">
        <v>5550.5739999999996</v>
      </c>
      <c r="Q55" s="2394">
        <v>5568.3050000000003</v>
      </c>
      <c r="R55" s="2394">
        <v>5580.8580000000002</v>
      </c>
      <c r="S55" s="2394">
        <v>5588.268</v>
      </c>
      <c r="T55" s="2394">
        <v>5591.8810000000003</v>
      </c>
      <c r="U55" s="2394">
        <v>5590.6009999999997</v>
      </c>
      <c r="V55" s="2394">
        <v>5592.9390000000003</v>
      </c>
      <c r="W55" s="2394">
        <v>5594.2489999999998</v>
      </c>
      <c r="X55" s="2394">
        <v>5596.4489999999996</v>
      </c>
      <c r="Y55" s="2394">
        <v>5599.3590000000004</v>
      </c>
      <c r="Z55" s="2394">
        <v>5588.1329999999998</v>
      </c>
      <c r="AA55" s="2394">
        <v>5584.2849999999999</v>
      </c>
      <c r="AB55" s="2394">
        <v>5575.598</v>
      </c>
      <c r="AC55" s="2394">
        <v>5563.5479999999998</v>
      </c>
      <c r="AD55" s="2394">
        <v>5550.223</v>
      </c>
      <c r="AE55" s="1552">
        <v>5534.8</v>
      </c>
      <c r="AF55" s="1552">
        <v>5525.8069999999998</v>
      </c>
      <c r="AG55" s="1552">
        <v>5513.4719999999998</v>
      </c>
      <c r="AH55" s="1552">
        <v>5499.1210000000001</v>
      </c>
      <c r="AI55" s="1552">
        <v>5484.4849999999997</v>
      </c>
      <c r="AJ55" s="1552">
        <v>5465.0020000000004</v>
      </c>
      <c r="AK55" s="1552">
        <v>5432.5770000000002</v>
      </c>
      <c r="AL55" s="1552">
        <v>5403.8190000000004</v>
      </c>
      <c r="AM55" s="1552">
        <v>5369.8339999999998</v>
      </c>
      <c r="AN55" s="1552">
        <v>5336.665</v>
      </c>
      <c r="AO55" s="1553" t="s">
        <v>1098</v>
      </c>
      <c r="AP55" s="1209"/>
    </row>
    <row r="56" spans="1:42">
      <c r="A56" s="1209"/>
      <c r="B56" s="2395" t="s">
        <v>1099</v>
      </c>
      <c r="C56" s="2396"/>
      <c r="D56" s="2367" t="s">
        <v>983</v>
      </c>
      <c r="E56" s="2284" t="s">
        <v>579</v>
      </c>
      <c r="F56" s="2397">
        <f t="shared" ref="F56:AN56" si="29">ROUND((F55-E55)/E55*100,2)</f>
        <v>0.45</v>
      </c>
      <c r="G56" s="2397">
        <f t="shared" si="29"/>
        <v>0.56999999999999995</v>
      </c>
      <c r="H56" s="2397">
        <f t="shared" si="29"/>
        <v>0.55000000000000004</v>
      </c>
      <c r="I56" s="2397">
        <f t="shared" si="29"/>
        <v>0.49</v>
      </c>
      <c r="J56" s="2397">
        <f t="shared" si="29"/>
        <v>0.5</v>
      </c>
      <c r="K56" s="2397">
        <f t="shared" si="29"/>
        <v>-2.15</v>
      </c>
      <c r="L56" s="2397">
        <f t="shared" si="29"/>
        <v>0.28000000000000003</v>
      </c>
      <c r="M56" s="2397">
        <f t="shared" si="29"/>
        <v>0.47</v>
      </c>
      <c r="N56" s="2397">
        <f t="shared" si="29"/>
        <v>0.52</v>
      </c>
      <c r="O56" s="2397">
        <f t="shared" si="29"/>
        <v>1.45</v>
      </c>
      <c r="P56" s="2397">
        <f t="shared" si="29"/>
        <v>0.02</v>
      </c>
      <c r="Q56" s="2397">
        <f t="shared" si="29"/>
        <v>0.32</v>
      </c>
      <c r="R56" s="2397">
        <f t="shared" si="29"/>
        <v>0.23</v>
      </c>
      <c r="S56" s="2397">
        <f t="shared" si="29"/>
        <v>0.13</v>
      </c>
      <c r="T56" s="2397">
        <f t="shared" si="29"/>
        <v>0.06</v>
      </c>
      <c r="U56" s="2397">
        <f t="shared" si="29"/>
        <v>-0.02</v>
      </c>
      <c r="V56" s="2397">
        <f t="shared" si="29"/>
        <v>0.04</v>
      </c>
      <c r="W56" s="2397">
        <f t="shared" si="29"/>
        <v>0.02</v>
      </c>
      <c r="X56" s="2397">
        <f t="shared" si="29"/>
        <v>0.04</v>
      </c>
      <c r="Y56" s="2397">
        <f t="shared" si="29"/>
        <v>0.05</v>
      </c>
      <c r="Z56" s="2397">
        <f t="shared" si="29"/>
        <v>-0.2</v>
      </c>
      <c r="AA56" s="2397">
        <f t="shared" si="29"/>
        <v>-7.0000000000000007E-2</v>
      </c>
      <c r="AB56" s="2397">
        <f t="shared" si="29"/>
        <v>-0.16</v>
      </c>
      <c r="AC56" s="2397">
        <f t="shared" si="29"/>
        <v>-0.22</v>
      </c>
      <c r="AD56" s="2397">
        <f t="shared" si="29"/>
        <v>-0.24</v>
      </c>
      <c r="AE56" s="2397">
        <f t="shared" si="29"/>
        <v>-0.28000000000000003</v>
      </c>
      <c r="AF56" s="2397">
        <f t="shared" si="29"/>
        <v>-0.16</v>
      </c>
      <c r="AG56" s="2397">
        <f t="shared" si="29"/>
        <v>-0.22</v>
      </c>
      <c r="AH56" s="2397">
        <f t="shared" si="29"/>
        <v>-0.26</v>
      </c>
      <c r="AI56" s="1554">
        <f t="shared" si="29"/>
        <v>-0.27</v>
      </c>
      <c r="AJ56" s="1554">
        <f t="shared" si="29"/>
        <v>-0.36</v>
      </c>
      <c r="AK56" s="1555">
        <f t="shared" si="29"/>
        <v>-0.59</v>
      </c>
      <c r="AL56" s="1554">
        <f t="shared" si="29"/>
        <v>-0.53</v>
      </c>
      <c r="AM56" s="1554">
        <f t="shared" si="29"/>
        <v>-0.63</v>
      </c>
      <c r="AN56" s="1554">
        <f t="shared" si="29"/>
        <v>-0.62</v>
      </c>
      <c r="AO56" s="1309" t="s">
        <v>1100</v>
      </c>
      <c r="AP56" s="1209" t="s">
        <v>271</v>
      </c>
    </row>
    <row r="57" spans="1:42">
      <c r="A57" s="1209"/>
      <c r="B57" s="2395" t="s">
        <v>1101</v>
      </c>
      <c r="C57" s="2398" t="s">
        <v>1102</v>
      </c>
      <c r="D57" s="2399" t="s">
        <v>1103</v>
      </c>
      <c r="E57" s="2400">
        <f t="shared" ref="E57:AL57" si="30">E116/1000</f>
        <v>2314.4490000000001</v>
      </c>
      <c r="F57" s="1830">
        <f t="shared" si="30"/>
        <v>2336.7620000000002</v>
      </c>
      <c r="G57" s="1830">
        <f t="shared" si="30"/>
        <v>2367.8200000000002</v>
      </c>
      <c r="H57" s="1830">
        <f t="shared" si="30"/>
        <v>2390.8980000000001</v>
      </c>
      <c r="I57" s="1830">
        <f t="shared" si="30"/>
        <v>2413.913</v>
      </c>
      <c r="J57" s="1830">
        <f t="shared" si="30"/>
        <v>2399.0529999999999</v>
      </c>
      <c r="K57" s="1830">
        <f t="shared" si="30"/>
        <v>2427.9070000000002</v>
      </c>
      <c r="L57" s="1830">
        <f t="shared" si="30"/>
        <v>2404.694</v>
      </c>
      <c r="M57" s="1830">
        <f t="shared" si="30"/>
        <v>2383.6970000000001</v>
      </c>
      <c r="N57" s="1830">
        <f t="shared" si="30"/>
        <v>2333.8069999999998</v>
      </c>
      <c r="O57" s="1830">
        <f t="shared" si="30"/>
        <v>2351.6410000000001</v>
      </c>
      <c r="P57" s="1830">
        <f t="shared" si="30"/>
        <v>2409.9609999999998</v>
      </c>
      <c r="Q57" s="1830">
        <f t="shared" si="30"/>
        <v>2416.694</v>
      </c>
      <c r="R57" s="1830">
        <f t="shared" si="30"/>
        <v>2403.5349999999999</v>
      </c>
      <c r="S57" s="1830">
        <f t="shared" si="30"/>
        <v>2390.4940000000001</v>
      </c>
      <c r="T57" s="1830">
        <f t="shared" si="30"/>
        <v>2387.6439999999998</v>
      </c>
      <c r="U57" s="1830">
        <f t="shared" si="30"/>
        <v>2436.6280000000002</v>
      </c>
      <c r="V57" s="1830">
        <f t="shared" si="30"/>
        <v>2665.6840000000002</v>
      </c>
      <c r="W57" s="1830">
        <f t="shared" si="30"/>
        <v>2690.087</v>
      </c>
      <c r="X57" s="1558">
        <f t="shared" si="30"/>
        <v>2738.7170000000001</v>
      </c>
      <c r="Y57" s="1558">
        <f t="shared" si="30"/>
        <v>2769.1570000000002</v>
      </c>
      <c r="Z57" s="1558">
        <f t="shared" si="30"/>
        <v>2701.442</v>
      </c>
      <c r="AA57" s="1558">
        <f t="shared" si="30"/>
        <v>2713.3530000000001</v>
      </c>
      <c r="AB57" s="1558">
        <f t="shared" si="30"/>
        <v>2712.0540000000001</v>
      </c>
      <c r="AC57" s="1558">
        <f t="shared" si="30"/>
        <v>2728.0410000000002</v>
      </c>
      <c r="AD57" s="1558">
        <f t="shared" si="30"/>
        <v>2740.527</v>
      </c>
      <c r="AE57" s="1558">
        <f t="shared" si="30"/>
        <v>2673.79</v>
      </c>
      <c r="AF57" s="1558">
        <f t="shared" si="30"/>
        <v>2687.431</v>
      </c>
      <c r="AG57" s="1558">
        <f t="shared" si="30"/>
        <v>2673.3589999999999</v>
      </c>
      <c r="AH57" s="1558">
        <f t="shared" si="30"/>
        <v>2681.0059999999999</v>
      </c>
      <c r="AI57" s="1558">
        <f t="shared" si="30"/>
        <v>2706.489</v>
      </c>
      <c r="AJ57" s="1558">
        <f t="shared" si="30"/>
        <v>2732.165</v>
      </c>
      <c r="AK57" s="1558">
        <f t="shared" si="30"/>
        <v>2727.78</v>
      </c>
      <c r="AL57" s="1558">
        <f t="shared" si="30"/>
        <v>2725.9720000000002</v>
      </c>
      <c r="AM57" s="2401" t="s">
        <v>568</v>
      </c>
      <c r="AN57" s="2401" t="s">
        <v>568</v>
      </c>
      <c r="AO57" s="1556" t="s">
        <v>1104</v>
      </c>
      <c r="AP57" s="1209"/>
    </row>
    <row r="58" spans="1:42">
      <c r="A58" s="1209"/>
      <c r="B58" s="2395" t="s">
        <v>1105</v>
      </c>
      <c r="C58" s="2293" t="s">
        <v>1106</v>
      </c>
      <c r="D58" s="2342" t="s">
        <v>983</v>
      </c>
      <c r="E58" s="2320" t="s">
        <v>579</v>
      </c>
      <c r="F58" s="2397">
        <f t="shared" ref="F58:AL58" si="31">ROUND((F57-E57)/E57*100,2)</f>
        <v>0.96</v>
      </c>
      <c r="G58" s="2397">
        <f t="shared" si="31"/>
        <v>1.33</v>
      </c>
      <c r="H58" s="2397">
        <f t="shared" si="31"/>
        <v>0.97</v>
      </c>
      <c r="I58" s="2397">
        <f t="shared" si="31"/>
        <v>0.96</v>
      </c>
      <c r="J58" s="2397">
        <f t="shared" si="31"/>
        <v>-0.62</v>
      </c>
      <c r="K58" s="2397">
        <f t="shared" si="31"/>
        <v>1.2</v>
      </c>
      <c r="L58" s="1291">
        <f t="shared" si="31"/>
        <v>-0.96</v>
      </c>
      <c r="M58" s="1291">
        <f t="shared" si="31"/>
        <v>-0.87</v>
      </c>
      <c r="N58" s="1291">
        <f t="shared" si="31"/>
        <v>-2.09</v>
      </c>
      <c r="O58" s="1291">
        <f t="shared" si="31"/>
        <v>0.76</v>
      </c>
      <c r="P58" s="1291">
        <f t="shared" si="31"/>
        <v>2.48</v>
      </c>
      <c r="Q58" s="1291">
        <f t="shared" si="31"/>
        <v>0.28000000000000003</v>
      </c>
      <c r="R58" s="1291">
        <f t="shared" si="31"/>
        <v>-0.54</v>
      </c>
      <c r="S58" s="1291">
        <f t="shared" si="31"/>
        <v>-0.54</v>
      </c>
      <c r="T58" s="1291">
        <f t="shared" si="31"/>
        <v>-0.12</v>
      </c>
      <c r="U58" s="1291">
        <f t="shared" si="31"/>
        <v>2.0499999999999998</v>
      </c>
      <c r="V58" s="1291">
        <f t="shared" si="31"/>
        <v>9.4</v>
      </c>
      <c r="W58" s="1291">
        <f t="shared" si="31"/>
        <v>0.92</v>
      </c>
      <c r="X58" s="1291">
        <f t="shared" si="31"/>
        <v>1.81</v>
      </c>
      <c r="Y58" s="1291">
        <f t="shared" si="31"/>
        <v>1.1100000000000001</v>
      </c>
      <c r="Z58" s="1291">
        <f t="shared" si="31"/>
        <v>-2.4500000000000002</v>
      </c>
      <c r="AA58" s="1291">
        <f t="shared" si="31"/>
        <v>0.44</v>
      </c>
      <c r="AB58" s="1291">
        <f t="shared" si="31"/>
        <v>-0.05</v>
      </c>
      <c r="AC58" s="1291">
        <f t="shared" si="31"/>
        <v>0.59</v>
      </c>
      <c r="AD58" s="1291">
        <f t="shared" si="31"/>
        <v>0.46</v>
      </c>
      <c r="AE58" s="1291">
        <f t="shared" si="31"/>
        <v>-2.44</v>
      </c>
      <c r="AF58" s="1291">
        <f t="shared" si="31"/>
        <v>0.51</v>
      </c>
      <c r="AG58" s="1291">
        <f t="shared" si="31"/>
        <v>-0.52</v>
      </c>
      <c r="AH58" s="1291">
        <f t="shared" si="31"/>
        <v>0.28999999999999998</v>
      </c>
      <c r="AI58" s="1291">
        <f t="shared" si="31"/>
        <v>0.95</v>
      </c>
      <c r="AJ58" s="1291">
        <f t="shared" si="31"/>
        <v>0.95</v>
      </c>
      <c r="AK58" s="1291">
        <f t="shared" si="31"/>
        <v>-0.16</v>
      </c>
      <c r="AL58" s="1291">
        <f t="shared" si="31"/>
        <v>-7.0000000000000007E-2</v>
      </c>
      <c r="AM58" s="2402" t="s">
        <v>568</v>
      </c>
      <c r="AN58" s="2402" t="s">
        <v>568</v>
      </c>
      <c r="AO58" s="1557" t="s">
        <v>1100</v>
      </c>
      <c r="AP58" s="1209"/>
    </row>
    <row r="59" spans="1:42">
      <c r="A59" s="1209"/>
      <c r="B59" s="2395"/>
      <c r="C59" s="2358" t="s">
        <v>1102</v>
      </c>
      <c r="D59" s="2399" t="s">
        <v>1103</v>
      </c>
      <c r="E59" s="2400"/>
      <c r="F59" s="1830"/>
      <c r="G59" s="1830"/>
      <c r="H59" s="1830"/>
      <c r="I59" s="1830"/>
      <c r="J59" s="1830"/>
      <c r="K59" s="1830"/>
      <c r="L59" s="1690"/>
      <c r="M59" s="1288">
        <v>2724</v>
      </c>
      <c r="N59" s="1288">
        <v>2670</v>
      </c>
      <c r="O59" s="1288">
        <v>2629</v>
      </c>
      <c r="P59" s="1288">
        <v>2637</v>
      </c>
      <c r="Q59" s="1288">
        <v>2614</v>
      </c>
      <c r="R59" s="1288">
        <v>2592</v>
      </c>
      <c r="S59" s="1288">
        <v>2581</v>
      </c>
      <c r="T59" s="1288">
        <v>2587</v>
      </c>
      <c r="U59" s="1288">
        <v>2602</v>
      </c>
      <c r="V59" s="1288">
        <v>2616</v>
      </c>
      <c r="W59" s="1288">
        <v>2633</v>
      </c>
      <c r="X59" s="1288">
        <v>2657</v>
      </c>
      <c r="Y59" s="1288">
        <v>2612</v>
      </c>
      <c r="Z59" s="1288">
        <v>2567</v>
      </c>
      <c r="AA59" s="1288">
        <v>2555</v>
      </c>
      <c r="AB59" s="1288">
        <v>2576</v>
      </c>
      <c r="AC59" s="1288">
        <v>2614</v>
      </c>
      <c r="AD59" s="1288">
        <v>2626</v>
      </c>
      <c r="AE59" s="1288">
        <v>2632</v>
      </c>
      <c r="AF59" s="1288">
        <v>2678</v>
      </c>
      <c r="AG59" s="1288">
        <v>2717</v>
      </c>
      <c r="AH59" s="1288">
        <v>2749</v>
      </c>
      <c r="AI59" s="1288">
        <v>2757</v>
      </c>
      <c r="AJ59" s="1288">
        <v>2752</v>
      </c>
      <c r="AK59" s="1558">
        <v>2768</v>
      </c>
      <c r="AL59" s="1830">
        <v>2780</v>
      </c>
      <c r="AM59" s="1690">
        <v>2782</v>
      </c>
      <c r="AN59" s="2700"/>
      <c r="AO59" s="1341" t="s">
        <v>1107</v>
      </c>
      <c r="AP59" s="1906">
        <v>45352</v>
      </c>
    </row>
    <row r="60" spans="1:42" ht="13.5" thickBot="1">
      <c r="A60" s="1209"/>
      <c r="B60" s="2403"/>
      <c r="C60" s="2404" t="s">
        <v>1108</v>
      </c>
      <c r="D60" s="2405" t="s">
        <v>983</v>
      </c>
      <c r="E60" s="2406"/>
      <c r="F60" s="1293"/>
      <c r="G60" s="1293"/>
      <c r="H60" s="1293"/>
      <c r="I60" s="1293"/>
      <c r="J60" s="1293"/>
      <c r="K60" s="1293"/>
      <c r="L60" s="1293"/>
      <c r="M60" s="2407" t="s">
        <v>579</v>
      </c>
      <c r="N60" s="1293">
        <f t="shared" ref="N60:AM60" si="32">ROUND((N59-M59)/M59*100,1)</f>
        <v>-2</v>
      </c>
      <c r="O60" s="1293">
        <f t="shared" si="32"/>
        <v>-1.5</v>
      </c>
      <c r="P60" s="1293">
        <f t="shared" si="32"/>
        <v>0.3</v>
      </c>
      <c r="Q60" s="1293">
        <f t="shared" si="32"/>
        <v>-0.9</v>
      </c>
      <c r="R60" s="1293">
        <f t="shared" si="32"/>
        <v>-0.8</v>
      </c>
      <c r="S60" s="1293">
        <f t="shared" si="32"/>
        <v>-0.4</v>
      </c>
      <c r="T60" s="1293">
        <f t="shared" si="32"/>
        <v>0.2</v>
      </c>
      <c r="U60" s="1293">
        <f t="shared" si="32"/>
        <v>0.6</v>
      </c>
      <c r="V60" s="1293">
        <f t="shared" si="32"/>
        <v>0.5</v>
      </c>
      <c r="W60" s="1293">
        <f t="shared" si="32"/>
        <v>0.6</v>
      </c>
      <c r="X60" s="1293">
        <f t="shared" si="32"/>
        <v>0.9</v>
      </c>
      <c r="Y60" s="1293">
        <f t="shared" si="32"/>
        <v>-1.7</v>
      </c>
      <c r="Z60" s="1293">
        <f t="shared" si="32"/>
        <v>-1.7</v>
      </c>
      <c r="AA60" s="1293">
        <f t="shared" si="32"/>
        <v>-0.5</v>
      </c>
      <c r="AB60" s="1293">
        <f t="shared" si="32"/>
        <v>0.8</v>
      </c>
      <c r="AC60" s="1293">
        <f t="shared" si="32"/>
        <v>1.5</v>
      </c>
      <c r="AD60" s="1293">
        <f t="shared" si="32"/>
        <v>0.5</v>
      </c>
      <c r="AE60" s="1293">
        <f t="shared" si="32"/>
        <v>0.2</v>
      </c>
      <c r="AF60" s="1293">
        <f t="shared" si="32"/>
        <v>1.7</v>
      </c>
      <c r="AG60" s="1293">
        <f t="shared" si="32"/>
        <v>1.5</v>
      </c>
      <c r="AH60" s="1293">
        <f t="shared" si="32"/>
        <v>1.2</v>
      </c>
      <c r="AI60" s="1293">
        <f t="shared" si="32"/>
        <v>0.3</v>
      </c>
      <c r="AJ60" s="1293">
        <f t="shared" si="32"/>
        <v>-0.2</v>
      </c>
      <c r="AK60" s="1293">
        <f t="shared" si="32"/>
        <v>0.6</v>
      </c>
      <c r="AL60" s="1293">
        <f t="shared" si="32"/>
        <v>0.4</v>
      </c>
      <c r="AM60" s="1293">
        <f t="shared" si="32"/>
        <v>0.1</v>
      </c>
      <c r="AN60" s="2699"/>
      <c r="AO60" s="1559" t="s">
        <v>1109</v>
      </c>
      <c r="AP60" s="1209"/>
    </row>
    <row r="61" spans="1:42">
      <c r="A61" s="1209"/>
      <c r="B61" s="1560" t="s">
        <v>97</v>
      </c>
      <c r="C61" s="1209"/>
      <c r="D61" s="1209"/>
      <c r="M61" s="1295"/>
      <c r="N61" s="1296"/>
      <c r="O61" s="1296"/>
      <c r="P61" s="1296"/>
      <c r="Q61" s="1296"/>
      <c r="R61" s="1296"/>
      <c r="S61" s="1296"/>
      <c r="T61" s="1296"/>
      <c r="U61" s="1296"/>
      <c r="V61" s="1296"/>
      <c r="W61" s="1296"/>
      <c r="X61" s="1296"/>
      <c r="Y61" s="1296"/>
      <c r="Z61" s="1296"/>
      <c r="AA61" s="1296"/>
      <c r="AB61" s="1296"/>
      <c r="AC61" s="1296"/>
      <c r="AD61" s="1296"/>
      <c r="AE61" s="1297"/>
      <c r="AF61" s="1297"/>
      <c r="AG61" s="1297"/>
      <c r="AH61" s="1297"/>
      <c r="AI61" s="1298"/>
      <c r="AJ61" s="1298"/>
      <c r="AK61" s="1298"/>
      <c r="AL61" s="1831"/>
      <c r="AM61" s="1298"/>
      <c r="AN61" s="1298"/>
      <c r="AO61" s="1209"/>
      <c r="AP61" s="1209"/>
    </row>
    <row r="62" spans="1:42">
      <c r="A62" s="1209"/>
      <c r="B62" s="1561"/>
      <c r="C62" s="1209"/>
      <c r="D62" s="1209"/>
      <c r="E62" s="327"/>
      <c r="AI62" s="327"/>
      <c r="AJ62" s="327"/>
      <c r="AK62" s="327"/>
      <c r="AL62" s="327"/>
      <c r="AM62" s="327"/>
      <c r="AN62" s="327"/>
    </row>
    <row r="63" spans="1:42" ht="14.5" thickBot="1">
      <c r="A63" s="1209"/>
      <c r="B63" s="1210" t="s">
        <v>1110</v>
      </c>
      <c r="C63" s="1209"/>
      <c r="D63" s="1209"/>
      <c r="E63" s="327"/>
      <c r="AH63" s="1209"/>
      <c r="AI63" s="1212"/>
      <c r="AJ63" s="1212"/>
      <c r="AK63" s="1212"/>
      <c r="AL63" s="1212"/>
      <c r="AM63" s="1212"/>
      <c r="AN63" s="1212"/>
      <c r="AO63" s="1211" t="s">
        <v>958</v>
      </c>
      <c r="AP63" s="1209"/>
    </row>
    <row r="64" spans="1:42">
      <c r="A64" s="1209"/>
      <c r="B64" s="1508"/>
      <c r="C64" s="1213"/>
      <c r="D64" s="1214" t="s">
        <v>959</v>
      </c>
      <c r="E64" s="2896" t="s">
        <v>1111</v>
      </c>
      <c r="F64" s="2896"/>
      <c r="G64" s="2896"/>
      <c r="H64" s="2896"/>
      <c r="I64" s="2896"/>
      <c r="J64" s="2896"/>
      <c r="K64" s="2896"/>
      <c r="L64" s="2896"/>
      <c r="M64" s="2896"/>
      <c r="N64" s="2896"/>
      <c r="O64" s="2896"/>
      <c r="P64" s="2896"/>
      <c r="Q64" s="2896"/>
      <c r="R64" s="2896"/>
      <c r="S64" s="2896"/>
      <c r="T64" s="2896"/>
      <c r="U64" s="2896"/>
      <c r="V64" s="2896"/>
      <c r="W64" s="2896"/>
      <c r="X64" s="2896"/>
      <c r="Y64" s="2896"/>
      <c r="Z64" s="2896"/>
      <c r="AA64" s="2896"/>
      <c r="AB64" s="2896"/>
      <c r="AC64" s="2896"/>
      <c r="AD64" s="2896"/>
      <c r="AE64" s="2896"/>
      <c r="AF64" s="2896"/>
      <c r="AG64" s="2896"/>
      <c r="AH64" s="2896"/>
      <c r="AI64" s="2896"/>
      <c r="AJ64" s="1215"/>
      <c r="AK64" s="2522"/>
      <c r="AL64" s="1215"/>
      <c r="AM64" s="1215"/>
      <c r="AN64" s="1215"/>
      <c r="AO64" s="1216" t="s">
        <v>962</v>
      </c>
      <c r="AP64" s="1209"/>
    </row>
    <row r="65" spans="1:48" ht="13.5" thickBot="1">
      <c r="A65" s="1209"/>
      <c r="B65" s="1832" t="s">
        <v>564</v>
      </c>
      <c r="C65" s="1833"/>
      <c r="D65" s="1217" t="s">
        <v>963</v>
      </c>
      <c r="E65" s="1299">
        <v>89</v>
      </c>
      <c r="F65" s="1299">
        <v>90</v>
      </c>
      <c r="G65" s="1219">
        <v>91</v>
      </c>
      <c r="H65" s="1219">
        <v>92</v>
      </c>
      <c r="I65" s="1219">
        <v>93</v>
      </c>
      <c r="J65" s="1219">
        <v>94</v>
      </c>
      <c r="K65" s="1219">
        <v>95</v>
      </c>
      <c r="L65" s="1218">
        <v>96</v>
      </c>
      <c r="M65" s="1219">
        <v>97</v>
      </c>
      <c r="N65" s="1219">
        <v>98</v>
      </c>
      <c r="O65" s="1219">
        <v>99</v>
      </c>
      <c r="P65" s="1219" t="s">
        <v>964</v>
      </c>
      <c r="Q65" s="1219" t="s">
        <v>965</v>
      </c>
      <c r="R65" s="1219" t="s">
        <v>966</v>
      </c>
      <c r="S65" s="1219" t="s">
        <v>967</v>
      </c>
      <c r="T65" s="1219" t="s">
        <v>968</v>
      </c>
      <c r="U65" s="1219" t="s">
        <v>969</v>
      </c>
      <c r="V65" s="1219" t="s">
        <v>970</v>
      </c>
      <c r="W65" s="1219" t="s">
        <v>971</v>
      </c>
      <c r="X65" s="1219" t="s">
        <v>972</v>
      </c>
      <c r="Y65" s="1219" t="s">
        <v>973</v>
      </c>
      <c r="Z65" s="1219" t="s">
        <v>974</v>
      </c>
      <c r="AA65" s="1219" t="s">
        <v>975</v>
      </c>
      <c r="AB65" s="1219" t="s">
        <v>976</v>
      </c>
      <c r="AC65" s="1219" t="s">
        <v>977</v>
      </c>
      <c r="AD65" s="1220" t="s">
        <v>978</v>
      </c>
      <c r="AE65" s="1219">
        <v>15</v>
      </c>
      <c r="AF65" s="1219">
        <v>16</v>
      </c>
      <c r="AG65" s="1220">
        <v>17</v>
      </c>
      <c r="AH65" s="1219">
        <v>18</v>
      </c>
      <c r="AI65" s="1300">
        <v>19</v>
      </c>
      <c r="AJ65" s="1301">
        <v>20</v>
      </c>
      <c r="AK65" s="1221">
        <v>21</v>
      </c>
      <c r="AL65" s="1301">
        <v>22</v>
      </c>
      <c r="AM65" s="1301">
        <v>23</v>
      </c>
      <c r="AN65" s="2279">
        <v>24</v>
      </c>
      <c r="AO65" s="1222" t="s">
        <v>521</v>
      </c>
      <c r="AP65" s="1209"/>
    </row>
    <row r="66" spans="1:48" ht="13.5" customHeight="1">
      <c r="A66" s="1209"/>
      <c r="B66" s="2897" t="s">
        <v>979</v>
      </c>
      <c r="C66" s="1302" t="s">
        <v>1112</v>
      </c>
      <c r="D66" s="1303" t="s">
        <v>981</v>
      </c>
      <c r="E66" s="1304">
        <f t="shared" ref="E66:AN66" si="33">E160/1000</f>
        <v>428.9941</v>
      </c>
      <c r="F66" s="1304">
        <f t="shared" si="33"/>
        <v>461.29509999999999</v>
      </c>
      <c r="G66" s="1304">
        <f t="shared" si="33"/>
        <v>491.41890000000001</v>
      </c>
      <c r="H66" s="1304">
        <f t="shared" si="33"/>
        <v>504.16120000000001</v>
      </c>
      <c r="I66" s="1304">
        <f t="shared" si="33"/>
        <v>504.49779999999998</v>
      </c>
      <c r="J66" s="1304">
        <f t="shared" si="33"/>
        <v>510.91609999999997</v>
      </c>
      <c r="K66" s="1304">
        <f t="shared" si="33"/>
        <v>521.61350000000004</v>
      </c>
      <c r="L66" s="1304">
        <f t="shared" si="33"/>
        <v>535.56209999999999</v>
      </c>
      <c r="M66" s="1304">
        <f t="shared" si="33"/>
        <v>543.54539999999997</v>
      </c>
      <c r="N66" s="1304">
        <f t="shared" si="33"/>
        <v>536.49739999999997</v>
      </c>
      <c r="O66" s="1304">
        <f t="shared" si="33"/>
        <v>528.06990000000008</v>
      </c>
      <c r="P66" s="1304">
        <f t="shared" si="33"/>
        <v>535.41769999999997</v>
      </c>
      <c r="Q66" s="1304">
        <f t="shared" si="33"/>
        <v>531.65390000000002</v>
      </c>
      <c r="R66" s="1304">
        <f t="shared" si="33"/>
        <v>524.4787</v>
      </c>
      <c r="S66" s="1304">
        <f t="shared" si="33"/>
        <v>523.96859999999992</v>
      </c>
      <c r="T66" s="1304">
        <f t="shared" si="33"/>
        <v>529.40089999999998</v>
      </c>
      <c r="U66" s="1304">
        <f t="shared" si="33"/>
        <v>532.51559999999995</v>
      </c>
      <c r="V66" s="1304">
        <f t="shared" si="33"/>
        <v>535.17019999999991</v>
      </c>
      <c r="W66" s="1304">
        <f t="shared" si="33"/>
        <v>539.2817</v>
      </c>
      <c r="X66" s="1304">
        <f t="shared" si="33"/>
        <v>527.82380000000001</v>
      </c>
      <c r="Y66" s="1304">
        <f t="shared" si="33"/>
        <v>494.9384</v>
      </c>
      <c r="Z66" s="1304">
        <f t="shared" si="33"/>
        <v>505.53059999999999</v>
      </c>
      <c r="AA66" s="1304">
        <f t="shared" si="33"/>
        <v>497.44890000000004</v>
      </c>
      <c r="AB66" s="1304">
        <f t="shared" si="33"/>
        <v>500.47469999999998</v>
      </c>
      <c r="AC66" s="1304">
        <f t="shared" si="33"/>
        <v>508.70059999999995</v>
      </c>
      <c r="AD66" s="1304">
        <f t="shared" si="33"/>
        <v>518.81100000000004</v>
      </c>
      <c r="AE66" s="1304">
        <f t="shared" si="33"/>
        <v>538.03230000000008</v>
      </c>
      <c r="AF66" s="1304">
        <f t="shared" si="33"/>
        <v>544.3646</v>
      </c>
      <c r="AG66" s="1304">
        <f t="shared" si="33"/>
        <v>553.07299999999998</v>
      </c>
      <c r="AH66" s="1304">
        <f t="shared" si="33"/>
        <v>556.63009999999997</v>
      </c>
      <c r="AI66" s="1304">
        <f t="shared" si="33"/>
        <v>557.91079999999999</v>
      </c>
      <c r="AJ66" s="1304">
        <f t="shared" si="33"/>
        <v>539.64599999999996</v>
      </c>
      <c r="AK66" s="1304">
        <f t="shared" si="33"/>
        <v>553.06830000000002</v>
      </c>
      <c r="AL66" s="1308">
        <f t="shared" si="33"/>
        <v>560.6069</v>
      </c>
      <c r="AM66" s="1308">
        <f t="shared" si="33"/>
        <v>590.70519999999999</v>
      </c>
      <c r="AN66" s="1308">
        <f t="shared" si="33"/>
        <v>608.39890000000003</v>
      </c>
      <c r="AO66" s="1562" t="s">
        <v>1113</v>
      </c>
      <c r="AP66" s="1305" t="s">
        <v>64</v>
      </c>
    </row>
    <row r="67" spans="1:48">
      <c r="A67" s="1209"/>
      <c r="B67" s="2898"/>
      <c r="C67" s="1223" t="s">
        <v>521</v>
      </c>
      <c r="D67" s="1306" t="s">
        <v>983</v>
      </c>
      <c r="E67" s="1626" t="s">
        <v>579</v>
      </c>
      <c r="F67" s="1225">
        <f t="shared" ref="F67:AN67" si="34">ROUND((F66-E66)/E66*100,1)</f>
        <v>7.5</v>
      </c>
      <c r="G67" s="1225">
        <f t="shared" si="34"/>
        <v>6.5</v>
      </c>
      <c r="H67" s="1225">
        <f t="shared" si="34"/>
        <v>2.6</v>
      </c>
      <c r="I67" s="1225">
        <f t="shared" si="34"/>
        <v>0.1</v>
      </c>
      <c r="J67" s="1225">
        <f t="shared" si="34"/>
        <v>1.3</v>
      </c>
      <c r="K67" s="1225">
        <f t="shared" si="34"/>
        <v>2.1</v>
      </c>
      <c r="L67" s="1225">
        <f t="shared" si="34"/>
        <v>2.7</v>
      </c>
      <c r="M67" s="1225">
        <f t="shared" si="34"/>
        <v>1.5</v>
      </c>
      <c r="N67" s="1225">
        <f t="shared" si="34"/>
        <v>-1.3</v>
      </c>
      <c r="O67" s="1225">
        <f t="shared" si="34"/>
        <v>-1.6</v>
      </c>
      <c r="P67" s="1225">
        <f t="shared" si="34"/>
        <v>1.4</v>
      </c>
      <c r="Q67" s="1225">
        <f t="shared" si="34"/>
        <v>-0.7</v>
      </c>
      <c r="R67" s="1225">
        <f t="shared" si="34"/>
        <v>-1.3</v>
      </c>
      <c r="S67" s="1225">
        <f t="shared" si="34"/>
        <v>-0.1</v>
      </c>
      <c r="T67" s="1225">
        <f t="shared" si="34"/>
        <v>1</v>
      </c>
      <c r="U67" s="1225">
        <f t="shared" si="34"/>
        <v>0.6</v>
      </c>
      <c r="V67" s="1225">
        <f t="shared" si="34"/>
        <v>0.5</v>
      </c>
      <c r="W67" s="1225">
        <f t="shared" si="34"/>
        <v>0.8</v>
      </c>
      <c r="X67" s="1225">
        <f t="shared" si="34"/>
        <v>-2.1</v>
      </c>
      <c r="Y67" s="1225">
        <f t="shared" si="34"/>
        <v>-6.2</v>
      </c>
      <c r="Z67" s="1225">
        <f t="shared" si="34"/>
        <v>2.1</v>
      </c>
      <c r="AA67" s="1225">
        <f t="shared" si="34"/>
        <v>-1.6</v>
      </c>
      <c r="AB67" s="1225">
        <f t="shared" si="34"/>
        <v>0.6</v>
      </c>
      <c r="AC67" s="1225">
        <f t="shared" si="34"/>
        <v>1.6</v>
      </c>
      <c r="AD67" s="1225">
        <f t="shared" si="34"/>
        <v>2</v>
      </c>
      <c r="AE67" s="1225">
        <f t="shared" si="34"/>
        <v>3.7</v>
      </c>
      <c r="AF67" s="1225">
        <f t="shared" si="34"/>
        <v>1.2</v>
      </c>
      <c r="AG67" s="1225">
        <f t="shared" si="34"/>
        <v>1.6</v>
      </c>
      <c r="AH67" s="1225">
        <f t="shared" si="34"/>
        <v>0.6</v>
      </c>
      <c r="AI67" s="1225">
        <f t="shared" si="34"/>
        <v>0.2</v>
      </c>
      <c r="AJ67" s="1226">
        <f t="shared" si="34"/>
        <v>-3.3</v>
      </c>
      <c r="AK67" s="1226">
        <f t="shared" si="34"/>
        <v>2.5</v>
      </c>
      <c r="AL67" s="1511">
        <f t="shared" si="34"/>
        <v>1.4</v>
      </c>
      <c r="AM67" s="1511">
        <f t="shared" si="34"/>
        <v>5.4</v>
      </c>
      <c r="AN67" s="1511">
        <f t="shared" si="34"/>
        <v>3</v>
      </c>
      <c r="AO67" s="1224" t="s">
        <v>1114</v>
      </c>
      <c r="AP67" s="1209" t="s">
        <v>64</v>
      </c>
    </row>
    <row r="68" spans="1:48">
      <c r="A68" s="1209"/>
      <c r="B68" s="2898"/>
      <c r="C68" s="1223" t="s">
        <v>1112</v>
      </c>
      <c r="D68" s="1307" t="s">
        <v>985</v>
      </c>
      <c r="E68" s="1308">
        <f t="shared" ref="E68:AN68" si="35">E161/1000</f>
        <v>405.22800000000001</v>
      </c>
      <c r="F68" s="1308">
        <f t="shared" si="35"/>
        <v>424.84479999999996</v>
      </c>
      <c r="G68" s="1308">
        <f t="shared" si="35"/>
        <v>439.81359999999995</v>
      </c>
      <c r="H68" s="1308">
        <f t="shared" si="35"/>
        <v>443.77449999999999</v>
      </c>
      <c r="I68" s="1308">
        <f t="shared" si="35"/>
        <v>441.73659999999995</v>
      </c>
      <c r="J68" s="1308">
        <f t="shared" si="35"/>
        <v>446.52229999999997</v>
      </c>
      <c r="K68" s="1308">
        <f t="shared" si="35"/>
        <v>458.27029999999996</v>
      </c>
      <c r="L68" s="1308">
        <f t="shared" si="35"/>
        <v>472.63190000000003</v>
      </c>
      <c r="M68" s="1308">
        <f t="shared" si="35"/>
        <v>477.26949999999999</v>
      </c>
      <c r="N68" s="1308">
        <f t="shared" si="35"/>
        <v>471.20659999999998</v>
      </c>
      <c r="O68" s="1308">
        <f t="shared" si="35"/>
        <v>469.63309999999996</v>
      </c>
      <c r="P68" s="1308">
        <f t="shared" si="35"/>
        <v>482.61680000000001</v>
      </c>
      <c r="Q68" s="1308">
        <f t="shared" si="35"/>
        <v>484.48020000000002</v>
      </c>
      <c r="R68" s="1308">
        <f t="shared" si="35"/>
        <v>484.68349999999998</v>
      </c>
      <c r="S68" s="1308">
        <f t="shared" si="35"/>
        <v>492.12400000000002</v>
      </c>
      <c r="T68" s="1308">
        <f t="shared" si="35"/>
        <v>502.88240000000002</v>
      </c>
      <c r="U68" s="1308">
        <f t="shared" si="35"/>
        <v>511.95390000000003</v>
      </c>
      <c r="V68" s="1308">
        <f t="shared" si="35"/>
        <v>518.97969999999998</v>
      </c>
      <c r="W68" s="1308">
        <f t="shared" si="35"/>
        <v>526.68119999999999</v>
      </c>
      <c r="X68" s="1308">
        <f t="shared" si="35"/>
        <v>520.23309999999992</v>
      </c>
      <c r="Y68" s="1308">
        <f t="shared" si="35"/>
        <v>490.61500000000001</v>
      </c>
      <c r="Z68" s="1308">
        <f t="shared" si="35"/>
        <v>510.72</v>
      </c>
      <c r="AA68" s="1308">
        <f t="shared" si="35"/>
        <v>510.84159999999997</v>
      </c>
      <c r="AB68" s="1308">
        <f t="shared" si="35"/>
        <v>517.86440000000005</v>
      </c>
      <c r="AC68" s="1308">
        <f t="shared" si="35"/>
        <v>528.24810000000002</v>
      </c>
      <c r="AD68" s="1308">
        <f t="shared" si="35"/>
        <v>529.81280000000004</v>
      </c>
      <c r="AE68" s="1308">
        <f t="shared" si="35"/>
        <v>538.08119999999997</v>
      </c>
      <c r="AF68" s="1308">
        <f t="shared" si="35"/>
        <v>542.13740000000007</v>
      </c>
      <c r="AG68" s="1308">
        <f t="shared" si="35"/>
        <v>551.22</v>
      </c>
      <c r="AH68" s="1308">
        <f t="shared" si="35"/>
        <v>554.76649999999995</v>
      </c>
      <c r="AI68" s="1308">
        <f t="shared" si="35"/>
        <v>552.53539999999998</v>
      </c>
      <c r="AJ68" s="1308">
        <f t="shared" si="35"/>
        <v>529.50149999999996</v>
      </c>
      <c r="AK68" s="1308">
        <f t="shared" si="35"/>
        <v>543.7799</v>
      </c>
      <c r="AL68" s="1834">
        <f t="shared" si="35"/>
        <v>549.00240000000008</v>
      </c>
      <c r="AM68" s="1834">
        <f t="shared" si="35"/>
        <v>555.83799999999997</v>
      </c>
      <c r="AN68" s="1834">
        <f t="shared" si="35"/>
        <v>556.41780000000006</v>
      </c>
      <c r="AO68" s="1309" t="s">
        <v>1115</v>
      </c>
      <c r="AP68" s="1305" t="s">
        <v>64</v>
      </c>
    </row>
    <row r="69" spans="1:48">
      <c r="A69" s="1209"/>
      <c r="B69" s="2899"/>
      <c r="C69" s="1310" t="s">
        <v>1116</v>
      </c>
      <c r="D69" s="1306" t="s">
        <v>983</v>
      </c>
      <c r="E69" s="1626" t="s">
        <v>579</v>
      </c>
      <c r="F69" s="1225">
        <f t="shared" ref="F69:AN69" si="36">ROUND((F68-E68)/E68*100,1)</f>
        <v>4.8</v>
      </c>
      <c r="G69" s="1225">
        <f t="shared" si="36"/>
        <v>3.5</v>
      </c>
      <c r="H69" s="1225">
        <f t="shared" si="36"/>
        <v>0.9</v>
      </c>
      <c r="I69" s="1225">
        <f t="shared" si="36"/>
        <v>-0.5</v>
      </c>
      <c r="J69" s="1225">
        <f t="shared" si="36"/>
        <v>1.1000000000000001</v>
      </c>
      <c r="K69" s="1225">
        <f t="shared" si="36"/>
        <v>2.6</v>
      </c>
      <c r="L69" s="1225">
        <f t="shared" si="36"/>
        <v>3.1</v>
      </c>
      <c r="M69" s="1225">
        <f t="shared" si="36"/>
        <v>1</v>
      </c>
      <c r="N69" s="1225">
        <f t="shared" si="36"/>
        <v>-1.3</v>
      </c>
      <c r="O69" s="1225">
        <f t="shared" si="36"/>
        <v>-0.3</v>
      </c>
      <c r="P69" s="1225">
        <f t="shared" si="36"/>
        <v>2.8</v>
      </c>
      <c r="Q69" s="1225">
        <f t="shared" si="36"/>
        <v>0.4</v>
      </c>
      <c r="R69" s="1225">
        <f t="shared" si="36"/>
        <v>0</v>
      </c>
      <c r="S69" s="1225">
        <f t="shared" si="36"/>
        <v>1.5</v>
      </c>
      <c r="T69" s="1225">
        <f t="shared" si="36"/>
        <v>2.2000000000000002</v>
      </c>
      <c r="U69" s="1225">
        <f t="shared" si="36"/>
        <v>1.8</v>
      </c>
      <c r="V69" s="1225">
        <f t="shared" si="36"/>
        <v>1.4</v>
      </c>
      <c r="W69" s="1225">
        <f t="shared" si="36"/>
        <v>1.5</v>
      </c>
      <c r="X69" s="1225">
        <f t="shared" si="36"/>
        <v>-1.2</v>
      </c>
      <c r="Y69" s="1225">
        <f t="shared" si="36"/>
        <v>-5.7</v>
      </c>
      <c r="Z69" s="1225">
        <f t="shared" si="36"/>
        <v>4.0999999999999996</v>
      </c>
      <c r="AA69" s="1225">
        <f t="shared" si="36"/>
        <v>0</v>
      </c>
      <c r="AB69" s="1225">
        <f t="shared" si="36"/>
        <v>1.4</v>
      </c>
      <c r="AC69" s="1225">
        <f t="shared" si="36"/>
        <v>2</v>
      </c>
      <c r="AD69" s="1225">
        <f t="shared" si="36"/>
        <v>0.3</v>
      </c>
      <c r="AE69" s="1225">
        <f t="shared" si="36"/>
        <v>1.6</v>
      </c>
      <c r="AF69" s="1225">
        <f t="shared" si="36"/>
        <v>0.8</v>
      </c>
      <c r="AG69" s="1225">
        <f t="shared" si="36"/>
        <v>1.7</v>
      </c>
      <c r="AH69" s="1225">
        <f t="shared" si="36"/>
        <v>0.6</v>
      </c>
      <c r="AI69" s="1225">
        <f t="shared" si="36"/>
        <v>-0.4</v>
      </c>
      <c r="AJ69" s="1226">
        <f t="shared" si="36"/>
        <v>-4.2</v>
      </c>
      <c r="AK69" s="1226">
        <f t="shared" si="36"/>
        <v>2.7</v>
      </c>
      <c r="AL69" s="1226">
        <f t="shared" si="36"/>
        <v>1</v>
      </c>
      <c r="AM69" s="1226">
        <f t="shared" si="36"/>
        <v>1.2</v>
      </c>
      <c r="AN69" s="1226">
        <f t="shared" si="36"/>
        <v>0.1</v>
      </c>
      <c r="AO69" s="1311"/>
      <c r="AP69" s="1209"/>
    </row>
    <row r="70" spans="1:48">
      <c r="A70" s="1209"/>
      <c r="B70" s="1227" t="s">
        <v>332</v>
      </c>
      <c r="C70" s="1228" t="s">
        <v>666</v>
      </c>
      <c r="D70" s="1815" t="s">
        <v>996</v>
      </c>
      <c r="E70" s="1627">
        <v>114.4</v>
      </c>
      <c r="F70" s="1229">
        <v>119</v>
      </c>
      <c r="G70" s="1229">
        <v>121</v>
      </c>
      <c r="H70" s="1229">
        <v>113.6</v>
      </c>
      <c r="I70" s="1229">
        <v>109.2</v>
      </c>
      <c r="J70" s="1312">
        <v>110.4</v>
      </c>
      <c r="K70" s="1312">
        <v>113.8</v>
      </c>
      <c r="L70" s="1563">
        <v>116.5</v>
      </c>
      <c r="M70" s="1563">
        <v>120.7</v>
      </c>
      <c r="N70" s="1563">
        <v>112.4</v>
      </c>
      <c r="O70" s="1563">
        <v>112.6</v>
      </c>
      <c r="P70" s="1313">
        <v>119.2</v>
      </c>
      <c r="Q70" s="1313">
        <v>111.1</v>
      </c>
      <c r="R70" s="1313">
        <v>109.8</v>
      </c>
      <c r="S70" s="1261">
        <v>113</v>
      </c>
      <c r="T70" s="1261">
        <v>118.4</v>
      </c>
      <c r="U70" s="1261">
        <v>120</v>
      </c>
      <c r="V70" s="1261">
        <v>125.3</v>
      </c>
      <c r="W70" s="1261">
        <v>129</v>
      </c>
      <c r="X70" s="1261">
        <v>124.6</v>
      </c>
      <c r="Y70" s="1261">
        <v>97.4</v>
      </c>
      <c r="Z70" s="1261">
        <v>112.5</v>
      </c>
      <c r="AA70" s="1261">
        <v>109.3</v>
      </c>
      <c r="AB70" s="1261">
        <v>110.1</v>
      </c>
      <c r="AC70" s="1261">
        <v>109.6</v>
      </c>
      <c r="AD70" s="1261">
        <v>111.9</v>
      </c>
      <c r="AE70" s="1261">
        <v>110.5</v>
      </c>
      <c r="AF70" s="1261">
        <v>110.5</v>
      </c>
      <c r="AG70" s="1261">
        <v>114</v>
      </c>
      <c r="AH70" s="1816">
        <v>114.6</v>
      </c>
      <c r="AI70" s="1817">
        <v>111.6</v>
      </c>
      <c r="AJ70" s="1818">
        <v>100</v>
      </c>
      <c r="AK70" s="1819">
        <v>105.4</v>
      </c>
      <c r="AL70" s="1818">
        <v>105.3</v>
      </c>
      <c r="AM70" s="1818">
        <v>103.9</v>
      </c>
      <c r="AN70" s="1818">
        <v>101.2</v>
      </c>
      <c r="AO70" s="1315" t="s">
        <v>1117</v>
      </c>
      <c r="AP70" s="1209"/>
    </row>
    <row r="71" spans="1:48">
      <c r="A71" s="1209"/>
      <c r="B71" s="1227" t="s">
        <v>989</v>
      </c>
      <c r="C71" s="1228"/>
      <c r="D71" s="1316" t="s">
        <v>577</v>
      </c>
      <c r="E71" s="1626" t="s">
        <v>579</v>
      </c>
      <c r="F71" s="1225">
        <f t="shared" ref="F71:AN71" si="37">ROUND((F70-E70)/E70*100,1)</f>
        <v>4</v>
      </c>
      <c r="G71" s="1225">
        <f t="shared" si="37"/>
        <v>1.7</v>
      </c>
      <c r="H71" s="1225">
        <f t="shared" si="37"/>
        <v>-6.1</v>
      </c>
      <c r="I71" s="1225">
        <f t="shared" si="37"/>
        <v>-3.9</v>
      </c>
      <c r="J71" s="1225">
        <f t="shared" si="37"/>
        <v>1.1000000000000001</v>
      </c>
      <c r="K71" s="1225">
        <f t="shared" si="37"/>
        <v>3.1</v>
      </c>
      <c r="L71" s="1225">
        <f t="shared" si="37"/>
        <v>2.4</v>
      </c>
      <c r="M71" s="1225">
        <f t="shared" si="37"/>
        <v>3.6</v>
      </c>
      <c r="N71" s="1225">
        <f t="shared" si="37"/>
        <v>-6.9</v>
      </c>
      <c r="O71" s="1225">
        <f t="shared" si="37"/>
        <v>0.2</v>
      </c>
      <c r="P71" s="1225">
        <f t="shared" si="37"/>
        <v>5.9</v>
      </c>
      <c r="Q71" s="1225">
        <f t="shared" si="37"/>
        <v>-6.8</v>
      </c>
      <c r="R71" s="1225">
        <f t="shared" si="37"/>
        <v>-1.2</v>
      </c>
      <c r="S71" s="1225">
        <f t="shared" si="37"/>
        <v>2.9</v>
      </c>
      <c r="T71" s="1225">
        <f t="shared" si="37"/>
        <v>4.8</v>
      </c>
      <c r="U71" s="1225">
        <f t="shared" si="37"/>
        <v>1.4</v>
      </c>
      <c r="V71" s="1225">
        <f t="shared" si="37"/>
        <v>4.4000000000000004</v>
      </c>
      <c r="W71" s="1225">
        <f t="shared" si="37"/>
        <v>3</v>
      </c>
      <c r="X71" s="1225">
        <f t="shared" si="37"/>
        <v>-3.4</v>
      </c>
      <c r="Y71" s="1225">
        <f t="shared" si="37"/>
        <v>-21.8</v>
      </c>
      <c r="Z71" s="1225">
        <f t="shared" si="37"/>
        <v>15.5</v>
      </c>
      <c r="AA71" s="1225">
        <f t="shared" si="37"/>
        <v>-2.8</v>
      </c>
      <c r="AB71" s="1225">
        <f t="shared" si="37"/>
        <v>0.7</v>
      </c>
      <c r="AC71" s="1225">
        <f t="shared" si="37"/>
        <v>-0.5</v>
      </c>
      <c r="AD71" s="1225">
        <f t="shared" si="37"/>
        <v>2.1</v>
      </c>
      <c r="AE71" s="1225">
        <f t="shared" si="37"/>
        <v>-1.3</v>
      </c>
      <c r="AF71" s="1225">
        <f t="shared" si="37"/>
        <v>0</v>
      </c>
      <c r="AG71" s="1225">
        <f t="shared" si="37"/>
        <v>3.2</v>
      </c>
      <c r="AH71" s="1225">
        <f t="shared" si="37"/>
        <v>0.5</v>
      </c>
      <c r="AI71" s="1317">
        <f t="shared" si="37"/>
        <v>-2.6</v>
      </c>
      <c r="AJ71" s="1247">
        <f t="shared" si="37"/>
        <v>-10.4</v>
      </c>
      <c r="AK71" s="1517">
        <f t="shared" si="37"/>
        <v>5.4</v>
      </c>
      <c r="AL71" s="1517">
        <f t="shared" si="37"/>
        <v>-0.1</v>
      </c>
      <c r="AM71" s="1247">
        <f t="shared" si="37"/>
        <v>-1.3</v>
      </c>
      <c r="AN71" s="1247">
        <f t="shared" si="37"/>
        <v>-2.6</v>
      </c>
      <c r="AO71" s="1267"/>
      <c r="AP71" s="1209" t="s">
        <v>271</v>
      </c>
      <c r="AQ71" s="327" t="s">
        <v>521</v>
      </c>
    </row>
    <row r="72" spans="1:48">
      <c r="A72" s="1209"/>
      <c r="B72" s="1227"/>
      <c r="C72" s="1228" t="s">
        <v>991</v>
      </c>
      <c r="D72" s="1820" t="s">
        <v>996</v>
      </c>
      <c r="E72" s="1628">
        <v>107.6</v>
      </c>
      <c r="F72" s="1229">
        <v>106.9</v>
      </c>
      <c r="G72" s="1229">
        <v>121.2</v>
      </c>
      <c r="H72" s="1229">
        <v>120.1</v>
      </c>
      <c r="I72" s="1229">
        <v>117.8</v>
      </c>
      <c r="J72" s="1229">
        <v>112.3</v>
      </c>
      <c r="K72" s="1229">
        <v>118.5</v>
      </c>
      <c r="L72" s="1515">
        <v>118.1</v>
      </c>
      <c r="M72" s="1515">
        <v>125.2</v>
      </c>
      <c r="N72" s="1515">
        <v>115.2</v>
      </c>
      <c r="O72" s="1515">
        <v>107.3</v>
      </c>
      <c r="P72" s="1515">
        <v>109.5</v>
      </c>
      <c r="Q72" s="1515">
        <v>108.7</v>
      </c>
      <c r="R72" s="1230">
        <v>99.9</v>
      </c>
      <c r="S72" s="1231">
        <v>97.1</v>
      </c>
      <c r="T72" s="1231">
        <v>97</v>
      </c>
      <c r="U72" s="1231">
        <v>101.5</v>
      </c>
      <c r="V72" s="1231">
        <v>105.1</v>
      </c>
      <c r="W72" s="1231">
        <v>106.5</v>
      </c>
      <c r="X72" s="1231">
        <v>113.7</v>
      </c>
      <c r="Y72" s="1231">
        <v>93.7</v>
      </c>
      <c r="Z72" s="1231">
        <v>95.9</v>
      </c>
      <c r="AA72" s="1231">
        <v>97.9</v>
      </c>
      <c r="AB72" s="1231">
        <v>103</v>
      </c>
      <c r="AC72" s="1231">
        <v>95.1</v>
      </c>
      <c r="AD72" s="1232">
        <v>100.7</v>
      </c>
      <c r="AE72" s="1232">
        <v>98.4</v>
      </c>
      <c r="AF72" s="1232">
        <v>95.3</v>
      </c>
      <c r="AG72" s="1232">
        <v>99.2</v>
      </c>
      <c r="AH72" s="1870">
        <v>100.5</v>
      </c>
      <c r="AI72" s="1871">
        <v>101</v>
      </c>
      <c r="AJ72" s="1870">
        <v>92.6</v>
      </c>
      <c r="AK72" s="1870">
        <v>98.5</v>
      </c>
      <c r="AL72" s="1870">
        <v>101.2</v>
      </c>
      <c r="AM72" s="1878">
        <v>100.7</v>
      </c>
      <c r="AN72" s="1878">
        <v>98.8</v>
      </c>
      <c r="AO72" s="1267" t="s">
        <v>97</v>
      </c>
      <c r="AP72" s="1209"/>
    </row>
    <row r="73" spans="1:48">
      <c r="A73" s="1209"/>
      <c r="B73" s="1227"/>
      <c r="C73" s="1228" t="s">
        <v>1118</v>
      </c>
      <c r="D73" s="1318" t="s">
        <v>577</v>
      </c>
      <c r="E73" s="1821" t="s">
        <v>579</v>
      </c>
      <c r="F73" s="1822">
        <f t="shared" ref="F73:AN73" si="38">ROUND((F72-E72)/E72*100,1)</f>
        <v>-0.7</v>
      </c>
      <c r="G73" s="1822">
        <f t="shared" si="38"/>
        <v>13.4</v>
      </c>
      <c r="H73" s="1822">
        <f t="shared" si="38"/>
        <v>-0.9</v>
      </c>
      <c r="I73" s="1822">
        <f t="shared" si="38"/>
        <v>-1.9</v>
      </c>
      <c r="J73" s="1822">
        <f t="shared" si="38"/>
        <v>-4.7</v>
      </c>
      <c r="K73" s="1822">
        <f t="shared" si="38"/>
        <v>5.5</v>
      </c>
      <c r="L73" s="1822">
        <f t="shared" si="38"/>
        <v>-0.3</v>
      </c>
      <c r="M73" s="1822">
        <f t="shared" si="38"/>
        <v>6</v>
      </c>
      <c r="N73" s="1822">
        <f t="shared" si="38"/>
        <v>-8</v>
      </c>
      <c r="O73" s="1822">
        <f t="shared" si="38"/>
        <v>-6.9</v>
      </c>
      <c r="P73" s="1822">
        <f t="shared" si="38"/>
        <v>2.1</v>
      </c>
      <c r="Q73" s="1822">
        <f t="shared" si="38"/>
        <v>-0.7</v>
      </c>
      <c r="R73" s="1822">
        <f t="shared" si="38"/>
        <v>-8.1</v>
      </c>
      <c r="S73" s="1822">
        <f t="shared" si="38"/>
        <v>-2.8</v>
      </c>
      <c r="T73" s="1822">
        <f t="shared" si="38"/>
        <v>-0.1</v>
      </c>
      <c r="U73" s="1822">
        <f t="shared" si="38"/>
        <v>4.5999999999999996</v>
      </c>
      <c r="V73" s="1822">
        <f t="shared" si="38"/>
        <v>3.5</v>
      </c>
      <c r="W73" s="1822">
        <f t="shared" si="38"/>
        <v>1.3</v>
      </c>
      <c r="X73" s="1822">
        <f t="shared" si="38"/>
        <v>6.8</v>
      </c>
      <c r="Y73" s="1822">
        <f t="shared" si="38"/>
        <v>-17.600000000000001</v>
      </c>
      <c r="Z73" s="1822">
        <f t="shared" si="38"/>
        <v>2.2999999999999998</v>
      </c>
      <c r="AA73" s="1822">
        <f t="shared" si="38"/>
        <v>2.1</v>
      </c>
      <c r="AB73" s="1822">
        <f t="shared" si="38"/>
        <v>5.2</v>
      </c>
      <c r="AC73" s="1822">
        <f t="shared" si="38"/>
        <v>-7.7</v>
      </c>
      <c r="AD73" s="1822">
        <f t="shared" si="38"/>
        <v>5.9</v>
      </c>
      <c r="AE73" s="1822">
        <f t="shared" si="38"/>
        <v>-2.2999999999999998</v>
      </c>
      <c r="AF73" s="1822">
        <f t="shared" si="38"/>
        <v>-3.2</v>
      </c>
      <c r="AG73" s="1822">
        <f t="shared" si="38"/>
        <v>4.0999999999999996</v>
      </c>
      <c r="AH73" s="1822">
        <f t="shared" si="38"/>
        <v>1.3</v>
      </c>
      <c r="AI73" s="1317">
        <f t="shared" si="38"/>
        <v>0.5</v>
      </c>
      <c r="AJ73" s="1247">
        <f t="shared" si="38"/>
        <v>-8.3000000000000007</v>
      </c>
      <c r="AK73" s="1247">
        <f t="shared" si="38"/>
        <v>6.4</v>
      </c>
      <c r="AL73" s="1247">
        <f t="shared" si="38"/>
        <v>2.7</v>
      </c>
      <c r="AM73" s="1247">
        <f t="shared" si="38"/>
        <v>-0.5</v>
      </c>
      <c r="AN73" s="1247">
        <f t="shared" si="38"/>
        <v>-1.9</v>
      </c>
      <c r="AO73" s="1319"/>
      <c r="AP73" s="1209"/>
    </row>
    <row r="74" spans="1:48" ht="19">
      <c r="A74" s="1209"/>
      <c r="B74" s="1227" t="s">
        <v>992</v>
      </c>
      <c r="C74" s="1228" t="s">
        <v>993</v>
      </c>
      <c r="D74" s="1256" t="s">
        <v>576</v>
      </c>
      <c r="E74" s="1629">
        <v>298.89314200000001</v>
      </c>
      <c r="F74" s="1229">
        <v>323.37260295999999</v>
      </c>
      <c r="G74" s="1229">
        <v>340.83463438999996</v>
      </c>
      <c r="H74" s="1229">
        <v>329.52063930000003</v>
      </c>
      <c r="I74" s="1229">
        <v>311.19947931999997</v>
      </c>
      <c r="J74" s="1229">
        <v>299.02736880999998</v>
      </c>
      <c r="K74" s="1229">
        <v>306.02955889999998</v>
      </c>
      <c r="L74" s="1515">
        <v>313.06838549000003</v>
      </c>
      <c r="M74" s="1515">
        <v>323.07183085000003</v>
      </c>
      <c r="N74" s="1515">
        <v>305.83999157</v>
      </c>
      <c r="O74" s="1515">
        <v>291.44955412999997</v>
      </c>
      <c r="P74" s="1515">
        <v>300.47760376999997</v>
      </c>
      <c r="Q74" s="1230">
        <v>286.66740566999999</v>
      </c>
      <c r="R74" s="1230">
        <v>269.36180544000001</v>
      </c>
      <c r="S74" s="1231">
        <v>273.73443637999998</v>
      </c>
      <c r="T74" s="1231">
        <v>284.41826643000002</v>
      </c>
      <c r="U74" s="1231">
        <v>295.80030008</v>
      </c>
      <c r="V74" s="1231">
        <v>314.83462133</v>
      </c>
      <c r="W74" s="1231">
        <v>336.75663493000002</v>
      </c>
      <c r="X74" s="1231">
        <v>335.57882536</v>
      </c>
      <c r="Y74" s="1231">
        <v>265.25903108</v>
      </c>
      <c r="Z74" s="1231">
        <v>289.10768324999998</v>
      </c>
      <c r="AA74" s="1231">
        <v>284.96875297000003</v>
      </c>
      <c r="AB74" s="1231">
        <v>288.72763938999998</v>
      </c>
      <c r="AC74" s="1231">
        <v>292.09212982999998</v>
      </c>
      <c r="AD74" s="1231">
        <v>305.13998925999999</v>
      </c>
      <c r="AE74" s="1231">
        <v>313.12856279000005</v>
      </c>
      <c r="AF74" s="1231">
        <v>302.185204</v>
      </c>
      <c r="AG74" s="1231">
        <v>319.03584000000001</v>
      </c>
      <c r="AH74" s="1241">
        <v>331.80937699999998</v>
      </c>
      <c r="AI74" s="1320">
        <v>322.12599599999999</v>
      </c>
      <c r="AJ74" s="1242">
        <v>322.53341799999998</v>
      </c>
      <c r="AK74" s="1242">
        <v>330.22000600000001</v>
      </c>
      <c r="AL74" s="1242">
        <v>361.77486699999997</v>
      </c>
      <c r="AM74" s="1321">
        <v>330.30930699999999</v>
      </c>
      <c r="AN74" s="1872" t="s">
        <v>568</v>
      </c>
      <c r="AO74" s="1267" t="s">
        <v>1247</v>
      </c>
      <c r="AP74" s="1209"/>
    </row>
    <row r="75" spans="1:48">
      <c r="A75" s="1209"/>
      <c r="B75" s="1237"/>
      <c r="C75" s="1234"/>
      <c r="D75" s="1251" t="s">
        <v>577</v>
      </c>
      <c r="E75" s="1626" t="s">
        <v>579</v>
      </c>
      <c r="F75" s="1225">
        <f t="shared" ref="F75:AM75" si="39">ROUND((F74-E74)/E74*100,1)</f>
        <v>8.1999999999999993</v>
      </c>
      <c r="G75" s="1225">
        <f t="shared" si="39"/>
        <v>5.4</v>
      </c>
      <c r="H75" s="1225">
        <f t="shared" si="39"/>
        <v>-3.3</v>
      </c>
      <c r="I75" s="1225">
        <f t="shared" si="39"/>
        <v>-5.6</v>
      </c>
      <c r="J75" s="1225">
        <f t="shared" si="39"/>
        <v>-3.9</v>
      </c>
      <c r="K75" s="1225">
        <f t="shared" si="39"/>
        <v>2.2999999999999998</v>
      </c>
      <c r="L75" s="1225">
        <f t="shared" si="39"/>
        <v>2.2999999999999998</v>
      </c>
      <c r="M75" s="1225">
        <f t="shared" si="39"/>
        <v>3.2</v>
      </c>
      <c r="N75" s="1225">
        <f t="shared" si="39"/>
        <v>-5.3</v>
      </c>
      <c r="O75" s="1225">
        <f t="shared" si="39"/>
        <v>-4.7</v>
      </c>
      <c r="P75" s="1225">
        <f t="shared" si="39"/>
        <v>3.1</v>
      </c>
      <c r="Q75" s="1225">
        <f t="shared" si="39"/>
        <v>-4.5999999999999996</v>
      </c>
      <c r="R75" s="1225">
        <f t="shared" si="39"/>
        <v>-6</v>
      </c>
      <c r="S75" s="1225">
        <f t="shared" si="39"/>
        <v>1.6</v>
      </c>
      <c r="T75" s="1225">
        <f t="shared" si="39"/>
        <v>3.9</v>
      </c>
      <c r="U75" s="1225">
        <f t="shared" si="39"/>
        <v>4</v>
      </c>
      <c r="V75" s="1225">
        <f t="shared" si="39"/>
        <v>6.4</v>
      </c>
      <c r="W75" s="1225">
        <f t="shared" si="39"/>
        <v>7</v>
      </c>
      <c r="X75" s="1225">
        <f t="shared" si="39"/>
        <v>-0.3</v>
      </c>
      <c r="Y75" s="1225">
        <f t="shared" si="39"/>
        <v>-21</v>
      </c>
      <c r="Z75" s="1225">
        <f t="shared" si="39"/>
        <v>9</v>
      </c>
      <c r="AA75" s="1225">
        <f t="shared" si="39"/>
        <v>-1.4</v>
      </c>
      <c r="AB75" s="1225">
        <f t="shared" si="39"/>
        <v>1.3</v>
      </c>
      <c r="AC75" s="1225">
        <f t="shared" si="39"/>
        <v>1.2</v>
      </c>
      <c r="AD75" s="1225">
        <f t="shared" si="39"/>
        <v>4.5</v>
      </c>
      <c r="AE75" s="1225">
        <f t="shared" si="39"/>
        <v>2.6</v>
      </c>
      <c r="AF75" s="1225">
        <f t="shared" si="39"/>
        <v>-3.5</v>
      </c>
      <c r="AG75" s="1225">
        <f t="shared" si="39"/>
        <v>5.6</v>
      </c>
      <c r="AH75" s="1225">
        <f t="shared" si="39"/>
        <v>4</v>
      </c>
      <c r="AI75" s="1225">
        <f t="shared" si="39"/>
        <v>-2.9</v>
      </c>
      <c r="AJ75" s="1226">
        <f t="shared" si="39"/>
        <v>0.1</v>
      </c>
      <c r="AK75" s="1539">
        <f t="shared" si="39"/>
        <v>2.4</v>
      </c>
      <c r="AL75" s="1539">
        <f t="shared" si="39"/>
        <v>9.6</v>
      </c>
      <c r="AM75" s="1226">
        <f t="shared" si="39"/>
        <v>-8.6999999999999993</v>
      </c>
      <c r="AN75" s="2632" t="s">
        <v>568</v>
      </c>
      <c r="AO75" s="1264" t="s">
        <v>1248</v>
      </c>
      <c r="AP75" s="1209"/>
      <c r="AV75" s="1323"/>
    </row>
    <row r="76" spans="1:48">
      <c r="A76" s="1209"/>
      <c r="B76" s="1227" t="s">
        <v>994</v>
      </c>
      <c r="C76" s="1239" t="s">
        <v>995</v>
      </c>
      <c r="D76" s="1514" t="s">
        <v>996</v>
      </c>
      <c r="E76" s="1630" t="s">
        <v>997</v>
      </c>
      <c r="F76" s="1564" t="s">
        <v>998</v>
      </c>
      <c r="G76" s="1564" t="s">
        <v>999</v>
      </c>
      <c r="H76" s="1564" t="s">
        <v>1000</v>
      </c>
      <c r="I76" s="1564" t="s">
        <v>1001</v>
      </c>
      <c r="J76" s="1564" t="s">
        <v>908</v>
      </c>
      <c r="K76" s="1564" t="s">
        <v>910</v>
      </c>
      <c r="L76" s="1565" t="s">
        <v>844</v>
      </c>
      <c r="M76" s="1565" t="s">
        <v>846</v>
      </c>
      <c r="N76" s="1565" t="s">
        <v>1002</v>
      </c>
      <c r="O76" s="1565" t="s">
        <v>1003</v>
      </c>
      <c r="P76" s="1565" t="s">
        <v>844</v>
      </c>
      <c r="Q76" s="1565" t="s">
        <v>909</v>
      </c>
      <c r="R76" s="1565" t="s">
        <v>1004</v>
      </c>
      <c r="S76" s="1565" t="s">
        <v>906</v>
      </c>
      <c r="T76" s="1565" t="s">
        <v>907</v>
      </c>
      <c r="U76" s="1565" t="s">
        <v>1005</v>
      </c>
      <c r="V76" s="1565" t="s">
        <v>1005</v>
      </c>
      <c r="W76" s="1565" t="s">
        <v>1006</v>
      </c>
      <c r="X76" s="1565" t="s">
        <v>1007</v>
      </c>
      <c r="Y76" s="1565" t="s">
        <v>906</v>
      </c>
      <c r="Z76" s="1565" t="s">
        <v>1008</v>
      </c>
      <c r="AA76" s="1565" t="s">
        <v>1009</v>
      </c>
      <c r="AB76" s="1565" t="s">
        <v>1010</v>
      </c>
      <c r="AC76" s="1565" t="s">
        <v>1011</v>
      </c>
      <c r="AD76" s="1565" t="s">
        <v>1012</v>
      </c>
      <c r="AE76" s="1565" t="s">
        <v>911</v>
      </c>
      <c r="AF76" s="1565" t="s">
        <v>913</v>
      </c>
      <c r="AG76" s="1565" t="s">
        <v>912</v>
      </c>
      <c r="AH76" s="1565" t="s">
        <v>843</v>
      </c>
      <c r="AI76" s="1566" t="s">
        <v>845</v>
      </c>
      <c r="AJ76" s="1521" t="s">
        <v>847</v>
      </c>
      <c r="AK76" s="1521" t="s">
        <v>845</v>
      </c>
      <c r="AL76" s="1521" t="s">
        <v>1211</v>
      </c>
      <c r="AM76" s="1567" t="s">
        <v>1249</v>
      </c>
      <c r="AN76" s="1567" t="s">
        <v>1464</v>
      </c>
      <c r="AO76" s="1322" t="s">
        <v>1119</v>
      </c>
      <c r="AP76" s="1209"/>
      <c r="AT76" s="1324"/>
    </row>
    <row r="77" spans="1:48">
      <c r="A77" s="1209"/>
      <c r="B77" s="1227"/>
      <c r="C77" s="1325" t="s">
        <v>1120</v>
      </c>
      <c r="D77" s="1524" t="s">
        <v>577</v>
      </c>
      <c r="E77" s="1626" t="s">
        <v>579</v>
      </c>
      <c r="F77" s="1225">
        <f t="shared" ref="F77:AN77" si="40">ROUND((F76-E76)/E76*100,1)</f>
        <v>3.3</v>
      </c>
      <c r="G77" s="1225">
        <f t="shared" si="40"/>
        <v>3.1</v>
      </c>
      <c r="H77" s="1225">
        <f t="shared" si="40"/>
        <v>1.8</v>
      </c>
      <c r="I77" s="1225">
        <f t="shared" si="40"/>
        <v>1.2</v>
      </c>
      <c r="J77" s="1225">
        <f t="shared" si="40"/>
        <v>0.7</v>
      </c>
      <c r="K77" s="1225">
        <f t="shared" si="40"/>
        <v>-0.3</v>
      </c>
      <c r="L77" s="1225">
        <f t="shared" si="40"/>
        <v>2.2000000000000002</v>
      </c>
      <c r="M77" s="1225">
        <f t="shared" si="40"/>
        <v>1.6</v>
      </c>
      <c r="N77" s="1225">
        <f t="shared" si="40"/>
        <v>0.9</v>
      </c>
      <c r="O77" s="1225">
        <f t="shared" si="40"/>
        <v>-0.8</v>
      </c>
      <c r="P77" s="1225">
        <f t="shared" si="40"/>
        <v>-1.7</v>
      </c>
      <c r="Q77" s="1225">
        <f t="shared" si="40"/>
        <v>-1.6</v>
      </c>
      <c r="R77" s="1225">
        <f t="shared" si="40"/>
        <v>-2.2999999999999998</v>
      </c>
      <c r="S77" s="1225">
        <f t="shared" si="40"/>
        <v>-0.4</v>
      </c>
      <c r="T77" s="1225">
        <f t="shared" si="40"/>
        <v>0.5</v>
      </c>
      <c r="U77" s="1225">
        <f t="shared" si="40"/>
        <v>-0.3</v>
      </c>
      <c r="V77" s="1225">
        <f t="shared" si="40"/>
        <v>0</v>
      </c>
      <c r="W77" s="1225">
        <f t="shared" si="40"/>
        <v>-0.1</v>
      </c>
      <c r="X77" s="1225">
        <f t="shared" si="40"/>
        <v>1.1000000000000001</v>
      </c>
      <c r="Y77" s="1225">
        <f t="shared" si="40"/>
        <v>-1.1000000000000001</v>
      </c>
      <c r="Z77" s="1225">
        <f t="shared" si="40"/>
        <v>-0.3</v>
      </c>
      <c r="AA77" s="1225">
        <f t="shared" si="40"/>
        <v>-0.2</v>
      </c>
      <c r="AB77" s="1225">
        <f t="shared" si="40"/>
        <v>-0.1</v>
      </c>
      <c r="AC77" s="1225">
        <f t="shared" si="40"/>
        <v>0.2</v>
      </c>
      <c r="AD77" s="1225">
        <f t="shared" si="40"/>
        <v>2.4</v>
      </c>
      <c r="AE77" s="1225">
        <f t="shared" si="40"/>
        <v>0.9</v>
      </c>
      <c r="AF77" s="1225">
        <f t="shared" si="40"/>
        <v>0.2</v>
      </c>
      <c r="AG77" s="1225">
        <f t="shared" si="40"/>
        <v>0.2</v>
      </c>
      <c r="AH77" s="1225">
        <f t="shared" si="40"/>
        <v>0.7</v>
      </c>
      <c r="AI77" s="1225">
        <f t="shared" si="40"/>
        <v>0.6</v>
      </c>
      <c r="AJ77" s="1235">
        <f t="shared" si="40"/>
        <v>0.7</v>
      </c>
      <c r="AK77" s="1235">
        <f t="shared" si="40"/>
        <v>-0.7</v>
      </c>
      <c r="AL77" s="1235">
        <f t="shared" si="40"/>
        <v>2</v>
      </c>
      <c r="AM77" s="1235">
        <f t="shared" si="40"/>
        <v>3.4</v>
      </c>
      <c r="AN77" s="1235">
        <f t="shared" si="40"/>
        <v>2.9</v>
      </c>
      <c r="AO77" s="1264" t="s">
        <v>1015</v>
      </c>
      <c r="AP77" s="1209"/>
      <c r="AT77" s="1324"/>
    </row>
    <row r="78" spans="1:48">
      <c r="A78" s="1209"/>
      <c r="B78" s="1227" t="s">
        <v>1016</v>
      </c>
      <c r="C78" s="1239" t="s">
        <v>578</v>
      </c>
      <c r="D78" s="1514" t="s">
        <v>996</v>
      </c>
      <c r="E78" s="1629">
        <v>103.041666666667</v>
      </c>
      <c r="F78" s="1326">
        <v>104.583333333333</v>
      </c>
      <c r="G78" s="1326">
        <v>105.666666666667</v>
      </c>
      <c r="H78" s="1326">
        <v>104.741666666667</v>
      </c>
      <c r="I78" s="1326">
        <v>103.091666666667</v>
      </c>
      <c r="J78" s="1326">
        <v>101.4</v>
      </c>
      <c r="K78" s="1326">
        <v>100.541666666667</v>
      </c>
      <c r="L78" s="1327">
        <v>98.85</v>
      </c>
      <c r="M78" s="1327">
        <v>99.525000000000006</v>
      </c>
      <c r="N78" s="1327">
        <v>97.974999999999994</v>
      </c>
      <c r="O78" s="1327">
        <v>96.625</v>
      </c>
      <c r="P78" s="1327">
        <v>96.633333333333297</v>
      </c>
      <c r="Q78" s="1327">
        <v>94.391666666666694</v>
      </c>
      <c r="R78" s="1327">
        <v>92.4583333333333</v>
      </c>
      <c r="S78" s="1231">
        <v>91.641666666666694</v>
      </c>
      <c r="T78" s="1231">
        <v>92.841666666666697</v>
      </c>
      <c r="U78" s="1231">
        <v>94.341666666666697</v>
      </c>
      <c r="V78" s="1231">
        <v>96.433333333333294</v>
      </c>
      <c r="W78" s="1231">
        <v>98.108333333333306</v>
      </c>
      <c r="X78" s="1231">
        <v>102.60833333333299</v>
      </c>
      <c r="Y78" s="1231">
        <v>97.2083333333333</v>
      </c>
      <c r="Z78" s="1231">
        <v>97.108333333333306</v>
      </c>
      <c r="AA78" s="1231">
        <v>98.5</v>
      </c>
      <c r="AB78" s="1231">
        <v>97.65</v>
      </c>
      <c r="AC78" s="1231">
        <v>98.866666666666703</v>
      </c>
      <c r="AD78" s="1231">
        <v>102.05</v>
      </c>
      <c r="AE78" s="1231">
        <v>99.7083333333333</v>
      </c>
      <c r="AF78" s="1231">
        <v>96.2</v>
      </c>
      <c r="AG78" s="1231">
        <v>98.424999999999997</v>
      </c>
      <c r="AH78" s="1231">
        <v>100.97499999999999</v>
      </c>
      <c r="AI78" s="1519">
        <v>101.166666666667</v>
      </c>
      <c r="AJ78" s="1314">
        <v>100</v>
      </c>
      <c r="AK78" s="1517">
        <v>104.60833333333299</v>
      </c>
      <c r="AL78" s="1517">
        <v>114.875</v>
      </c>
      <c r="AM78" s="1517">
        <v>119.85833333333299</v>
      </c>
      <c r="AN78" s="1517">
        <v>122.625</v>
      </c>
      <c r="AO78" s="1328" t="s">
        <v>1017</v>
      </c>
      <c r="AP78" s="1209"/>
      <c r="AT78" s="1324"/>
    </row>
    <row r="79" spans="1:48">
      <c r="A79" s="1209"/>
      <c r="B79" s="1237"/>
      <c r="C79" s="1245" t="s">
        <v>1018</v>
      </c>
      <c r="D79" s="1524" t="s">
        <v>577</v>
      </c>
      <c r="E79" s="1626" t="s">
        <v>579</v>
      </c>
      <c r="F79" s="1225">
        <f t="shared" ref="F79:AN79" si="41">ROUND((F78-E78)/E78*100,1)</f>
        <v>1.5</v>
      </c>
      <c r="G79" s="1225">
        <f t="shared" si="41"/>
        <v>1</v>
      </c>
      <c r="H79" s="1225">
        <f t="shared" si="41"/>
        <v>-0.9</v>
      </c>
      <c r="I79" s="1225">
        <f t="shared" si="41"/>
        <v>-1.6</v>
      </c>
      <c r="J79" s="1225">
        <f t="shared" si="41"/>
        <v>-1.6</v>
      </c>
      <c r="K79" s="1225">
        <f t="shared" si="41"/>
        <v>-0.8</v>
      </c>
      <c r="L79" s="1225">
        <f t="shared" si="41"/>
        <v>-1.7</v>
      </c>
      <c r="M79" s="1225">
        <f t="shared" si="41"/>
        <v>0.7</v>
      </c>
      <c r="N79" s="1225">
        <f t="shared" si="41"/>
        <v>-1.6</v>
      </c>
      <c r="O79" s="1225">
        <f t="shared" si="41"/>
        <v>-1.4</v>
      </c>
      <c r="P79" s="1225">
        <f t="shared" si="41"/>
        <v>0</v>
      </c>
      <c r="Q79" s="1225">
        <f t="shared" si="41"/>
        <v>-2.2999999999999998</v>
      </c>
      <c r="R79" s="1225">
        <f t="shared" si="41"/>
        <v>-2</v>
      </c>
      <c r="S79" s="1225">
        <f t="shared" si="41"/>
        <v>-0.9</v>
      </c>
      <c r="T79" s="1225">
        <f t="shared" si="41"/>
        <v>1.3</v>
      </c>
      <c r="U79" s="1225">
        <f t="shared" si="41"/>
        <v>1.6</v>
      </c>
      <c r="V79" s="1225">
        <f t="shared" si="41"/>
        <v>2.2000000000000002</v>
      </c>
      <c r="W79" s="1225">
        <f t="shared" si="41"/>
        <v>1.7</v>
      </c>
      <c r="X79" s="1225">
        <f t="shared" si="41"/>
        <v>4.5999999999999996</v>
      </c>
      <c r="Y79" s="1225">
        <f t="shared" si="41"/>
        <v>-5.3</v>
      </c>
      <c r="Z79" s="1225">
        <f t="shared" si="41"/>
        <v>-0.1</v>
      </c>
      <c r="AA79" s="1225">
        <f t="shared" si="41"/>
        <v>1.4</v>
      </c>
      <c r="AB79" s="1225">
        <f t="shared" si="41"/>
        <v>-0.9</v>
      </c>
      <c r="AC79" s="1225">
        <f t="shared" si="41"/>
        <v>1.2</v>
      </c>
      <c r="AD79" s="1225">
        <f t="shared" si="41"/>
        <v>3.2</v>
      </c>
      <c r="AE79" s="1225">
        <f t="shared" si="41"/>
        <v>-2.2999999999999998</v>
      </c>
      <c r="AF79" s="1225">
        <f t="shared" si="41"/>
        <v>-3.5</v>
      </c>
      <c r="AG79" s="1225">
        <f t="shared" si="41"/>
        <v>2.2999999999999998</v>
      </c>
      <c r="AH79" s="1225">
        <f t="shared" si="41"/>
        <v>2.6</v>
      </c>
      <c r="AI79" s="1225">
        <f t="shared" si="41"/>
        <v>0.2</v>
      </c>
      <c r="AJ79" s="1226">
        <f t="shared" si="41"/>
        <v>-1.2</v>
      </c>
      <c r="AK79" s="1511">
        <f t="shared" si="41"/>
        <v>4.5999999999999996</v>
      </c>
      <c r="AL79" s="1511">
        <f t="shared" si="41"/>
        <v>9.8000000000000007</v>
      </c>
      <c r="AM79" s="1226">
        <f t="shared" si="41"/>
        <v>4.3</v>
      </c>
      <c r="AN79" s="1226">
        <f t="shared" si="41"/>
        <v>2.2999999999999998</v>
      </c>
      <c r="AO79" s="1264" t="s">
        <v>1015</v>
      </c>
      <c r="AP79" s="1209"/>
      <c r="AQ79" s="327" t="s">
        <v>271</v>
      </c>
    </row>
    <row r="80" spans="1:48">
      <c r="A80" s="1209"/>
      <c r="B80" s="1248"/>
      <c r="C80" s="1249" t="s">
        <v>1019</v>
      </c>
      <c r="D80" s="1514" t="s">
        <v>996</v>
      </c>
      <c r="E80" s="1457">
        <v>92.2</v>
      </c>
      <c r="F80" s="1457">
        <v>96.5</v>
      </c>
      <c r="G80" s="1457">
        <v>99.7</v>
      </c>
      <c r="H80" s="1457">
        <v>101.6</v>
      </c>
      <c r="I80" s="1457">
        <v>102.2</v>
      </c>
      <c r="J80" s="1457">
        <v>104</v>
      </c>
      <c r="K80" s="1457">
        <v>105.9</v>
      </c>
      <c r="L80" s="1457">
        <v>107.6</v>
      </c>
      <c r="M80" s="1457">
        <v>109.6</v>
      </c>
      <c r="N80" s="1457">
        <v>108.2</v>
      </c>
      <c r="O80" s="1457">
        <v>106.7</v>
      </c>
      <c r="P80" s="1457">
        <v>106.4</v>
      </c>
      <c r="Q80" s="1457">
        <v>105.4</v>
      </c>
      <c r="R80" s="1457">
        <v>102.4</v>
      </c>
      <c r="S80" s="1457">
        <v>102.3</v>
      </c>
      <c r="T80" s="1457">
        <v>101.8</v>
      </c>
      <c r="U80" s="1457">
        <v>102.9</v>
      </c>
      <c r="V80" s="1457">
        <v>103.9</v>
      </c>
      <c r="W80" s="1457">
        <v>103</v>
      </c>
      <c r="X80" s="1457">
        <v>102.5</v>
      </c>
      <c r="Y80" s="1457">
        <v>97.6</v>
      </c>
      <c r="Z80" s="1457">
        <v>98.6</v>
      </c>
      <c r="AA80" s="1457">
        <v>98.9</v>
      </c>
      <c r="AB80" s="1457">
        <v>97.9</v>
      </c>
      <c r="AC80" s="1457">
        <v>97.9</v>
      </c>
      <c r="AD80" s="1457">
        <v>98.9</v>
      </c>
      <c r="AE80" s="1457">
        <v>99</v>
      </c>
      <c r="AF80" s="1457">
        <v>100.1</v>
      </c>
      <c r="AG80" s="1457">
        <v>100.7</v>
      </c>
      <c r="AH80" s="1457">
        <v>101.9</v>
      </c>
      <c r="AI80" s="1457">
        <v>101.7</v>
      </c>
      <c r="AJ80" s="1457">
        <v>100</v>
      </c>
      <c r="AK80" s="1457">
        <v>100.9</v>
      </c>
      <c r="AL80" s="1457">
        <v>104</v>
      </c>
      <c r="AM80" s="1895">
        <v>105.9</v>
      </c>
      <c r="AN80" s="1895">
        <v>108.9</v>
      </c>
      <c r="AO80" s="1322" t="s">
        <v>1121</v>
      </c>
      <c r="AP80" s="1233" t="s">
        <v>271</v>
      </c>
    </row>
    <row r="81" spans="1:42">
      <c r="A81" s="1209"/>
      <c r="B81" s="1248"/>
      <c r="C81" s="1228" t="s">
        <v>1021</v>
      </c>
      <c r="D81" s="1251" t="s">
        <v>577</v>
      </c>
      <c r="E81" s="1626" t="s">
        <v>579</v>
      </c>
      <c r="F81" s="1229">
        <f t="shared" ref="F81:AN81" si="42">ROUND((F80-E80)/E80*100,1)</f>
        <v>4.7</v>
      </c>
      <c r="G81" s="1229">
        <f t="shared" si="42"/>
        <v>3.3</v>
      </c>
      <c r="H81" s="1229">
        <f t="shared" si="42"/>
        <v>1.9</v>
      </c>
      <c r="I81" s="1229">
        <f t="shared" si="42"/>
        <v>0.6</v>
      </c>
      <c r="J81" s="1229">
        <f t="shared" si="42"/>
        <v>1.8</v>
      </c>
      <c r="K81" s="1229">
        <f t="shared" si="42"/>
        <v>1.8</v>
      </c>
      <c r="L81" s="1229">
        <f t="shared" si="42"/>
        <v>1.6</v>
      </c>
      <c r="M81" s="1229">
        <f t="shared" si="42"/>
        <v>1.9</v>
      </c>
      <c r="N81" s="1229">
        <f t="shared" si="42"/>
        <v>-1.3</v>
      </c>
      <c r="O81" s="1229">
        <f t="shared" si="42"/>
        <v>-1.4</v>
      </c>
      <c r="P81" s="1229">
        <f t="shared" si="42"/>
        <v>-0.3</v>
      </c>
      <c r="Q81" s="1229">
        <f t="shared" si="42"/>
        <v>-0.9</v>
      </c>
      <c r="R81" s="1229">
        <f t="shared" si="42"/>
        <v>-2.8</v>
      </c>
      <c r="S81" s="1229">
        <f t="shared" si="42"/>
        <v>-0.1</v>
      </c>
      <c r="T81" s="1229">
        <f t="shared" si="42"/>
        <v>-0.5</v>
      </c>
      <c r="U81" s="1229">
        <f t="shared" si="42"/>
        <v>1.1000000000000001</v>
      </c>
      <c r="V81" s="1229">
        <f t="shared" si="42"/>
        <v>1</v>
      </c>
      <c r="W81" s="1229">
        <f t="shared" si="42"/>
        <v>-0.9</v>
      </c>
      <c r="X81" s="1229">
        <f t="shared" si="42"/>
        <v>-0.5</v>
      </c>
      <c r="Y81" s="1229">
        <f t="shared" si="42"/>
        <v>-4.8</v>
      </c>
      <c r="Z81" s="1229">
        <f t="shared" si="42"/>
        <v>1</v>
      </c>
      <c r="AA81" s="1229">
        <f t="shared" si="42"/>
        <v>0.3</v>
      </c>
      <c r="AB81" s="1229">
        <f t="shared" si="42"/>
        <v>-1</v>
      </c>
      <c r="AC81" s="1229">
        <f t="shared" si="42"/>
        <v>0</v>
      </c>
      <c r="AD81" s="1229">
        <f t="shared" si="42"/>
        <v>1</v>
      </c>
      <c r="AE81" s="1229">
        <f t="shared" si="42"/>
        <v>0.1</v>
      </c>
      <c r="AF81" s="1229">
        <f t="shared" si="42"/>
        <v>1.1000000000000001</v>
      </c>
      <c r="AG81" s="1229">
        <f t="shared" si="42"/>
        <v>0.6</v>
      </c>
      <c r="AH81" s="1229">
        <f t="shared" si="42"/>
        <v>1.2</v>
      </c>
      <c r="AI81" s="1229">
        <f t="shared" si="42"/>
        <v>-0.2</v>
      </c>
      <c r="AJ81" s="1458">
        <f t="shared" si="42"/>
        <v>-1.7</v>
      </c>
      <c r="AK81" s="1252">
        <f t="shared" si="42"/>
        <v>0.9</v>
      </c>
      <c r="AL81" s="1252">
        <f t="shared" si="42"/>
        <v>3.1</v>
      </c>
      <c r="AM81" s="1252">
        <f t="shared" si="42"/>
        <v>1.8</v>
      </c>
      <c r="AN81" s="1252">
        <f t="shared" si="42"/>
        <v>2.8</v>
      </c>
      <c r="AO81" s="1873" t="s">
        <v>1122</v>
      </c>
      <c r="AP81" s="1209" t="s">
        <v>271</v>
      </c>
    </row>
    <row r="82" spans="1:42">
      <c r="A82" s="1209"/>
      <c r="B82" s="1248" t="s">
        <v>1022</v>
      </c>
      <c r="C82" s="1249" t="s">
        <v>1019</v>
      </c>
      <c r="D82" s="1256" t="s">
        <v>996</v>
      </c>
      <c r="E82" s="1457">
        <v>106</v>
      </c>
      <c r="F82" s="1457">
        <v>107.6</v>
      </c>
      <c r="G82" s="1457">
        <v>107.6</v>
      </c>
      <c r="H82" s="1457">
        <v>107.9</v>
      </c>
      <c r="I82" s="1457">
        <v>107.2</v>
      </c>
      <c r="J82" s="1457">
        <v>108.7</v>
      </c>
      <c r="K82" s="1457">
        <v>110.9</v>
      </c>
      <c r="L82" s="1457">
        <v>112.8</v>
      </c>
      <c r="M82" s="1457">
        <v>113</v>
      </c>
      <c r="N82" s="1457">
        <v>110.9</v>
      </c>
      <c r="O82" s="1457">
        <v>109.7</v>
      </c>
      <c r="P82" s="1457">
        <v>110.4</v>
      </c>
      <c r="Q82" s="1457">
        <v>110.4</v>
      </c>
      <c r="R82" s="1457">
        <v>108.4</v>
      </c>
      <c r="S82" s="1457">
        <v>108.6</v>
      </c>
      <c r="T82" s="1457">
        <v>108.1</v>
      </c>
      <c r="U82" s="1457">
        <v>109.7</v>
      </c>
      <c r="V82" s="1457">
        <v>110.4</v>
      </c>
      <c r="W82" s="1457">
        <v>109.3</v>
      </c>
      <c r="X82" s="1457">
        <v>107.1</v>
      </c>
      <c r="Y82" s="1457">
        <v>103.5</v>
      </c>
      <c r="Z82" s="1457">
        <v>105.5</v>
      </c>
      <c r="AA82" s="1457">
        <v>106</v>
      </c>
      <c r="AB82" s="1457">
        <v>104.9</v>
      </c>
      <c r="AC82" s="1457">
        <v>104.5</v>
      </c>
      <c r="AD82" s="1457">
        <v>102.2</v>
      </c>
      <c r="AE82" s="1457">
        <v>101.2</v>
      </c>
      <c r="AF82" s="1457">
        <v>102.5</v>
      </c>
      <c r="AG82" s="1457">
        <v>102.4</v>
      </c>
      <c r="AH82" s="1457">
        <v>102.4</v>
      </c>
      <c r="AI82" s="1457">
        <v>101.7</v>
      </c>
      <c r="AJ82" s="1457">
        <v>100</v>
      </c>
      <c r="AK82" s="1526">
        <v>101.2</v>
      </c>
      <c r="AL82" s="1526">
        <v>101.3</v>
      </c>
      <c r="AM82" s="1895">
        <v>99.3</v>
      </c>
      <c r="AN82" s="1895">
        <v>99</v>
      </c>
      <c r="AO82" s="2889" t="s">
        <v>1123</v>
      </c>
      <c r="AP82" s="1233" t="s">
        <v>271</v>
      </c>
    </row>
    <row r="83" spans="1:42">
      <c r="A83" s="1209"/>
      <c r="B83" s="1248"/>
      <c r="C83" s="1228" t="s">
        <v>566</v>
      </c>
      <c r="D83" s="1251" t="s">
        <v>577</v>
      </c>
      <c r="E83" s="1626" t="s">
        <v>579</v>
      </c>
      <c r="F83" s="1229">
        <f t="shared" ref="F83:AN83" si="43">ROUND((F82-E82)/E82*100,1)</f>
        <v>1.5</v>
      </c>
      <c r="G83" s="1229">
        <f t="shared" si="43"/>
        <v>0</v>
      </c>
      <c r="H83" s="1229">
        <f t="shared" si="43"/>
        <v>0.3</v>
      </c>
      <c r="I83" s="1229">
        <f t="shared" si="43"/>
        <v>-0.6</v>
      </c>
      <c r="J83" s="1229">
        <f t="shared" si="43"/>
        <v>1.4</v>
      </c>
      <c r="K83" s="1229">
        <f t="shared" si="43"/>
        <v>2</v>
      </c>
      <c r="L83" s="1229">
        <f t="shared" si="43"/>
        <v>1.7</v>
      </c>
      <c r="M83" s="1229">
        <f t="shared" si="43"/>
        <v>0.2</v>
      </c>
      <c r="N83" s="1229">
        <f t="shared" si="43"/>
        <v>-1.9</v>
      </c>
      <c r="O83" s="1229">
        <f t="shared" si="43"/>
        <v>-1.1000000000000001</v>
      </c>
      <c r="P83" s="1229">
        <f t="shared" si="43"/>
        <v>0.6</v>
      </c>
      <c r="Q83" s="1229">
        <f t="shared" si="43"/>
        <v>0</v>
      </c>
      <c r="R83" s="1229">
        <f t="shared" si="43"/>
        <v>-1.8</v>
      </c>
      <c r="S83" s="1229">
        <f t="shared" si="43"/>
        <v>0.2</v>
      </c>
      <c r="T83" s="1229">
        <f t="shared" si="43"/>
        <v>-0.5</v>
      </c>
      <c r="U83" s="1229">
        <f t="shared" si="43"/>
        <v>1.5</v>
      </c>
      <c r="V83" s="1229">
        <f t="shared" si="43"/>
        <v>0.6</v>
      </c>
      <c r="W83" s="1229">
        <f t="shared" si="43"/>
        <v>-1</v>
      </c>
      <c r="X83" s="1229">
        <f t="shared" si="43"/>
        <v>-2</v>
      </c>
      <c r="Y83" s="1229">
        <f t="shared" si="43"/>
        <v>-3.4</v>
      </c>
      <c r="Z83" s="1229">
        <f t="shared" si="43"/>
        <v>1.9</v>
      </c>
      <c r="AA83" s="1229">
        <f t="shared" si="43"/>
        <v>0.5</v>
      </c>
      <c r="AB83" s="1229">
        <f t="shared" si="43"/>
        <v>-1</v>
      </c>
      <c r="AC83" s="1229">
        <f t="shared" si="43"/>
        <v>-0.4</v>
      </c>
      <c r="AD83" s="1229">
        <f t="shared" si="43"/>
        <v>-2.2000000000000002</v>
      </c>
      <c r="AE83" s="1229">
        <f t="shared" si="43"/>
        <v>-1</v>
      </c>
      <c r="AF83" s="1229">
        <f t="shared" si="43"/>
        <v>1.3</v>
      </c>
      <c r="AG83" s="1229">
        <f t="shared" si="43"/>
        <v>-0.1</v>
      </c>
      <c r="AH83" s="1229">
        <f t="shared" si="43"/>
        <v>0</v>
      </c>
      <c r="AI83" s="1229">
        <f t="shared" si="43"/>
        <v>-0.7</v>
      </c>
      <c r="AJ83" s="1458">
        <f t="shared" si="43"/>
        <v>-1.7</v>
      </c>
      <c r="AK83" s="1458">
        <f t="shared" si="43"/>
        <v>1.2</v>
      </c>
      <c r="AL83" s="1458">
        <f t="shared" si="43"/>
        <v>0.1</v>
      </c>
      <c r="AM83" s="1458">
        <f t="shared" si="43"/>
        <v>-2</v>
      </c>
      <c r="AN83" s="2628">
        <f t="shared" si="43"/>
        <v>-0.3</v>
      </c>
      <c r="AO83" s="2889"/>
      <c r="AP83" s="1209"/>
    </row>
    <row r="84" spans="1:42">
      <c r="A84" s="1209"/>
      <c r="B84" s="1248" t="s">
        <v>1025</v>
      </c>
      <c r="C84" s="1255" t="s">
        <v>569</v>
      </c>
      <c r="D84" s="1256" t="s">
        <v>996</v>
      </c>
      <c r="E84" s="1253">
        <v>147.6</v>
      </c>
      <c r="F84" s="1253">
        <v>147.4</v>
      </c>
      <c r="G84" s="1253">
        <v>138</v>
      </c>
      <c r="H84" s="1253">
        <v>117.8</v>
      </c>
      <c r="I84" s="1253">
        <v>104.6</v>
      </c>
      <c r="J84" s="1253">
        <v>102.4</v>
      </c>
      <c r="K84" s="1253">
        <v>106.2</v>
      </c>
      <c r="L84" s="1253">
        <v>113.8</v>
      </c>
      <c r="M84" s="1253">
        <v>117.2</v>
      </c>
      <c r="N84" s="1253">
        <v>106.9</v>
      </c>
      <c r="O84" s="1253">
        <v>105.4</v>
      </c>
      <c r="P84" s="1253">
        <v>111.4</v>
      </c>
      <c r="Q84" s="1253">
        <v>107.3</v>
      </c>
      <c r="R84" s="1253">
        <v>108.1</v>
      </c>
      <c r="S84" s="1253">
        <v>114.5</v>
      </c>
      <c r="T84" s="1253">
        <v>118.7</v>
      </c>
      <c r="U84" s="1253">
        <v>119</v>
      </c>
      <c r="V84" s="1253">
        <v>122.9</v>
      </c>
      <c r="W84" s="1253">
        <v>124.9</v>
      </c>
      <c r="X84" s="1253">
        <v>121.1</v>
      </c>
      <c r="Y84" s="1253">
        <v>101.4</v>
      </c>
      <c r="Z84" s="1253">
        <v>112.7</v>
      </c>
      <c r="AA84" s="1253">
        <v>112.4</v>
      </c>
      <c r="AB84" s="1253">
        <v>113.6</v>
      </c>
      <c r="AC84" s="1253">
        <v>116.7</v>
      </c>
      <c r="AD84" s="1253">
        <v>121.2</v>
      </c>
      <c r="AE84" s="1253">
        <v>120</v>
      </c>
      <c r="AF84" s="1253">
        <v>118</v>
      </c>
      <c r="AG84" s="1253">
        <v>117.6</v>
      </c>
      <c r="AH84" s="1253">
        <v>116.2</v>
      </c>
      <c r="AI84" s="1253">
        <v>115.1</v>
      </c>
      <c r="AJ84" s="1253">
        <v>100</v>
      </c>
      <c r="AK84" s="1253">
        <v>107.4</v>
      </c>
      <c r="AL84" s="1253">
        <v>113</v>
      </c>
      <c r="AM84" s="2633">
        <v>111.6</v>
      </c>
      <c r="AN84" s="1458">
        <v>108.4</v>
      </c>
      <c r="AO84" s="1329"/>
      <c r="AP84" s="1233" t="s">
        <v>271</v>
      </c>
    </row>
    <row r="85" spans="1:42">
      <c r="A85" s="1209"/>
      <c r="B85" s="1248"/>
      <c r="C85" s="1228" t="s">
        <v>570</v>
      </c>
      <c r="D85" s="1251" t="s">
        <v>577</v>
      </c>
      <c r="E85" s="1626" t="s">
        <v>579</v>
      </c>
      <c r="F85" s="1229">
        <f t="shared" ref="F85:AN85" si="44">ROUND((F84-E84)/E84*100,1)</f>
        <v>-0.1</v>
      </c>
      <c r="G85" s="1229">
        <f t="shared" si="44"/>
        <v>-6.4</v>
      </c>
      <c r="H85" s="1229">
        <f t="shared" si="44"/>
        <v>-14.6</v>
      </c>
      <c r="I85" s="1229">
        <f t="shared" si="44"/>
        <v>-11.2</v>
      </c>
      <c r="J85" s="1229">
        <f t="shared" si="44"/>
        <v>-2.1</v>
      </c>
      <c r="K85" s="1229">
        <f t="shared" si="44"/>
        <v>3.7</v>
      </c>
      <c r="L85" s="1229">
        <f t="shared" si="44"/>
        <v>7.2</v>
      </c>
      <c r="M85" s="1229">
        <f t="shared" si="44"/>
        <v>3</v>
      </c>
      <c r="N85" s="1229">
        <f t="shared" si="44"/>
        <v>-8.8000000000000007</v>
      </c>
      <c r="O85" s="1229">
        <f t="shared" si="44"/>
        <v>-1.4</v>
      </c>
      <c r="P85" s="1229">
        <f t="shared" si="44"/>
        <v>5.7</v>
      </c>
      <c r="Q85" s="1229">
        <f t="shared" si="44"/>
        <v>-3.7</v>
      </c>
      <c r="R85" s="1229">
        <f t="shared" si="44"/>
        <v>0.7</v>
      </c>
      <c r="S85" s="1229">
        <f t="shared" si="44"/>
        <v>5.9</v>
      </c>
      <c r="T85" s="1229">
        <f t="shared" si="44"/>
        <v>3.7</v>
      </c>
      <c r="U85" s="1229">
        <f t="shared" si="44"/>
        <v>0.3</v>
      </c>
      <c r="V85" s="1229">
        <f t="shared" si="44"/>
        <v>3.3</v>
      </c>
      <c r="W85" s="1229">
        <f t="shared" si="44"/>
        <v>1.6</v>
      </c>
      <c r="X85" s="1229">
        <f t="shared" si="44"/>
        <v>-3</v>
      </c>
      <c r="Y85" s="1229">
        <f t="shared" si="44"/>
        <v>-16.3</v>
      </c>
      <c r="Z85" s="1229">
        <f t="shared" si="44"/>
        <v>11.1</v>
      </c>
      <c r="AA85" s="1229">
        <f t="shared" si="44"/>
        <v>-0.3</v>
      </c>
      <c r="AB85" s="1229">
        <f t="shared" si="44"/>
        <v>1.1000000000000001</v>
      </c>
      <c r="AC85" s="1229">
        <f t="shared" si="44"/>
        <v>2.7</v>
      </c>
      <c r="AD85" s="1229">
        <f t="shared" si="44"/>
        <v>3.9</v>
      </c>
      <c r="AE85" s="1229">
        <f t="shared" si="44"/>
        <v>-1</v>
      </c>
      <c r="AF85" s="1229">
        <f t="shared" si="44"/>
        <v>-1.7</v>
      </c>
      <c r="AG85" s="1229">
        <f t="shared" si="44"/>
        <v>-0.3</v>
      </c>
      <c r="AH85" s="1229">
        <f t="shared" si="44"/>
        <v>-1.2</v>
      </c>
      <c r="AI85" s="1229">
        <f t="shared" si="44"/>
        <v>-0.9</v>
      </c>
      <c r="AJ85" s="1458">
        <f t="shared" si="44"/>
        <v>-13.1</v>
      </c>
      <c r="AK85" s="1252">
        <f t="shared" si="44"/>
        <v>7.4</v>
      </c>
      <c r="AL85" s="1252">
        <f t="shared" si="44"/>
        <v>5.2</v>
      </c>
      <c r="AM85" s="1252">
        <f t="shared" si="44"/>
        <v>-1.2</v>
      </c>
      <c r="AN85" s="1252">
        <f t="shared" si="44"/>
        <v>-2.9</v>
      </c>
      <c r="AO85" s="1267"/>
      <c r="AP85" s="1209"/>
    </row>
    <row r="86" spans="1:42">
      <c r="A86" s="1209"/>
      <c r="B86" s="1248" t="s">
        <v>1026</v>
      </c>
      <c r="C86" s="1228" t="s">
        <v>571</v>
      </c>
      <c r="D86" s="1256" t="s">
        <v>996</v>
      </c>
      <c r="E86" s="1253">
        <v>77.599999999999994</v>
      </c>
      <c r="F86" s="1253">
        <v>80.099999999999994</v>
      </c>
      <c r="G86" s="1253">
        <v>82.7</v>
      </c>
      <c r="H86" s="1253">
        <v>84.4</v>
      </c>
      <c r="I86" s="1253">
        <v>85.4</v>
      </c>
      <c r="J86" s="1253">
        <v>85.5</v>
      </c>
      <c r="K86" s="1253">
        <v>85</v>
      </c>
      <c r="L86" s="1253">
        <v>84.6</v>
      </c>
      <c r="M86" s="1253">
        <v>85.2</v>
      </c>
      <c r="N86" s="1253">
        <v>85.7</v>
      </c>
      <c r="O86" s="1253">
        <v>85.2</v>
      </c>
      <c r="P86" s="1253">
        <v>84.4</v>
      </c>
      <c r="Q86" s="1253">
        <v>83.7</v>
      </c>
      <c r="R86" s="1253">
        <v>82.6</v>
      </c>
      <c r="S86" s="1253">
        <v>81.8</v>
      </c>
      <c r="T86" s="1253">
        <v>82.2</v>
      </c>
      <c r="U86" s="1253">
        <v>82.9</v>
      </c>
      <c r="V86" s="1253">
        <v>83.7</v>
      </c>
      <c r="W86" s="1253">
        <v>86</v>
      </c>
      <c r="X86" s="1253">
        <v>88.8</v>
      </c>
      <c r="Y86" s="1253">
        <v>89.9</v>
      </c>
      <c r="Z86" s="1253">
        <v>90.1</v>
      </c>
      <c r="AA86" s="1253">
        <v>90.6</v>
      </c>
      <c r="AB86" s="1253">
        <v>90.8</v>
      </c>
      <c r="AC86" s="1253">
        <v>91.2</v>
      </c>
      <c r="AD86" s="1253">
        <v>92</v>
      </c>
      <c r="AE86" s="1253">
        <v>93</v>
      </c>
      <c r="AF86" s="1253">
        <v>93.9</v>
      </c>
      <c r="AG86" s="1253">
        <v>95.9</v>
      </c>
      <c r="AH86" s="1253">
        <v>97</v>
      </c>
      <c r="AI86" s="1253">
        <v>98.9</v>
      </c>
      <c r="AJ86" s="1253">
        <v>100</v>
      </c>
      <c r="AK86" s="1229">
        <v>100.3</v>
      </c>
      <c r="AL86" s="1229">
        <v>99.7</v>
      </c>
      <c r="AM86" s="1458">
        <v>100.4</v>
      </c>
      <c r="AN86" s="1458">
        <v>101.6</v>
      </c>
      <c r="AO86" s="1329"/>
      <c r="AP86" s="1233" t="s">
        <v>271</v>
      </c>
    </row>
    <row r="87" spans="1:42">
      <c r="A87" s="1209"/>
      <c r="B87" s="1248" t="s">
        <v>1027</v>
      </c>
      <c r="C87" s="1228"/>
      <c r="D87" s="1251" t="s">
        <v>577</v>
      </c>
      <c r="E87" s="1626" t="s">
        <v>579</v>
      </c>
      <c r="F87" s="1236">
        <f t="shared" ref="F87:AN87" si="45">ROUND((F86-E86)/E86*100,1)</f>
        <v>3.2</v>
      </c>
      <c r="G87" s="1236">
        <f t="shared" si="45"/>
        <v>3.2</v>
      </c>
      <c r="H87" s="1236">
        <f t="shared" si="45"/>
        <v>2.1</v>
      </c>
      <c r="I87" s="1236">
        <f t="shared" si="45"/>
        <v>1.2</v>
      </c>
      <c r="J87" s="1236">
        <f t="shared" si="45"/>
        <v>0.1</v>
      </c>
      <c r="K87" s="1236">
        <f t="shared" si="45"/>
        <v>-0.6</v>
      </c>
      <c r="L87" s="1236">
        <f t="shared" si="45"/>
        <v>-0.5</v>
      </c>
      <c r="M87" s="1236">
        <f t="shared" si="45"/>
        <v>0.7</v>
      </c>
      <c r="N87" s="1236">
        <f t="shared" si="45"/>
        <v>0.6</v>
      </c>
      <c r="O87" s="1236">
        <f t="shared" si="45"/>
        <v>-0.6</v>
      </c>
      <c r="P87" s="1236">
        <f t="shared" si="45"/>
        <v>-0.9</v>
      </c>
      <c r="Q87" s="1236">
        <f t="shared" si="45"/>
        <v>-0.8</v>
      </c>
      <c r="R87" s="1236">
        <f t="shared" si="45"/>
        <v>-1.3</v>
      </c>
      <c r="S87" s="1236">
        <f t="shared" si="45"/>
        <v>-1</v>
      </c>
      <c r="T87" s="1236">
        <f t="shared" si="45"/>
        <v>0.5</v>
      </c>
      <c r="U87" s="1236">
        <f t="shared" si="45"/>
        <v>0.9</v>
      </c>
      <c r="V87" s="1236">
        <f t="shared" si="45"/>
        <v>1</v>
      </c>
      <c r="W87" s="1236">
        <f t="shared" si="45"/>
        <v>2.7</v>
      </c>
      <c r="X87" s="1236">
        <f t="shared" si="45"/>
        <v>3.3</v>
      </c>
      <c r="Y87" s="1236">
        <f t="shared" si="45"/>
        <v>1.2</v>
      </c>
      <c r="Z87" s="1236">
        <f t="shared" si="45"/>
        <v>0.2</v>
      </c>
      <c r="AA87" s="1236">
        <f t="shared" si="45"/>
        <v>0.6</v>
      </c>
      <c r="AB87" s="1236">
        <f t="shared" si="45"/>
        <v>0.2</v>
      </c>
      <c r="AC87" s="1236">
        <f t="shared" si="45"/>
        <v>0.4</v>
      </c>
      <c r="AD87" s="1236">
        <f t="shared" si="45"/>
        <v>0.9</v>
      </c>
      <c r="AE87" s="1236">
        <f t="shared" si="45"/>
        <v>1.1000000000000001</v>
      </c>
      <c r="AF87" s="1236">
        <f t="shared" si="45"/>
        <v>1</v>
      </c>
      <c r="AG87" s="1236">
        <f t="shared" si="45"/>
        <v>2.1</v>
      </c>
      <c r="AH87" s="1236">
        <f t="shared" si="45"/>
        <v>1.1000000000000001</v>
      </c>
      <c r="AI87" s="1236">
        <f t="shared" si="45"/>
        <v>2</v>
      </c>
      <c r="AJ87" s="1252">
        <f t="shared" si="45"/>
        <v>1.1000000000000001</v>
      </c>
      <c r="AK87" s="1458">
        <f t="shared" si="45"/>
        <v>0.3</v>
      </c>
      <c r="AL87" s="1458">
        <f t="shared" si="45"/>
        <v>-0.6</v>
      </c>
      <c r="AM87" s="1252">
        <f t="shared" si="45"/>
        <v>0.7</v>
      </c>
      <c r="AN87" s="1252">
        <f t="shared" si="45"/>
        <v>1.2</v>
      </c>
      <c r="AO87" s="1267"/>
      <c r="AP87" s="1209"/>
    </row>
    <row r="88" spans="1:42">
      <c r="A88" s="1209"/>
      <c r="B88" s="1248"/>
      <c r="C88" s="1228" t="s">
        <v>572</v>
      </c>
      <c r="D88" s="1251" t="s">
        <v>1028</v>
      </c>
      <c r="E88" s="1631">
        <v>1.85</v>
      </c>
      <c r="F88" s="1568">
        <v>2.0699999999999998</v>
      </c>
      <c r="G88" s="1568">
        <v>2.0499999999999998</v>
      </c>
      <c r="H88" s="1568">
        <v>1.61</v>
      </c>
      <c r="I88" s="1568">
        <v>1.2</v>
      </c>
      <c r="J88" s="1568">
        <v>1.08</v>
      </c>
      <c r="K88" s="1568">
        <v>1.06</v>
      </c>
      <c r="L88" s="1568">
        <v>1.19</v>
      </c>
      <c r="M88" s="1568">
        <v>1.2</v>
      </c>
      <c r="N88" s="1568">
        <v>0.92</v>
      </c>
      <c r="O88" s="1568">
        <v>0.87</v>
      </c>
      <c r="P88" s="1568">
        <v>1.05</v>
      </c>
      <c r="Q88" s="1568">
        <v>1.01</v>
      </c>
      <c r="R88" s="1568">
        <v>0.93</v>
      </c>
      <c r="S88" s="1569">
        <v>1.07</v>
      </c>
      <c r="T88" s="1569">
        <v>1.29</v>
      </c>
      <c r="U88" s="1569">
        <v>1.46</v>
      </c>
      <c r="V88" s="1569">
        <v>1.56</v>
      </c>
      <c r="W88" s="1569">
        <v>1.52</v>
      </c>
      <c r="X88" s="1570">
        <v>1.25</v>
      </c>
      <c r="Y88" s="1570">
        <v>0.79</v>
      </c>
      <c r="Z88" s="1570">
        <v>0.89</v>
      </c>
      <c r="AA88" s="1570">
        <v>1.05</v>
      </c>
      <c r="AB88" s="1570">
        <v>1.28</v>
      </c>
      <c r="AC88" s="1570">
        <v>1.46</v>
      </c>
      <c r="AD88" s="1570">
        <v>1.66</v>
      </c>
      <c r="AE88" s="1570">
        <v>1.8</v>
      </c>
      <c r="AF88" s="1570">
        <v>2.04</v>
      </c>
      <c r="AG88" s="1570">
        <v>2.2400000000000002</v>
      </c>
      <c r="AH88" s="1570">
        <v>2.39</v>
      </c>
      <c r="AI88" s="1570">
        <v>2.42</v>
      </c>
      <c r="AJ88" s="1528">
        <v>1.95</v>
      </c>
      <c r="AK88" s="1529">
        <v>2.02</v>
      </c>
      <c r="AL88" s="1529">
        <v>2.2599999999999998</v>
      </c>
      <c r="AM88" s="1529">
        <v>2.29</v>
      </c>
      <c r="AN88" s="1529">
        <v>2.25</v>
      </c>
      <c r="AO88" s="1632" t="s">
        <v>1124</v>
      </c>
      <c r="AP88" s="1209"/>
    </row>
    <row r="89" spans="1:42">
      <c r="A89" s="1209"/>
      <c r="B89" s="1248" t="s">
        <v>1030</v>
      </c>
      <c r="C89" s="1228" t="s">
        <v>573</v>
      </c>
      <c r="D89" s="1251" t="s">
        <v>1028</v>
      </c>
      <c r="E89" s="1631">
        <v>1.25</v>
      </c>
      <c r="F89" s="1571">
        <v>1.4</v>
      </c>
      <c r="G89" s="1571">
        <v>1.4</v>
      </c>
      <c r="H89" s="1571">
        <v>1.08</v>
      </c>
      <c r="I89" s="1571">
        <v>0.76</v>
      </c>
      <c r="J89" s="1571">
        <v>0.64</v>
      </c>
      <c r="K89" s="1571">
        <v>0.63</v>
      </c>
      <c r="L89" s="1571">
        <v>0.7</v>
      </c>
      <c r="M89" s="1571">
        <v>0.72</v>
      </c>
      <c r="N89" s="1571">
        <v>0.53</v>
      </c>
      <c r="O89" s="1571">
        <v>0.48</v>
      </c>
      <c r="P89" s="1571">
        <v>0.59</v>
      </c>
      <c r="Q89" s="1571">
        <v>0.59</v>
      </c>
      <c r="R89" s="1571">
        <v>0.54</v>
      </c>
      <c r="S89" s="1572">
        <v>0.64</v>
      </c>
      <c r="T89" s="1572">
        <v>0.83</v>
      </c>
      <c r="U89" s="1572">
        <v>0.95</v>
      </c>
      <c r="V89" s="1572">
        <v>1.06</v>
      </c>
      <c r="W89" s="1572">
        <v>1.04</v>
      </c>
      <c r="X89" s="1573">
        <v>0.88</v>
      </c>
      <c r="Y89" s="1573">
        <v>0.47</v>
      </c>
      <c r="Z89" s="1573">
        <v>0.52</v>
      </c>
      <c r="AA89" s="1573">
        <v>0.65</v>
      </c>
      <c r="AB89" s="1573">
        <v>0.8</v>
      </c>
      <c r="AC89" s="1573">
        <v>0.93</v>
      </c>
      <c r="AD89" s="1573">
        <v>1.0900000000000001</v>
      </c>
      <c r="AE89" s="1573">
        <v>1.2</v>
      </c>
      <c r="AF89" s="1573">
        <v>1.36</v>
      </c>
      <c r="AG89" s="1573">
        <v>1.5</v>
      </c>
      <c r="AH89" s="1573">
        <v>1.61</v>
      </c>
      <c r="AI89" s="1573">
        <v>1.6</v>
      </c>
      <c r="AJ89" s="1529">
        <v>1.18</v>
      </c>
      <c r="AK89" s="1528">
        <v>1.1299999999999999</v>
      </c>
      <c r="AL89" s="1528">
        <v>1.28</v>
      </c>
      <c r="AM89" s="1529">
        <v>1.31</v>
      </c>
      <c r="AN89" s="1529">
        <v>1.25</v>
      </c>
      <c r="AO89" s="1633"/>
      <c r="AP89" s="1209" t="s">
        <v>64</v>
      </c>
    </row>
    <row r="90" spans="1:42" ht="13.5" thickBot="1">
      <c r="A90" s="1209"/>
      <c r="B90" s="1248"/>
      <c r="C90" s="1255" t="s">
        <v>574</v>
      </c>
      <c r="D90" s="1289" t="s">
        <v>575</v>
      </c>
      <c r="E90" s="1836">
        <v>2.2999999999999998</v>
      </c>
      <c r="F90" s="1574">
        <v>2.1</v>
      </c>
      <c r="G90" s="1574">
        <v>2.1</v>
      </c>
      <c r="H90" s="1574">
        <v>2.2000000000000002</v>
      </c>
      <c r="I90" s="1574">
        <v>2.5</v>
      </c>
      <c r="J90" s="1574">
        <v>2.9</v>
      </c>
      <c r="K90" s="1574">
        <v>3.2</v>
      </c>
      <c r="L90" s="1574">
        <v>3.4</v>
      </c>
      <c r="M90" s="1837">
        <v>3.4</v>
      </c>
      <c r="N90" s="1837">
        <v>4.0999999999999996</v>
      </c>
      <c r="O90" s="1837">
        <v>4.7</v>
      </c>
      <c r="P90" s="1837">
        <v>4.7</v>
      </c>
      <c r="Q90" s="1837">
        <v>5</v>
      </c>
      <c r="R90" s="1837">
        <v>5.4</v>
      </c>
      <c r="S90" s="1574">
        <v>5.3</v>
      </c>
      <c r="T90" s="1574">
        <v>4.7</v>
      </c>
      <c r="U90" s="1574">
        <v>4.4000000000000004</v>
      </c>
      <c r="V90" s="1574">
        <v>4.0999999999999996</v>
      </c>
      <c r="W90" s="1574">
        <v>3.9</v>
      </c>
      <c r="X90" s="1565">
        <v>4</v>
      </c>
      <c r="Y90" s="1565">
        <v>5.0999999999999996</v>
      </c>
      <c r="Z90" s="1565">
        <v>5.0999999999999996</v>
      </c>
      <c r="AA90" s="1565">
        <v>4.5999999999999996</v>
      </c>
      <c r="AB90" s="1565">
        <v>4.3</v>
      </c>
      <c r="AC90" s="1838">
        <v>4</v>
      </c>
      <c r="AD90" s="1838">
        <v>3.6</v>
      </c>
      <c r="AE90" s="1838">
        <v>3.4</v>
      </c>
      <c r="AF90" s="1838">
        <v>3.1</v>
      </c>
      <c r="AG90" s="1838">
        <v>2.8</v>
      </c>
      <c r="AH90" s="1838">
        <v>2.4</v>
      </c>
      <c r="AI90" s="1838">
        <v>2.4</v>
      </c>
      <c r="AJ90" s="1531">
        <v>2.8</v>
      </c>
      <c r="AK90" s="1609">
        <v>2.8</v>
      </c>
      <c r="AL90" s="1609">
        <v>2.6</v>
      </c>
      <c r="AM90" s="2634">
        <v>2.6</v>
      </c>
      <c r="AN90" s="1531">
        <v>2.5</v>
      </c>
      <c r="AO90" s="1839" t="s">
        <v>1107</v>
      </c>
      <c r="AP90" s="1209"/>
    </row>
    <row r="91" spans="1:42">
      <c r="A91" s="1209"/>
      <c r="B91" s="1576"/>
      <c r="C91" s="1840" t="s">
        <v>1125</v>
      </c>
      <c r="D91" s="1577" t="s">
        <v>1051</v>
      </c>
      <c r="E91" s="1841"/>
      <c r="F91" s="1842"/>
      <c r="G91" s="1842"/>
      <c r="H91" s="1842"/>
      <c r="I91" s="1842"/>
      <c r="J91" s="1842"/>
      <c r="K91" s="1842"/>
      <c r="L91" s="1842"/>
      <c r="M91" s="1842"/>
      <c r="N91" s="1842"/>
      <c r="O91" s="1842"/>
      <c r="P91" s="1842"/>
      <c r="Q91" s="1842"/>
      <c r="R91" s="1842"/>
      <c r="S91" s="1842"/>
      <c r="T91" s="1843"/>
      <c r="U91" s="1843"/>
      <c r="V91" s="1843"/>
      <c r="W91" s="1843"/>
      <c r="X91" s="1843"/>
      <c r="Y91" s="1843"/>
      <c r="Z91" s="1843"/>
      <c r="AA91" s="1843"/>
      <c r="AB91" s="1844">
        <v>100</v>
      </c>
      <c r="AC91" s="1845">
        <v>102.87122083333334</v>
      </c>
      <c r="AD91" s="1845">
        <v>101.77303000000001</v>
      </c>
      <c r="AE91" s="1845">
        <v>101.34519166666666</v>
      </c>
      <c r="AF91" s="1845">
        <v>100.57742</v>
      </c>
      <c r="AG91" s="1845">
        <v>101.7816325</v>
      </c>
      <c r="AH91" s="1845">
        <v>102.26316916666667</v>
      </c>
      <c r="AI91" s="1845">
        <v>101.32632333333332</v>
      </c>
      <c r="AJ91" s="1846">
        <v>95.347561666666664</v>
      </c>
      <c r="AK91" s="1846">
        <v>96.334573333333353</v>
      </c>
      <c r="AL91" s="1846">
        <v>99.010369166666692</v>
      </c>
      <c r="AM91" s="1531">
        <v>99.291701111111095</v>
      </c>
      <c r="AN91" s="2917">
        <v>99.824913333333328</v>
      </c>
      <c r="AO91" s="1847" t="s">
        <v>1052</v>
      </c>
      <c r="AP91" s="1209"/>
    </row>
    <row r="92" spans="1:42">
      <c r="A92" s="1209"/>
      <c r="B92" s="1248"/>
      <c r="C92" s="1234"/>
      <c r="D92" s="1251" t="s">
        <v>577</v>
      </c>
      <c r="E92" s="1634"/>
      <c r="F92" s="1331"/>
      <c r="G92" s="1331"/>
      <c r="H92" s="1331"/>
      <c r="I92" s="1331"/>
      <c r="J92" s="1331"/>
      <c r="K92" s="1331"/>
      <c r="L92" s="1331"/>
      <c r="M92" s="1331"/>
      <c r="N92" s="1331"/>
      <c r="O92" s="1331"/>
      <c r="P92" s="1331"/>
      <c r="Q92" s="1331"/>
      <c r="R92" s="1331"/>
      <c r="S92" s="1331"/>
      <c r="T92" s="1269"/>
      <c r="U92" s="1269"/>
      <c r="V92" s="1269"/>
      <c r="W92" s="1269"/>
      <c r="X92" s="1269"/>
      <c r="Y92" s="1269"/>
      <c r="Z92" s="1269"/>
      <c r="AA92" s="1269"/>
      <c r="AB92" s="1332"/>
      <c r="AC92" s="1225">
        <f t="shared" ref="AC92:AN92" si="46">ROUND((AC91-AB91)/AB91*100,1)</f>
        <v>2.9</v>
      </c>
      <c r="AD92" s="1225">
        <f t="shared" si="46"/>
        <v>-1.1000000000000001</v>
      </c>
      <c r="AE92" s="1225">
        <f t="shared" si="46"/>
        <v>-0.4</v>
      </c>
      <c r="AF92" s="1225">
        <f t="shared" si="46"/>
        <v>-0.8</v>
      </c>
      <c r="AG92" s="1225">
        <f t="shared" si="46"/>
        <v>1.2</v>
      </c>
      <c r="AH92" s="1225">
        <f t="shared" si="46"/>
        <v>0.5</v>
      </c>
      <c r="AI92" s="1225">
        <f t="shared" si="46"/>
        <v>-0.9</v>
      </c>
      <c r="AJ92" s="1226">
        <f t="shared" si="46"/>
        <v>-5.9</v>
      </c>
      <c r="AK92" s="1511">
        <f t="shared" si="46"/>
        <v>1</v>
      </c>
      <c r="AL92" s="1511">
        <f t="shared" si="46"/>
        <v>2.8</v>
      </c>
      <c r="AM92" s="1226">
        <f t="shared" si="46"/>
        <v>0.3</v>
      </c>
      <c r="AN92" s="2916">
        <f t="shared" si="46"/>
        <v>0.5</v>
      </c>
      <c r="AO92" s="1333"/>
      <c r="AP92" s="1209"/>
    </row>
    <row r="93" spans="1:42">
      <c r="A93" s="1209"/>
      <c r="B93" s="1248"/>
      <c r="C93" s="1255" t="s">
        <v>677</v>
      </c>
      <c r="D93" s="1270" t="s">
        <v>1056</v>
      </c>
      <c r="E93" s="1635">
        <v>166.2612</v>
      </c>
      <c r="F93" s="1241">
        <v>170.71090000000001</v>
      </c>
      <c r="G93" s="1241">
        <v>137.01259999999999</v>
      </c>
      <c r="H93" s="1241">
        <v>140.25899999999999</v>
      </c>
      <c r="I93" s="1241">
        <v>148.5684</v>
      </c>
      <c r="J93" s="1241">
        <v>157.02520000000001</v>
      </c>
      <c r="K93" s="1241">
        <v>147.03299999999999</v>
      </c>
      <c r="L93" s="1241">
        <v>164.32660000000001</v>
      </c>
      <c r="M93" s="1327">
        <v>138.70140000000001</v>
      </c>
      <c r="N93" s="1327">
        <v>119.8295</v>
      </c>
      <c r="O93" s="1327">
        <v>121.4601</v>
      </c>
      <c r="P93" s="1327">
        <v>122.9843</v>
      </c>
      <c r="Q93" s="1327">
        <v>117.3858</v>
      </c>
      <c r="R93" s="1327">
        <v>115.1016</v>
      </c>
      <c r="S93" s="1241">
        <v>116.00830000000001</v>
      </c>
      <c r="T93" s="1241">
        <v>118.9049</v>
      </c>
      <c r="U93" s="1241">
        <v>123.61750000000001</v>
      </c>
      <c r="V93" s="1241">
        <v>129.03909999999999</v>
      </c>
      <c r="W93" s="1241">
        <v>106.0741</v>
      </c>
      <c r="X93" s="1241">
        <v>109.3519</v>
      </c>
      <c r="Y93" s="1241">
        <v>78.840999999999994</v>
      </c>
      <c r="Z93" s="1241">
        <v>81.312600000000003</v>
      </c>
      <c r="AA93" s="1241">
        <v>83.411699999999996</v>
      </c>
      <c r="AB93" s="1241">
        <v>88.279700000000005</v>
      </c>
      <c r="AC93" s="1271">
        <v>98.002499999999998</v>
      </c>
      <c r="AD93" s="1271">
        <v>89.226100000000002</v>
      </c>
      <c r="AE93" s="1271">
        <v>90.929900000000004</v>
      </c>
      <c r="AF93" s="1271">
        <v>96.723699999999994</v>
      </c>
      <c r="AG93" s="1271">
        <v>96.464100000000002</v>
      </c>
      <c r="AH93" s="1271">
        <v>94.236999999999995</v>
      </c>
      <c r="AI93" s="1271">
        <v>90.512299999999996</v>
      </c>
      <c r="AJ93" s="1272">
        <v>81.534000000000006</v>
      </c>
      <c r="AK93" s="1275">
        <v>85.648399999999995</v>
      </c>
      <c r="AL93" s="1275">
        <v>85.9529</v>
      </c>
      <c r="AM93" s="1272">
        <v>81.962299999999999</v>
      </c>
      <c r="AN93" s="1272">
        <v>79.209800000000001</v>
      </c>
      <c r="AO93" s="1322" t="s">
        <v>1126</v>
      </c>
      <c r="AP93" s="1209"/>
    </row>
    <row r="94" spans="1:42">
      <c r="A94" s="1209"/>
      <c r="B94" s="1248" t="s">
        <v>1127</v>
      </c>
      <c r="C94" s="1234"/>
      <c r="D94" s="1251" t="s">
        <v>577</v>
      </c>
      <c r="E94" s="1636" t="s">
        <v>579</v>
      </c>
      <c r="F94" s="1225">
        <f t="shared" ref="F94:AN94" si="47">ROUND((F93-E93)/E93*100,1)</f>
        <v>2.7</v>
      </c>
      <c r="G94" s="1225">
        <f t="shared" si="47"/>
        <v>-19.7</v>
      </c>
      <c r="H94" s="1225">
        <f t="shared" si="47"/>
        <v>2.4</v>
      </c>
      <c r="I94" s="1225">
        <f t="shared" si="47"/>
        <v>5.9</v>
      </c>
      <c r="J94" s="1225">
        <f t="shared" si="47"/>
        <v>5.7</v>
      </c>
      <c r="K94" s="1225">
        <f t="shared" si="47"/>
        <v>-6.4</v>
      </c>
      <c r="L94" s="1225">
        <f t="shared" si="47"/>
        <v>11.8</v>
      </c>
      <c r="M94" s="1225">
        <f t="shared" si="47"/>
        <v>-15.6</v>
      </c>
      <c r="N94" s="1225">
        <f t="shared" si="47"/>
        <v>-13.6</v>
      </c>
      <c r="O94" s="1225">
        <f t="shared" si="47"/>
        <v>1.4</v>
      </c>
      <c r="P94" s="1225">
        <f t="shared" si="47"/>
        <v>1.3</v>
      </c>
      <c r="Q94" s="1225">
        <f t="shared" si="47"/>
        <v>-4.5999999999999996</v>
      </c>
      <c r="R94" s="1225">
        <f t="shared" si="47"/>
        <v>-1.9</v>
      </c>
      <c r="S94" s="1225">
        <f t="shared" si="47"/>
        <v>0.8</v>
      </c>
      <c r="T94" s="1225">
        <f t="shared" si="47"/>
        <v>2.5</v>
      </c>
      <c r="U94" s="1225">
        <f t="shared" si="47"/>
        <v>4</v>
      </c>
      <c r="V94" s="1225">
        <f t="shared" si="47"/>
        <v>4.4000000000000004</v>
      </c>
      <c r="W94" s="1225">
        <f t="shared" si="47"/>
        <v>-17.8</v>
      </c>
      <c r="X94" s="1225">
        <f t="shared" si="47"/>
        <v>3.1</v>
      </c>
      <c r="Y94" s="1225">
        <f t="shared" si="47"/>
        <v>-27.9</v>
      </c>
      <c r="Z94" s="1225">
        <f t="shared" si="47"/>
        <v>3.1</v>
      </c>
      <c r="AA94" s="1225">
        <f t="shared" si="47"/>
        <v>2.6</v>
      </c>
      <c r="AB94" s="1225">
        <f t="shared" si="47"/>
        <v>5.8</v>
      </c>
      <c r="AC94" s="1225">
        <f t="shared" si="47"/>
        <v>11</v>
      </c>
      <c r="AD94" s="1225">
        <f t="shared" si="47"/>
        <v>-9</v>
      </c>
      <c r="AE94" s="1225">
        <f t="shared" si="47"/>
        <v>1.9</v>
      </c>
      <c r="AF94" s="1225">
        <f t="shared" si="47"/>
        <v>6.4</v>
      </c>
      <c r="AG94" s="1225">
        <f t="shared" si="47"/>
        <v>-0.3</v>
      </c>
      <c r="AH94" s="1225">
        <f t="shared" si="47"/>
        <v>-2.2999999999999998</v>
      </c>
      <c r="AI94" s="1225">
        <f t="shared" si="47"/>
        <v>-4</v>
      </c>
      <c r="AJ94" s="1226">
        <f t="shared" si="47"/>
        <v>-9.9</v>
      </c>
      <c r="AK94" s="1226">
        <f t="shared" si="47"/>
        <v>5</v>
      </c>
      <c r="AL94" s="1226">
        <f t="shared" si="47"/>
        <v>0.4</v>
      </c>
      <c r="AM94" s="1226">
        <f t="shared" si="47"/>
        <v>-4.5999999999999996</v>
      </c>
      <c r="AN94" s="1226">
        <f t="shared" si="47"/>
        <v>-3.4</v>
      </c>
      <c r="AO94" s="1267"/>
      <c r="AP94" s="1209"/>
    </row>
    <row r="95" spans="1:42">
      <c r="A95" s="1209"/>
      <c r="B95" s="1248" t="s">
        <v>1058</v>
      </c>
      <c r="C95" s="1228" t="s">
        <v>672</v>
      </c>
      <c r="D95" s="1273" t="s">
        <v>1128</v>
      </c>
      <c r="E95" s="1637">
        <v>269.210058</v>
      </c>
      <c r="F95" s="1240">
        <v>283.42098099999998</v>
      </c>
      <c r="G95" s="1240">
        <v>252.25974500000001</v>
      </c>
      <c r="H95" s="1240">
        <v>246.601113</v>
      </c>
      <c r="I95" s="1240">
        <v>230.65418099999999</v>
      </c>
      <c r="J95" s="1240">
        <v>238.065617</v>
      </c>
      <c r="K95" s="1240">
        <v>228.14518799999999</v>
      </c>
      <c r="L95" s="1240">
        <v>259.79276800000002</v>
      </c>
      <c r="M95" s="1334">
        <v>227.96626199999997</v>
      </c>
      <c r="N95" s="1334">
        <v>195.99659</v>
      </c>
      <c r="O95" s="1334">
        <v>194.27765699999998</v>
      </c>
      <c r="P95" s="1334">
        <v>200.25865899999999</v>
      </c>
      <c r="Q95" s="1334">
        <v>181.09319299999999</v>
      </c>
      <c r="R95" s="1334">
        <v>172.344269</v>
      </c>
      <c r="S95" s="1240">
        <v>173.09634599999998</v>
      </c>
      <c r="T95" s="1241">
        <v>181.50475599999999</v>
      </c>
      <c r="U95" s="1241">
        <v>186.05811800000001</v>
      </c>
      <c r="V95" s="1241">
        <v>188.87453499999998</v>
      </c>
      <c r="W95" s="1241">
        <v>160.99071699999999</v>
      </c>
      <c r="X95" s="1241">
        <v>157.41098199999999</v>
      </c>
      <c r="Y95" s="1241">
        <v>115.485828</v>
      </c>
      <c r="Z95" s="1335">
        <v>121.45510899999999</v>
      </c>
      <c r="AA95" s="1335">
        <v>126.50857000000001</v>
      </c>
      <c r="AB95" s="1335">
        <v>132.60853</v>
      </c>
      <c r="AC95" s="1335">
        <v>147.85275899999999</v>
      </c>
      <c r="AD95" s="1241">
        <v>134.02133499999999</v>
      </c>
      <c r="AE95" s="1241">
        <v>129.443907</v>
      </c>
      <c r="AF95" s="1241">
        <v>132.96209199999998</v>
      </c>
      <c r="AG95" s="1241">
        <v>134.67895300000001</v>
      </c>
      <c r="AH95" s="1240">
        <v>131.14925199999999</v>
      </c>
      <c r="AI95" s="1271">
        <v>127.55503300000001</v>
      </c>
      <c r="AJ95" s="1272">
        <v>113.743649</v>
      </c>
      <c r="AK95" s="1272">
        <v>122.23889</v>
      </c>
      <c r="AL95" s="1272">
        <v>119.466373</v>
      </c>
      <c r="AM95" s="1272">
        <v>111.213656</v>
      </c>
      <c r="AN95" s="1272">
        <v>102.739329</v>
      </c>
      <c r="AO95" s="1267" t="s">
        <v>97</v>
      </c>
      <c r="AP95" s="1209"/>
    </row>
    <row r="96" spans="1:42">
      <c r="A96" s="1209"/>
      <c r="B96" s="1248"/>
      <c r="C96" s="1234"/>
      <c r="D96" s="1251" t="s">
        <v>577</v>
      </c>
      <c r="E96" s="1636" t="s">
        <v>579</v>
      </c>
      <c r="F96" s="1225">
        <f t="shared" ref="F96:AN96" si="48">ROUND((F95-E95)/E95*100,1)</f>
        <v>5.3</v>
      </c>
      <c r="G96" s="1225">
        <f t="shared" si="48"/>
        <v>-11</v>
      </c>
      <c r="H96" s="1225">
        <f t="shared" si="48"/>
        <v>-2.2000000000000002</v>
      </c>
      <c r="I96" s="1225">
        <f t="shared" si="48"/>
        <v>-6.5</v>
      </c>
      <c r="J96" s="1225">
        <f t="shared" si="48"/>
        <v>3.2</v>
      </c>
      <c r="K96" s="1225">
        <f t="shared" si="48"/>
        <v>-4.2</v>
      </c>
      <c r="L96" s="1225">
        <f t="shared" si="48"/>
        <v>13.9</v>
      </c>
      <c r="M96" s="1225">
        <f t="shared" si="48"/>
        <v>-12.3</v>
      </c>
      <c r="N96" s="1225">
        <f t="shared" si="48"/>
        <v>-14</v>
      </c>
      <c r="O96" s="1225">
        <f t="shared" si="48"/>
        <v>-0.9</v>
      </c>
      <c r="P96" s="1225">
        <f t="shared" si="48"/>
        <v>3.1</v>
      </c>
      <c r="Q96" s="1225">
        <f t="shared" si="48"/>
        <v>-9.6</v>
      </c>
      <c r="R96" s="1225">
        <f t="shared" si="48"/>
        <v>-4.8</v>
      </c>
      <c r="S96" s="1225">
        <f t="shared" si="48"/>
        <v>0.4</v>
      </c>
      <c r="T96" s="1225">
        <f t="shared" si="48"/>
        <v>4.9000000000000004</v>
      </c>
      <c r="U96" s="1225">
        <f t="shared" si="48"/>
        <v>2.5</v>
      </c>
      <c r="V96" s="1225">
        <f t="shared" si="48"/>
        <v>1.5</v>
      </c>
      <c r="W96" s="1225">
        <f t="shared" si="48"/>
        <v>-14.8</v>
      </c>
      <c r="X96" s="1225">
        <f t="shared" si="48"/>
        <v>-2.2000000000000002</v>
      </c>
      <c r="Y96" s="1225">
        <f t="shared" si="48"/>
        <v>-26.6</v>
      </c>
      <c r="Z96" s="1225">
        <f t="shared" si="48"/>
        <v>5.2</v>
      </c>
      <c r="AA96" s="1225">
        <f t="shared" si="48"/>
        <v>4.2</v>
      </c>
      <c r="AB96" s="1225">
        <f t="shared" si="48"/>
        <v>4.8</v>
      </c>
      <c r="AC96" s="1225">
        <f t="shared" si="48"/>
        <v>11.5</v>
      </c>
      <c r="AD96" s="1225">
        <f t="shared" si="48"/>
        <v>-9.4</v>
      </c>
      <c r="AE96" s="1225">
        <f t="shared" si="48"/>
        <v>-3.4</v>
      </c>
      <c r="AF96" s="1225">
        <f t="shared" si="48"/>
        <v>2.7</v>
      </c>
      <c r="AG96" s="1225">
        <f t="shared" si="48"/>
        <v>1.3</v>
      </c>
      <c r="AH96" s="1225">
        <f t="shared" si="48"/>
        <v>-2.6</v>
      </c>
      <c r="AI96" s="1225">
        <f t="shared" si="48"/>
        <v>-2.7</v>
      </c>
      <c r="AJ96" s="1226">
        <f t="shared" si="48"/>
        <v>-10.8</v>
      </c>
      <c r="AK96" s="1511">
        <f t="shared" si="48"/>
        <v>7.5</v>
      </c>
      <c r="AL96" s="1511">
        <f t="shared" si="48"/>
        <v>-2.2999999999999998</v>
      </c>
      <c r="AM96" s="1226">
        <f t="shared" si="48"/>
        <v>-6.9</v>
      </c>
      <c r="AN96" s="1226">
        <f t="shared" si="48"/>
        <v>-7.6</v>
      </c>
      <c r="AO96" s="1264"/>
      <c r="AP96" s="1209"/>
    </row>
    <row r="97" spans="1:43">
      <c r="A97" s="1209"/>
      <c r="B97" s="1248" t="s">
        <v>1060</v>
      </c>
      <c r="C97" s="1255" t="s">
        <v>1061</v>
      </c>
      <c r="D97" s="1256" t="s">
        <v>1129</v>
      </c>
      <c r="E97" s="1638">
        <v>5561.5940000000001</v>
      </c>
      <c r="F97" s="1292">
        <v>5975.0889999999999</v>
      </c>
      <c r="G97" s="1292">
        <v>5744.9489999999996</v>
      </c>
      <c r="H97" s="1292">
        <v>5333.7839999999997</v>
      </c>
      <c r="I97" s="1292">
        <v>4887.1760000000004</v>
      </c>
      <c r="J97" s="1292">
        <v>4911.6509999999998</v>
      </c>
      <c r="K97" s="1292">
        <v>5149.4139999999998</v>
      </c>
      <c r="L97" s="1292">
        <v>5375.6049999999996</v>
      </c>
      <c r="M97" s="1336">
        <v>5112.5039999999999</v>
      </c>
      <c r="N97" s="1336">
        <v>4335.3180000000002</v>
      </c>
      <c r="O97" s="1336">
        <v>3987.7310000000002</v>
      </c>
      <c r="P97" s="1336">
        <v>4095.1170000000002</v>
      </c>
      <c r="Q97" s="1336">
        <v>4059.0459999999998</v>
      </c>
      <c r="R97" s="1336">
        <v>3966.0929999999998</v>
      </c>
      <c r="S97" s="1292">
        <v>4027.3150000000001</v>
      </c>
      <c r="T97" s="1290">
        <v>3962.232</v>
      </c>
      <c r="U97" s="1290">
        <v>3928.3510000000001</v>
      </c>
      <c r="V97" s="1290">
        <v>3715.8870000000002</v>
      </c>
      <c r="W97" s="1290">
        <v>3433.8290000000002</v>
      </c>
      <c r="X97" s="1290">
        <v>3212.3420000000001</v>
      </c>
      <c r="Y97" s="1290">
        <v>2921.0839999999998</v>
      </c>
      <c r="Z97" s="1290">
        <v>3229.7159999999999</v>
      </c>
      <c r="AA97" s="1290">
        <v>2689.0740000000001</v>
      </c>
      <c r="AB97" s="1290">
        <v>3390.2739999999999</v>
      </c>
      <c r="AC97" s="1290">
        <v>3262.5219999999999</v>
      </c>
      <c r="AD97" s="1290">
        <v>3290.098</v>
      </c>
      <c r="AE97" s="1290">
        <v>3150.31</v>
      </c>
      <c r="AF97" s="1290">
        <v>3244.7979999999998</v>
      </c>
      <c r="AG97" s="1290">
        <v>3390.8240000000001</v>
      </c>
      <c r="AH97" s="1290">
        <v>3347.9430000000002</v>
      </c>
      <c r="AI97" s="1280">
        <v>3284.87</v>
      </c>
      <c r="AJ97" s="1537">
        <v>2880.527</v>
      </c>
      <c r="AK97" s="1536">
        <v>2795.8180000000002</v>
      </c>
      <c r="AL97" s="1536">
        <v>2563.1840000000002</v>
      </c>
      <c r="AM97" s="1537">
        <v>3034.1669999999999</v>
      </c>
      <c r="AN97" s="1536">
        <v>2863.6260000000002</v>
      </c>
      <c r="AO97" s="1276" t="s">
        <v>1063</v>
      </c>
      <c r="AP97" s="1209"/>
    </row>
    <row r="98" spans="1:43">
      <c r="A98" s="1209"/>
      <c r="B98" s="1248"/>
      <c r="C98" s="1277" t="s">
        <v>38</v>
      </c>
      <c r="D98" s="1251" t="s">
        <v>577</v>
      </c>
      <c r="E98" s="1639" t="s">
        <v>579</v>
      </c>
      <c r="F98" s="1539">
        <f t="shared" ref="F98:AN98" si="49">ROUND((F97-E97)/E97*100,1)</f>
        <v>7.4</v>
      </c>
      <c r="G98" s="1539">
        <f t="shared" si="49"/>
        <v>-3.9</v>
      </c>
      <c r="H98" s="1539">
        <f t="shared" si="49"/>
        <v>-7.2</v>
      </c>
      <c r="I98" s="1539">
        <f t="shared" si="49"/>
        <v>-8.4</v>
      </c>
      <c r="J98" s="1539">
        <f t="shared" si="49"/>
        <v>0.5</v>
      </c>
      <c r="K98" s="1539">
        <f t="shared" si="49"/>
        <v>4.8</v>
      </c>
      <c r="L98" s="1539">
        <f t="shared" si="49"/>
        <v>4.4000000000000004</v>
      </c>
      <c r="M98" s="1539">
        <f t="shared" si="49"/>
        <v>-4.9000000000000004</v>
      </c>
      <c r="N98" s="1539">
        <f t="shared" si="49"/>
        <v>-15.2</v>
      </c>
      <c r="O98" s="1539">
        <f t="shared" si="49"/>
        <v>-8</v>
      </c>
      <c r="P98" s="1539">
        <f t="shared" si="49"/>
        <v>2.7</v>
      </c>
      <c r="Q98" s="1539">
        <f t="shared" si="49"/>
        <v>-0.9</v>
      </c>
      <c r="R98" s="1539">
        <f t="shared" si="49"/>
        <v>-2.2999999999999998</v>
      </c>
      <c r="S98" s="1539">
        <f t="shared" si="49"/>
        <v>1.5</v>
      </c>
      <c r="T98" s="1539">
        <f t="shared" si="49"/>
        <v>-1.6</v>
      </c>
      <c r="U98" s="1539">
        <f t="shared" si="49"/>
        <v>-0.9</v>
      </c>
      <c r="V98" s="1539">
        <f t="shared" si="49"/>
        <v>-5.4</v>
      </c>
      <c r="W98" s="1539">
        <f t="shared" si="49"/>
        <v>-7.6</v>
      </c>
      <c r="X98" s="1539">
        <f t="shared" si="49"/>
        <v>-6.5</v>
      </c>
      <c r="Y98" s="1539">
        <f t="shared" si="49"/>
        <v>-9.1</v>
      </c>
      <c r="Z98" s="1539">
        <f t="shared" si="49"/>
        <v>10.6</v>
      </c>
      <c r="AA98" s="1539">
        <f t="shared" si="49"/>
        <v>-16.7</v>
      </c>
      <c r="AB98" s="1539">
        <f t="shared" si="49"/>
        <v>26.1</v>
      </c>
      <c r="AC98" s="1539">
        <f t="shared" si="49"/>
        <v>-3.8</v>
      </c>
      <c r="AD98" s="1539">
        <f t="shared" si="49"/>
        <v>0.8</v>
      </c>
      <c r="AE98" s="1539">
        <f t="shared" si="49"/>
        <v>-4.2</v>
      </c>
      <c r="AF98" s="1539">
        <f t="shared" si="49"/>
        <v>3</v>
      </c>
      <c r="AG98" s="1539">
        <f t="shared" si="49"/>
        <v>4.5</v>
      </c>
      <c r="AH98" s="1539">
        <f t="shared" si="49"/>
        <v>-1.3</v>
      </c>
      <c r="AI98" s="1539">
        <f t="shared" si="49"/>
        <v>-1.9</v>
      </c>
      <c r="AJ98" s="1511">
        <f t="shared" si="49"/>
        <v>-12.3</v>
      </c>
      <c r="AK98" s="1226">
        <f t="shared" si="49"/>
        <v>-2.9</v>
      </c>
      <c r="AL98" s="1226">
        <f t="shared" si="49"/>
        <v>-8.3000000000000007</v>
      </c>
      <c r="AM98" s="1226">
        <f t="shared" si="49"/>
        <v>18.399999999999999</v>
      </c>
      <c r="AN98" s="1226">
        <f t="shared" si="49"/>
        <v>-5.6</v>
      </c>
      <c r="AO98" s="1544" t="s">
        <v>1065</v>
      </c>
      <c r="AP98" s="1209"/>
    </row>
    <row r="99" spans="1:43">
      <c r="A99" s="1209"/>
      <c r="B99" s="1248" t="s">
        <v>1064</v>
      </c>
      <c r="C99" s="1228" t="s">
        <v>1215</v>
      </c>
      <c r="D99" s="1337" t="s">
        <v>1130</v>
      </c>
      <c r="E99" s="1640">
        <f t="shared" ref="E99:AN99" si="50">E165/1000</f>
        <v>19376.277999999998</v>
      </c>
      <c r="F99" s="1640">
        <f t="shared" si="50"/>
        <v>20941.933000000001</v>
      </c>
      <c r="G99" s="1640">
        <f t="shared" si="50"/>
        <v>22164.196</v>
      </c>
      <c r="H99" s="1640">
        <f t="shared" si="50"/>
        <v>22203.843000000001</v>
      </c>
      <c r="I99" s="1640">
        <f t="shared" si="50"/>
        <v>21489.741999999998</v>
      </c>
      <c r="J99" s="1640">
        <f t="shared" si="50"/>
        <v>21792.815999999999</v>
      </c>
      <c r="K99" s="1640">
        <f t="shared" si="50"/>
        <v>22339.760999999999</v>
      </c>
      <c r="L99" s="1640">
        <f t="shared" si="50"/>
        <v>22976.16</v>
      </c>
      <c r="M99" s="1640">
        <f t="shared" si="50"/>
        <v>23412.935000000001</v>
      </c>
      <c r="N99" s="1640">
        <f t="shared" si="50"/>
        <v>23248.455999999998</v>
      </c>
      <c r="O99" s="1640">
        <f t="shared" si="50"/>
        <v>23124.402999999998</v>
      </c>
      <c r="P99" s="1640">
        <f t="shared" si="50"/>
        <v>22633.879000000001</v>
      </c>
      <c r="Q99" s="1640">
        <f t="shared" si="50"/>
        <v>22340.865000000002</v>
      </c>
      <c r="R99" s="1640">
        <f t="shared" si="50"/>
        <v>22032.84</v>
      </c>
      <c r="S99" s="1640">
        <f t="shared" si="50"/>
        <v>21759.254000000001</v>
      </c>
      <c r="T99" s="1640">
        <f t="shared" si="50"/>
        <v>21467.233</v>
      </c>
      <c r="U99" s="1640">
        <f t="shared" si="50"/>
        <v>21328.350999999999</v>
      </c>
      <c r="V99" s="1640">
        <f t="shared" si="50"/>
        <v>21144.974999999999</v>
      </c>
      <c r="W99" s="1640">
        <f t="shared" si="50"/>
        <v>21198.775000000001</v>
      </c>
      <c r="X99" s="1640">
        <f t="shared" si="50"/>
        <v>20951.099999999999</v>
      </c>
      <c r="Y99" s="1640">
        <f t="shared" si="50"/>
        <v>19775.776999999998</v>
      </c>
      <c r="Z99" s="1640">
        <f t="shared" si="50"/>
        <v>19579.062999999998</v>
      </c>
      <c r="AA99" s="1640">
        <f t="shared" si="50"/>
        <v>19593.278999999999</v>
      </c>
      <c r="AB99" s="1640">
        <f t="shared" si="50"/>
        <v>19591.627</v>
      </c>
      <c r="AC99" s="1640">
        <f t="shared" si="50"/>
        <v>19777.406999999999</v>
      </c>
      <c r="AD99" s="1640">
        <f t="shared" si="50"/>
        <v>20197.310000000001</v>
      </c>
      <c r="AE99" s="1640">
        <f t="shared" si="50"/>
        <v>20049.078000000001</v>
      </c>
      <c r="AF99" s="1640">
        <f t="shared" si="50"/>
        <v>19597.852999999999</v>
      </c>
      <c r="AG99" s="1640">
        <f t="shared" si="50"/>
        <v>19602.508000000002</v>
      </c>
      <c r="AH99" s="1640">
        <f t="shared" si="50"/>
        <v>19604.355</v>
      </c>
      <c r="AI99" s="1640">
        <f t="shared" si="50"/>
        <v>19396.177</v>
      </c>
      <c r="AJ99" s="1640">
        <f t="shared" si="50"/>
        <v>19504.951000000001</v>
      </c>
      <c r="AK99" s="1643">
        <f t="shared" si="50"/>
        <v>19907.135999999999</v>
      </c>
      <c r="AL99" s="1643">
        <f t="shared" si="50"/>
        <v>20660.329000000002</v>
      </c>
      <c r="AM99" s="1643">
        <f t="shared" si="50"/>
        <v>21604.941999999999</v>
      </c>
      <c r="AN99" s="1643">
        <f t="shared" si="50"/>
        <v>22406.481</v>
      </c>
      <c r="AO99" s="1575" t="s">
        <v>1066</v>
      </c>
      <c r="AP99" s="1209" t="s">
        <v>271</v>
      </c>
    </row>
    <row r="100" spans="1:43" ht="13.5" thickBot="1">
      <c r="A100" s="1209"/>
      <c r="B100" s="1330"/>
      <c r="C100" s="1338"/>
      <c r="D100" s="1848" t="s">
        <v>577</v>
      </c>
      <c r="E100" s="1849" t="s">
        <v>579</v>
      </c>
      <c r="F100" s="1339">
        <f t="shared" ref="F100:AN100" si="51">ROUND((F99-E99)/E99*100,1)</f>
        <v>8.1</v>
      </c>
      <c r="G100" s="1339">
        <f t="shared" si="51"/>
        <v>5.8</v>
      </c>
      <c r="H100" s="1339">
        <f t="shared" si="51"/>
        <v>0.2</v>
      </c>
      <c r="I100" s="1339">
        <f t="shared" si="51"/>
        <v>-3.2</v>
      </c>
      <c r="J100" s="1339">
        <f t="shared" si="51"/>
        <v>1.4</v>
      </c>
      <c r="K100" s="1339">
        <f t="shared" si="51"/>
        <v>2.5</v>
      </c>
      <c r="L100" s="1339">
        <f t="shared" si="51"/>
        <v>2.8</v>
      </c>
      <c r="M100" s="1339">
        <f t="shared" si="51"/>
        <v>1.9</v>
      </c>
      <c r="N100" s="1339">
        <f t="shared" si="51"/>
        <v>-0.7</v>
      </c>
      <c r="O100" s="1339">
        <f t="shared" si="51"/>
        <v>-0.5</v>
      </c>
      <c r="P100" s="1339">
        <f t="shared" si="51"/>
        <v>-2.1</v>
      </c>
      <c r="Q100" s="1339">
        <f t="shared" si="51"/>
        <v>-1.3</v>
      </c>
      <c r="R100" s="1339">
        <f t="shared" si="51"/>
        <v>-1.4</v>
      </c>
      <c r="S100" s="1339">
        <f t="shared" si="51"/>
        <v>-1.2</v>
      </c>
      <c r="T100" s="1339">
        <f t="shared" si="51"/>
        <v>-1.3</v>
      </c>
      <c r="U100" s="1339">
        <f t="shared" si="51"/>
        <v>-0.6</v>
      </c>
      <c r="V100" s="1339">
        <f t="shared" si="51"/>
        <v>-0.9</v>
      </c>
      <c r="W100" s="1339">
        <f t="shared" si="51"/>
        <v>0.3</v>
      </c>
      <c r="X100" s="1339">
        <f t="shared" si="51"/>
        <v>-1.2</v>
      </c>
      <c r="Y100" s="1339">
        <f t="shared" si="51"/>
        <v>-5.6</v>
      </c>
      <c r="Z100" s="1339">
        <f t="shared" si="51"/>
        <v>-1</v>
      </c>
      <c r="AA100" s="1339">
        <f t="shared" si="51"/>
        <v>0.1</v>
      </c>
      <c r="AB100" s="1339">
        <f t="shared" si="51"/>
        <v>0</v>
      </c>
      <c r="AC100" s="1339">
        <f t="shared" si="51"/>
        <v>0.9</v>
      </c>
      <c r="AD100" s="1339">
        <f t="shared" si="51"/>
        <v>2.1</v>
      </c>
      <c r="AE100" s="1339">
        <f t="shared" si="51"/>
        <v>-0.7</v>
      </c>
      <c r="AF100" s="1339">
        <f t="shared" si="51"/>
        <v>-2.2999999999999998</v>
      </c>
      <c r="AG100" s="1339">
        <f t="shared" si="51"/>
        <v>0</v>
      </c>
      <c r="AH100" s="1339">
        <f t="shared" si="51"/>
        <v>0</v>
      </c>
      <c r="AI100" s="1339">
        <f t="shared" si="51"/>
        <v>-1.1000000000000001</v>
      </c>
      <c r="AJ100" s="1340">
        <f t="shared" si="51"/>
        <v>0.6</v>
      </c>
      <c r="AK100" s="1340">
        <f t="shared" si="51"/>
        <v>2.1</v>
      </c>
      <c r="AL100" s="1340">
        <f t="shared" si="51"/>
        <v>3.8</v>
      </c>
      <c r="AM100" s="1340">
        <f t="shared" si="51"/>
        <v>4.5999999999999996</v>
      </c>
      <c r="AN100" s="1340">
        <f t="shared" si="51"/>
        <v>3.7</v>
      </c>
      <c r="AO100" s="1850" t="s">
        <v>97</v>
      </c>
      <c r="AP100" s="1209"/>
      <c r="AQ100" s="327" t="s">
        <v>521</v>
      </c>
    </row>
    <row r="101" spans="1:43">
      <c r="A101" s="1209"/>
      <c r="B101" s="1248" t="s">
        <v>1067</v>
      </c>
      <c r="C101" s="1255" t="s">
        <v>1068</v>
      </c>
      <c r="D101" s="1256" t="s">
        <v>567</v>
      </c>
      <c r="E101" s="1641">
        <v>378225.34626000002</v>
      </c>
      <c r="F101" s="1278">
        <v>414569.39674</v>
      </c>
      <c r="G101" s="1278">
        <v>423598.92973999999</v>
      </c>
      <c r="H101" s="1278">
        <v>430122.81443999999</v>
      </c>
      <c r="I101" s="1278">
        <v>402024.48725000001</v>
      </c>
      <c r="J101" s="1278">
        <v>404975.52697000001</v>
      </c>
      <c r="K101" s="1278">
        <v>415308.95121000003</v>
      </c>
      <c r="L101" s="1279">
        <v>447313.11206000001</v>
      </c>
      <c r="M101" s="1279">
        <v>509379.91859000002</v>
      </c>
      <c r="N101" s="1279">
        <v>506450.03937999997</v>
      </c>
      <c r="O101" s="1279">
        <v>475475.56241000001</v>
      </c>
      <c r="P101" s="1360">
        <v>516541.97759999998</v>
      </c>
      <c r="Q101" s="1279">
        <v>489792.44310999999</v>
      </c>
      <c r="R101" s="1279">
        <v>521089.55735000002</v>
      </c>
      <c r="S101" s="1284">
        <v>545483.50171999994</v>
      </c>
      <c r="T101" s="1284">
        <v>611699.79093999998</v>
      </c>
      <c r="U101" s="1284">
        <v>656565.44157000002</v>
      </c>
      <c r="V101" s="1284">
        <v>752461.73392000003</v>
      </c>
      <c r="W101" s="1284">
        <v>839314.37612000003</v>
      </c>
      <c r="X101" s="1284">
        <v>810180.87607</v>
      </c>
      <c r="Y101" s="1284">
        <v>541706.14087999996</v>
      </c>
      <c r="Z101" s="1284">
        <v>673996.26696000004</v>
      </c>
      <c r="AA101" s="1284">
        <v>655464.74948</v>
      </c>
      <c r="AB101" s="1285">
        <v>637475.72215000005</v>
      </c>
      <c r="AC101" s="1284">
        <v>697741.92949999997</v>
      </c>
      <c r="AD101" s="1285">
        <v>730930.28310999996</v>
      </c>
      <c r="AE101" s="1284">
        <v>756139.28862000001</v>
      </c>
      <c r="AF101" s="1284">
        <v>700357.70383000001</v>
      </c>
      <c r="AG101" s="1280">
        <v>782864.57047999999</v>
      </c>
      <c r="AH101" s="1280">
        <v>814787.52674</v>
      </c>
      <c r="AI101" s="1280">
        <v>769316.64914999995</v>
      </c>
      <c r="AJ101" s="1537">
        <v>683991.21047000005</v>
      </c>
      <c r="AK101" s="1537">
        <v>830914.2</v>
      </c>
      <c r="AL101" s="1537">
        <v>981736.12</v>
      </c>
      <c r="AM101" s="1851">
        <v>1008730.049</v>
      </c>
      <c r="AN101" s="1851">
        <v>1070912.8500000001</v>
      </c>
      <c r="AO101" s="1283" t="s">
        <v>1069</v>
      </c>
      <c r="AP101" s="1209"/>
    </row>
    <row r="102" spans="1:43">
      <c r="A102" s="1209"/>
      <c r="B102" s="1248"/>
      <c r="C102" s="1277"/>
      <c r="D102" s="1251" t="s">
        <v>577</v>
      </c>
      <c r="E102" s="1642" t="s">
        <v>579</v>
      </c>
      <c r="F102" s="1262">
        <v>11.2</v>
      </c>
      <c r="G102" s="1225">
        <f t="shared" ref="G102:AN102" si="52">ROUND((G101-F101)/F101*100,1)</f>
        <v>2.2000000000000002</v>
      </c>
      <c r="H102" s="1225">
        <f t="shared" si="52"/>
        <v>1.5</v>
      </c>
      <c r="I102" s="1225">
        <f t="shared" si="52"/>
        <v>-6.5</v>
      </c>
      <c r="J102" s="1225">
        <f t="shared" si="52"/>
        <v>0.7</v>
      </c>
      <c r="K102" s="1225">
        <f t="shared" si="52"/>
        <v>2.6</v>
      </c>
      <c r="L102" s="1225">
        <f t="shared" si="52"/>
        <v>7.7</v>
      </c>
      <c r="M102" s="1225">
        <f t="shared" si="52"/>
        <v>13.9</v>
      </c>
      <c r="N102" s="1225">
        <f t="shared" si="52"/>
        <v>-0.6</v>
      </c>
      <c r="O102" s="1225">
        <f t="shared" si="52"/>
        <v>-6.1</v>
      </c>
      <c r="P102" s="1225">
        <f t="shared" si="52"/>
        <v>8.6</v>
      </c>
      <c r="Q102" s="1225">
        <f t="shared" si="52"/>
        <v>-5.2</v>
      </c>
      <c r="R102" s="1225">
        <f t="shared" si="52"/>
        <v>6.4</v>
      </c>
      <c r="S102" s="1225">
        <f t="shared" si="52"/>
        <v>4.7</v>
      </c>
      <c r="T102" s="1225">
        <f t="shared" si="52"/>
        <v>12.1</v>
      </c>
      <c r="U102" s="1225">
        <f t="shared" si="52"/>
        <v>7.3</v>
      </c>
      <c r="V102" s="1225">
        <f t="shared" si="52"/>
        <v>14.6</v>
      </c>
      <c r="W102" s="1225">
        <f t="shared" si="52"/>
        <v>11.5</v>
      </c>
      <c r="X102" s="1225">
        <f t="shared" si="52"/>
        <v>-3.5</v>
      </c>
      <c r="Y102" s="1225">
        <f t="shared" si="52"/>
        <v>-33.1</v>
      </c>
      <c r="Z102" s="1225">
        <f t="shared" si="52"/>
        <v>24.4</v>
      </c>
      <c r="AA102" s="1225">
        <f t="shared" si="52"/>
        <v>-2.7</v>
      </c>
      <c r="AB102" s="1225">
        <f t="shared" si="52"/>
        <v>-2.7</v>
      </c>
      <c r="AC102" s="1225">
        <f t="shared" si="52"/>
        <v>9.5</v>
      </c>
      <c r="AD102" s="1225">
        <f t="shared" si="52"/>
        <v>4.8</v>
      </c>
      <c r="AE102" s="1225">
        <f t="shared" si="52"/>
        <v>3.4</v>
      </c>
      <c r="AF102" s="1225">
        <f t="shared" si="52"/>
        <v>-7.4</v>
      </c>
      <c r="AG102" s="1225">
        <f t="shared" si="52"/>
        <v>11.8</v>
      </c>
      <c r="AH102" s="1225">
        <f t="shared" si="52"/>
        <v>4.0999999999999996</v>
      </c>
      <c r="AI102" s="1225">
        <f t="shared" si="52"/>
        <v>-5.6</v>
      </c>
      <c r="AJ102" s="1226">
        <f t="shared" si="52"/>
        <v>-11.1</v>
      </c>
      <c r="AK102" s="1511">
        <f t="shared" si="52"/>
        <v>21.5</v>
      </c>
      <c r="AL102" s="1226">
        <f t="shared" si="52"/>
        <v>18.2</v>
      </c>
      <c r="AM102" s="1226">
        <f t="shared" si="52"/>
        <v>2.7</v>
      </c>
      <c r="AN102" s="1226">
        <f t="shared" si="52"/>
        <v>6.2</v>
      </c>
      <c r="AO102" s="1254" t="s">
        <v>97</v>
      </c>
      <c r="AP102" s="1209"/>
    </row>
    <row r="103" spans="1:43">
      <c r="A103" s="1209"/>
      <c r="B103" s="1248" t="s">
        <v>1070</v>
      </c>
      <c r="C103" s="1255" t="s">
        <v>1071</v>
      </c>
      <c r="D103" s="1256" t="s">
        <v>567</v>
      </c>
      <c r="E103" s="1641">
        <v>289785.72580999997</v>
      </c>
      <c r="F103" s="1278">
        <v>338552.07637999998</v>
      </c>
      <c r="G103" s="1278">
        <v>319001.53522000002</v>
      </c>
      <c r="H103" s="1278">
        <v>295274.1936</v>
      </c>
      <c r="I103" s="1278">
        <v>268263.57238999999</v>
      </c>
      <c r="J103" s="1278">
        <v>281043.27343</v>
      </c>
      <c r="K103" s="1278">
        <v>315487.53881</v>
      </c>
      <c r="L103" s="1279">
        <v>379934.21106</v>
      </c>
      <c r="M103" s="1279">
        <v>409561.82572999998</v>
      </c>
      <c r="N103" s="1279">
        <v>366536.47182999999</v>
      </c>
      <c r="O103" s="1279">
        <v>352680.08062999998</v>
      </c>
      <c r="P103" s="1279">
        <v>409384.22967999999</v>
      </c>
      <c r="Q103" s="1279">
        <v>424155.33001999999</v>
      </c>
      <c r="R103" s="1279">
        <v>422275.05945</v>
      </c>
      <c r="S103" s="1284">
        <v>443620.23352000001</v>
      </c>
      <c r="T103" s="1284">
        <v>492166.36346000002</v>
      </c>
      <c r="U103" s="1284">
        <v>569493.92180999997</v>
      </c>
      <c r="V103" s="1284">
        <v>673442.93071999995</v>
      </c>
      <c r="W103" s="1284">
        <v>731359.20426999999</v>
      </c>
      <c r="X103" s="1284">
        <v>789547.49925999995</v>
      </c>
      <c r="Y103" s="1284">
        <v>514993.77779000002</v>
      </c>
      <c r="Z103" s="1284">
        <v>607649.56839999999</v>
      </c>
      <c r="AA103" s="1284">
        <v>681111.87178000004</v>
      </c>
      <c r="AB103" s="1285">
        <v>706886.31839999999</v>
      </c>
      <c r="AC103" s="1284">
        <v>812425.45171000005</v>
      </c>
      <c r="AD103" s="1285">
        <v>859091.12733000005</v>
      </c>
      <c r="AE103" s="1263">
        <v>784055.35793000006</v>
      </c>
      <c r="AF103" s="1263">
        <v>660419.73884999997</v>
      </c>
      <c r="AG103" s="1280">
        <v>753792.31107000005</v>
      </c>
      <c r="AH103" s="1280">
        <v>827033.04394999996</v>
      </c>
      <c r="AI103" s="1280">
        <v>785995.09950999997</v>
      </c>
      <c r="AJ103" s="1536">
        <v>680108.31579999998</v>
      </c>
      <c r="AK103" s="1536">
        <v>858740.45</v>
      </c>
      <c r="AL103" s="1851">
        <v>1185031.53</v>
      </c>
      <c r="AM103" s="1851">
        <v>1103951.19</v>
      </c>
      <c r="AN103" s="1851">
        <v>1124238.44</v>
      </c>
      <c r="AO103" s="1254"/>
      <c r="AP103" s="1209"/>
    </row>
    <row r="104" spans="1:43" ht="13.5" thickBot="1">
      <c r="A104" s="1209"/>
      <c r="B104" s="1248"/>
      <c r="C104" s="1286"/>
      <c r="D104" s="1259" t="s">
        <v>577</v>
      </c>
      <c r="E104" s="1260" t="s">
        <v>579</v>
      </c>
      <c r="F104" s="1238">
        <v>8.5</v>
      </c>
      <c r="G104" s="1539">
        <f t="shared" ref="G104:AN104" si="53">ROUND((G103-F103)/F103*100,1)</f>
        <v>-5.8</v>
      </c>
      <c r="H104" s="1539">
        <f t="shared" si="53"/>
        <v>-7.4</v>
      </c>
      <c r="I104" s="1539">
        <f t="shared" si="53"/>
        <v>-9.1</v>
      </c>
      <c r="J104" s="1539">
        <f t="shared" si="53"/>
        <v>4.8</v>
      </c>
      <c r="K104" s="1539">
        <f t="shared" si="53"/>
        <v>12.3</v>
      </c>
      <c r="L104" s="1539">
        <f t="shared" si="53"/>
        <v>20.399999999999999</v>
      </c>
      <c r="M104" s="1539">
        <f t="shared" si="53"/>
        <v>7.8</v>
      </c>
      <c r="N104" s="1539">
        <f t="shared" si="53"/>
        <v>-10.5</v>
      </c>
      <c r="O104" s="1539">
        <f t="shared" si="53"/>
        <v>-3.8</v>
      </c>
      <c r="P104" s="1539">
        <f t="shared" si="53"/>
        <v>16.100000000000001</v>
      </c>
      <c r="Q104" s="1539">
        <f t="shared" si="53"/>
        <v>3.6</v>
      </c>
      <c r="R104" s="1539">
        <f t="shared" si="53"/>
        <v>-0.4</v>
      </c>
      <c r="S104" s="1539">
        <f t="shared" si="53"/>
        <v>5.0999999999999996</v>
      </c>
      <c r="T104" s="1539">
        <f t="shared" si="53"/>
        <v>10.9</v>
      </c>
      <c r="U104" s="1539">
        <f t="shared" si="53"/>
        <v>15.7</v>
      </c>
      <c r="V104" s="1539">
        <f t="shared" si="53"/>
        <v>18.3</v>
      </c>
      <c r="W104" s="1539">
        <f t="shared" si="53"/>
        <v>8.6</v>
      </c>
      <c r="X104" s="1539">
        <f t="shared" si="53"/>
        <v>8</v>
      </c>
      <c r="Y104" s="1539">
        <f t="shared" si="53"/>
        <v>-34.799999999999997</v>
      </c>
      <c r="Z104" s="1539">
        <f t="shared" si="53"/>
        <v>18</v>
      </c>
      <c r="AA104" s="1539">
        <f t="shared" si="53"/>
        <v>12.1</v>
      </c>
      <c r="AB104" s="1539">
        <f t="shared" si="53"/>
        <v>3.8</v>
      </c>
      <c r="AC104" s="1539">
        <f t="shared" si="53"/>
        <v>14.9</v>
      </c>
      <c r="AD104" s="1539">
        <f t="shared" si="53"/>
        <v>5.7</v>
      </c>
      <c r="AE104" s="1539">
        <f t="shared" si="53"/>
        <v>-8.6999999999999993</v>
      </c>
      <c r="AF104" s="1539">
        <f t="shared" si="53"/>
        <v>-15.8</v>
      </c>
      <c r="AG104" s="1539">
        <f t="shared" si="53"/>
        <v>14.1</v>
      </c>
      <c r="AH104" s="1539">
        <f t="shared" si="53"/>
        <v>9.6999999999999993</v>
      </c>
      <c r="AI104" s="1539">
        <f t="shared" si="53"/>
        <v>-5</v>
      </c>
      <c r="AJ104" s="1511">
        <f t="shared" si="53"/>
        <v>-13.5</v>
      </c>
      <c r="AK104" s="1511">
        <f t="shared" si="53"/>
        <v>26.3</v>
      </c>
      <c r="AL104" s="1511">
        <f t="shared" si="53"/>
        <v>38</v>
      </c>
      <c r="AM104" s="1340">
        <f t="shared" si="53"/>
        <v>-6.8</v>
      </c>
      <c r="AN104" s="1340">
        <f t="shared" si="53"/>
        <v>1.8</v>
      </c>
      <c r="AO104" s="1546"/>
      <c r="AP104" s="1209"/>
      <c r="AQ104" s="327">
        <v>110</v>
      </c>
    </row>
    <row r="105" spans="1:43">
      <c r="A105" s="1209"/>
      <c r="B105" s="1852" t="s">
        <v>1041</v>
      </c>
      <c r="C105" s="1853" t="s">
        <v>1042</v>
      </c>
      <c r="D105" s="1854" t="s">
        <v>1043</v>
      </c>
      <c r="E105" s="1855">
        <v>7234</v>
      </c>
      <c r="F105" s="1856">
        <v>6468</v>
      </c>
      <c r="G105" s="1856">
        <v>10723</v>
      </c>
      <c r="H105" s="1856">
        <v>14069</v>
      </c>
      <c r="I105" s="1856">
        <v>14564</v>
      </c>
      <c r="J105" s="1856">
        <v>14061</v>
      </c>
      <c r="K105" s="1856">
        <v>15108</v>
      </c>
      <c r="L105" s="1856">
        <v>14834</v>
      </c>
      <c r="M105" s="1856">
        <v>16464</v>
      </c>
      <c r="N105" s="1857">
        <v>18988</v>
      </c>
      <c r="O105" s="1857">
        <v>15352</v>
      </c>
      <c r="P105" s="1857">
        <v>18769</v>
      </c>
      <c r="Q105" s="1856">
        <v>19164</v>
      </c>
      <c r="R105" s="1856">
        <v>19087</v>
      </c>
      <c r="S105" s="1856">
        <v>16255</v>
      </c>
      <c r="T105" s="1856">
        <v>13679</v>
      </c>
      <c r="U105" s="1856">
        <v>12998</v>
      </c>
      <c r="V105" s="1856">
        <v>13245</v>
      </c>
      <c r="W105" s="1856">
        <v>14091</v>
      </c>
      <c r="X105" s="1856">
        <v>15646</v>
      </c>
      <c r="Y105" s="1856">
        <v>15480</v>
      </c>
      <c r="Z105" s="1856">
        <v>13321</v>
      </c>
      <c r="AA105" s="1856">
        <v>12734</v>
      </c>
      <c r="AB105" s="1858">
        <v>12124</v>
      </c>
      <c r="AC105" s="1858">
        <v>10855</v>
      </c>
      <c r="AD105" s="1551">
        <v>9731</v>
      </c>
      <c r="AE105" s="1551">
        <v>8812</v>
      </c>
      <c r="AF105" s="1551">
        <v>8446</v>
      </c>
      <c r="AG105" s="1551">
        <v>8405</v>
      </c>
      <c r="AH105" s="1551">
        <v>8235</v>
      </c>
      <c r="AI105" s="1551">
        <v>8383</v>
      </c>
      <c r="AJ105" s="1859">
        <v>7773</v>
      </c>
      <c r="AK105" s="1859">
        <v>6030</v>
      </c>
      <c r="AL105" s="1859">
        <v>6428</v>
      </c>
      <c r="AM105" s="1537">
        <v>8690</v>
      </c>
      <c r="AN105" s="1859">
        <v>10006</v>
      </c>
      <c r="AO105" s="1860" t="s">
        <v>1044</v>
      </c>
      <c r="AP105" s="1209"/>
    </row>
    <row r="106" spans="1:43" ht="13.5" thickBot="1">
      <c r="A106" s="1209"/>
      <c r="B106" s="2262" t="s">
        <v>1045</v>
      </c>
      <c r="C106" s="1342"/>
      <c r="D106" s="1343" t="s">
        <v>577</v>
      </c>
      <c r="E106" s="1644" t="s">
        <v>579</v>
      </c>
      <c r="F106" s="1339">
        <f t="shared" ref="F106:AN106" si="54">ROUND((F105-E105)/E105*100,1)</f>
        <v>-10.6</v>
      </c>
      <c r="G106" s="1339">
        <f t="shared" si="54"/>
        <v>65.8</v>
      </c>
      <c r="H106" s="1339">
        <f t="shared" si="54"/>
        <v>31.2</v>
      </c>
      <c r="I106" s="1339">
        <f t="shared" si="54"/>
        <v>3.5</v>
      </c>
      <c r="J106" s="1339">
        <f t="shared" si="54"/>
        <v>-3.5</v>
      </c>
      <c r="K106" s="1339">
        <f t="shared" si="54"/>
        <v>7.4</v>
      </c>
      <c r="L106" s="1339">
        <f t="shared" si="54"/>
        <v>-1.8</v>
      </c>
      <c r="M106" s="1339">
        <f t="shared" si="54"/>
        <v>11</v>
      </c>
      <c r="N106" s="1339">
        <f t="shared" si="54"/>
        <v>15.3</v>
      </c>
      <c r="O106" s="1339">
        <f t="shared" si="54"/>
        <v>-19.100000000000001</v>
      </c>
      <c r="P106" s="1339">
        <f t="shared" si="54"/>
        <v>22.3</v>
      </c>
      <c r="Q106" s="1339">
        <f t="shared" si="54"/>
        <v>2.1</v>
      </c>
      <c r="R106" s="1339">
        <f t="shared" si="54"/>
        <v>-0.4</v>
      </c>
      <c r="S106" s="1339">
        <f t="shared" si="54"/>
        <v>-14.8</v>
      </c>
      <c r="T106" s="1339">
        <f t="shared" si="54"/>
        <v>-15.8</v>
      </c>
      <c r="U106" s="1339">
        <f t="shared" si="54"/>
        <v>-5</v>
      </c>
      <c r="V106" s="1339">
        <f t="shared" si="54"/>
        <v>1.9</v>
      </c>
      <c r="W106" s="1339">
        <f t="shared" si="54"/>
        <v>6.4</v>
      </c>
      <c r="X106" s="1339">
        <f t="shared" si="54"/>
        <v>11</v>
      </c>
      <c r="Y106" s="1339">
        <f t="shared" si="54"/>
        <v>-1.1000000000000001</v>
      </c>
      <c r="Z106" s="1339">
        <f t="shared" si="54"/>
        <v>-13.9</v>
      </c>
      <c r="AA106" s="1339">
        <f t="shared" si="54"/>
        <v>-4.4000000000000004</v>
      </c>
      <c r="AB106" s="1339">
        <f t="shared" si="54"/>
        <v>-4.8</v>
      </c>
      <c r="AC106" s="1339">
        <f t="shared" si="54"/>
        <v>-10.5</v>
      </c>
      <c r="AD106" s="1339">
        <f t="shared" si="54"/>
        <v>-10.4</v>
      </c>
      <c r="AE106" s="1339">
        <f t="shared" si="54"/>
        <v>-9.4</v>
      </c>
      <c r="AF106" s="1339">
        <f t="shared" si="54"/>
        <v>-4.2</v>
      </c>
      <c r="AG106" s="1339">
        <f t="shared" si="54"/>
        <v>-0.5</v>
      </c>
      <c r="AH106" s="1339">
        <f t="shared" si="54"/>
        <v>-2</v>
      </c>
      <c r="AI106" s="1339">
        <f t="shared" si="54"/>
        <v>1.8</v>
      </c>
      <c r="AJ106" s="1340">
        <f t="shared" si="54"/>
        <v>-7.3</v>
      </c>
      <c r="AK106" s="1340">
        <f t="shared" si="54"/>
        <v>-22.4</v>
      </c>
      <c r="AL106" s="1340">
        <f t="shared" si="54"/>
        <v>6.6</v>
      </c>
      <c r="AM106" s="1340">
        <f t="shared" si="54"/>
        <v>35.200000000000003</v>
      </c>
      <c r="AN106" s="1340">
        <f t="shared" si="54"/>
        <v>15.1</v>
      </c>
      <c r="AO106" s="1578" t="s">
        <v>1046</v>
      </c>
      <c r="AP106" s="1209"/>
    </row>
    <row r="107" spans="1:43">
      <c r="B107" s="1344"/>
      <c r="E107" s="1345"/>
      <c r="F107" s="1345"/>
      <c r="G107" s="1345"/>
      <c r="H107" s="1345"/>
      <c r="I107" s="1345"/>
      <c r="J107" s="1345"/>
      <c r="K107" s="1345"/>
      <c r="L107" s="1345"/>
      <c r="M107" s="1345"/>
      <c r="N107" s="1345"/>
      <c r="O107" s="1345"/>
      <c r="P107" s="1345"/>
      <c r="Q107" s="1345"/>
      <c r="R107" s="1345"/>
      <c r="S107" s="1345"/>
      <c r="T107" s="1345"/>
      <c r="U107" s="1345"/>
      <c r="V107" s="1345"/>
      <c r="W107" s="1345"/>
      <c r="X107" s="1345"/>
      <c r="Y107" s="1345"/>
      <c r="Z107" s="1345"/>
      <c r="AA107" s="1345"/>
      <c r="AB107" s="1345"/>
      <c r="AC107" s="1345"/>
      <c r="AD107" s="1345"/>
      <c r="AE107" s="1345"/>
      <c r="AF107" s="1345"/>
      <c r="AG107" s="1345"/>
      <c r="AH107" s="1345"/>
      <c r="AI107" s="1345"/>
      <c r="AJ107" s="1345"/>
      <c r="AK107" s="1345"/>
      <c r="AL107" s="1345"/>
      <c r="AM107" s="1345"/>
      <c r="AN107" s="1345"/>
    </row>
    <row r="108" spans="1:43">
      <c r="B108" s="1344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AI108" s="327"/>
      <c r="AJ108" s="327"/>
      <c r="AK108" s="327"/>
      <c r="AL108" s="327"/>
      <c r="AM108" s="327"/>
      <c r="AN108" s="327"/>
    </row>
    <row r="109" spans="1:43">
      <c r="B109" s="1347" t="s">
        <v>1131</v>
      </c>
      <c r="C109" s="916" t="s">
        <v>1132</v>
      </c>
      <c r="D109" s="916" t="s">
        <v>601</v>
      </c>
      <c r="E109" s="1348"/>
      <c r="F109" s="1348"/>
      <c r="G109" s="1348"/>
      <c r="H109" s="1348"/>
      <c r="I109" s="1348"/>
      <c r="J109" s="1348"/>
      <c r="K109" s="1348"/>
      <c r="L109" s="1348"/>
      <c r="M109" s="1348"/>
      <c r="N109" s="1348"/>
      <c r="O109" s="1348"/>
      <c r="P109" s="1348"/>
      <c r="Q109" s="1348"/>
      <c r="R109" s="1348"/>
      <c r="S109" s="1348"/>
      <c r="T109" s="916"/>
      <c r="U109" s="916"/>
      <c r="V109" s="2535">
        <v>20759498</v>
      </c>
      <c r="W109" s="2536">
        <v>21335063</v>
      </c>
      <c r="X109" s="2536">
        <v>20974175</v>
      </c>
      <c r="Y109" s="2536">
        <v>19501270</v>
      </c>
      <c r="Z109" s="2536">
        <v>20556384</v>
      </c>
      <c r="AA109" s="2536">
        <v>20028021</v>
      </c>
      <c r="AB109" s="2536">
        <v>19918740</v>
      </c>
      <c r="AC109" s="2536">
        <v>20575401</v>
      </c>
      <c r="AD109" s="2536">
        <v>20739112</v>
      </c>
      <c r="AE109" s="2536">
        <v>21731105</v>
      </c>
      <c r="AF109" s="2536">
        <v>21926254</v>
      </c>
      <c r="AG109" s="2536">
        <v>22228604</v>
      </c>
      <c r="AH109" s="2536">
        <v>22209424</v>
      </c>
      <c r="AI109" s="2536">
        <v>22420143</v>
      </c>
      <c r="AJ109" s="2536">
        <v>21940129</v>
      </c>
      <c r="AK109" s="2635">
        <v>22632376</v>
      </c>
      <c r="AL109" s="2635">
        <v>23462648</v>
      </c>
      <c r="AM109" s="2635">
        <v>24468071</v>
      </c>
      <c r="AN109" s="2635">
        <v>25074096</v>
      </c>
      <c r="AO109" s="327">
        <v>24854898</v>
      </c>
      <c r="AP109" s="1823" t="s">
        <v>1473</v>
      </c>
    </row>
    <row r="110" spans="1:43">
      <c r="C110" s="1347" t="s">
        <v>1134</v>
      </c>
      <c r="D110" s="1347" t="s">
        <v>581</v>
      </c>
      <c r="E110" s="1580">
        <f t="shared" ref="E110:P110" si="55">E111*$Q$110/$Q$111</f>
        <v>16895447.536256317</v>
      </c>
      <c r="F110" s="1580">
        <f t="shared" si="55"/>
        <v>18680360.764224302</v>
      </c>
      <c r="G110" s="1580">
        <f t="shared" si="55"/>
        <v>20006459.5940447</v>
      </c>
      <c r="H110" s="1580">
        <f t="shared" si="55"/>
        <v>20459801.345620308</v>
      </c>
      <c r="I110" s="1580">
        <f t="shared" si="55"/>
        <v>20982474.31556185</v>
      </c>
      <c r="J110" s="1580">
        <f t="shared" si="55"/>
        <v>20867889.609232143</v>
      </c>
      <c r="K110" s="1580">
        <f t="shared" si="55"/>
        <v>21697289.994481482</v>
      </c>
      <c r="L110" s="1580">
        <f t="shared" si="55"/>
        <v>22602007.318417069</v>
      </c>
      <c r="M110" s="1580">
        <f t="shared" si="55"/>
        <v>22499454.314972494</v>
      </c>
      <c r="N110" s="1580">
        <f t="shared" si="55"/>
        <v>21763367.545596231</v>
      </c>
      <c r="O110" s="1580">
        <f t="shared" si="55"/>
        <v>21086507.448643312</v>
      </c>
      <c r="P110" s="1580">
        <f t="shared" si="55"/>
        <v>20977926.985864807</v>
      </c>
      <c r="Q110" s="1580">
        <v>20262517.081697993</v>
      </c>
      <c r="R110" s="1580">
        <v>20103660.106027171</v>
      </c>
      <c r="S110" s="1580">
        <v>19799796.962055426</v>
      </c>
      <c r="T110" s="1580">
        <v>19975603.350549541</v>
      </c>
      <c r="U110" s="1580">
        <v>20009858.764908049</v>
      </c>
      <c r="V110" s="1579">
        <v>20472596</v>
      </c>
      <c r="W110" s="1579">
        <v>20696332</v>
      </c>
      <c r="X110" s="1579">
        <v>20512755</v>
      </c>
      <c r="Y110" s="1579">
        <v>18900198</v>
      </c>
      <c r="Z110" s="1579">
        <v>19513067</v>
      </c>
      <c r="AA110" s="1579">
        <v>19370575</v>
      </c>
      <c r="AB110" s="1579">
        <v>19544328</v>
      </c>
      <c r="AC110" s="1579">
        <v>19763932</v>
      </c>
      <c r="AD110" s="1579">
        <v>20107125</v>
      </c>
      <c r="AE110" s="1579">
        <v>20738229</v>
      </c>
      <c r="AF110" s="1579">
        <v>20938889</v>
      </c>
      <c r="AG110" s="1579">
        <v>21167495</v>
      </c>
      <c r="AH110" s="1579">
        <v>21195859</v>
      </c>
      <c r="AI110" s="1581">
        <v>21192727</v>
      </c>
      <c r="AJ110" s="1581">
        <v>20743660</v>
      </c>
      <c r="AK110" s="1581"/>
      <c r="AL110" s="1581"/>
      <c r="AM110" s="1581"/>
      <c r="AN110" s="1581"/>
      <c r="AO110" s="327" t="s">
        <v>271</v>
      </c>
      <c r="AP110" s="1625"/>
    </row>
    <row r="111" spans="1:43">
      <c r="B111" s="1347"/>
      <c r="C111" s="1582" t="s">
        <v>1135</v>
      </c>
      <c r="D111" s="882"/>
      <c r="E111" s="1583">
        <v>17102288.637654431</v>
      </c>
      <c r="F111" s="1583">
        <v>18909053.516321857</v>
      </c>
      <c r="G111" s="1583">
        <v>20251387</v>
      </c>
      <c r="H111" s="1583">
        <v>20710278.75</v>
      </c>
      <c r="I111" s="1583">
        <v>21239350.5</v>
      </c>
      <c r="J111" s="1583">
        <v>21123363</v>
      </c>
      <c r="K111" s="1583">
        <v>21962917.25</v>
      </c>
      <c r="L111" s="1583">
        <v>22878710.5</v>
      </c>
      <c r="M111" s="1583">
        <v>22774902</v>
      </c>
      <c r="N111" s="1583">
        <v>22029803.75</v>
      </c>
      <c r="O111" s="1583">
        <v>21344657.25</v>
      </c>
      <c r="P111" s="1583">
        <v>21234747.5</v>
      </c>
      <c r="Q111" s="1583">
        <v>20510579.25</v>
      </c>
      <c r="R111" s="1583"/>
      <c r="S111" s="1583"/>
      <c r="T111" s="1583"/>
      <c r="U111" s="1583"/>
      <c r="V111" s="1583"/>
      <c r="W111" s="1583"/>
      <c r="X111" s="1583"/>
      <c r="Y111" s="1583"/>
      <c r="Z111" s="1583"/>
      <c r="AA111" s="1583"/>
      <c r="AB111" s="1583"/>
      <c r="AC111" s="1583"/>
      <c r="AD111" s="1583"/>
      <c r="AE111" s="1583"/>
      <c r="AF111" s="1583"/>
      <c r="AG111" s="1583"/>
      <c r="AH111" s="1583"/>
      <c r="AI111" s="1583"/>
      <c r="AJ111" s="1583"/>
      <c r="AK111" s="1583"/>
      <c r="AL111" s="1583"/>
      <c r="AM111" s="1580"/>
      <c r="AN111" s="1583"/>
    </row>
    <row r="112" spans="1:43">
      <c r="B112" s="1347"/>
      <c r="C112" s="916" t="s">
        <v>1132</v>
      </c>
      <c r="D112" s="916" t="s">
        <v>1136</v>
      </c>
      <c r="E112" s="1584"/>
      <c r="F112" s="1584"/>
      <c r="G112" s="1584"/>
      <c r="H112" s="1584"/>
      <c r="I112" s="1584"/>
      <c r="J112" s="1584"/>
      <c r="K112" s="1584"/>
      <c r="L112" s="1584"/>
      <c r="M112" s="1584"/>
      <c r="N112" s="1584"/>
      <c r="O112" s="1584"/>
      <c r="P112" s="1584"/>
      <c r="Q112" s="1584"/>
      <c r="R112" s="1584"/>
      <c r="S112" s="1584"/>
      <c r="T112" s="1584"/>
      <c r="U112" s="1584"/>
      <c r="V112" s="2535">
        <v>20165156</v>
      </c>
      <c r="W112" s="2536">
        <v>21043103</v>
      </c>
      <c r="X112" s="2536">
        <v>21190639</v>
      </c>
      <c r="Y112" s="2536">
        <v>19592775</v>
      </c>
      <c r="Z112" s="2536">
        <v>20689139</v>
      </c>
      <c r="AA112" s="2536">
        <v>20652151</v>
      </c>
      <c r="AB112" s="2536">
        <v>20666774</v>
      </c>
      <c r="AC112" s="2536">
        <v>21162509</v>
      </c>
      <c r="AD112" s="2536">
        <v>21093380</v>
      </c>
      <c r="AE112" s="2536">
        <v>21584216</v>
      </c>
      <c r="AF112" s="2536">
        <v>21895973</v>
      </c>
      <c r="AG112" s="2536">
        <v>22152130</v>
      </c>
      <c r="AH112" s="2536">
        <v>22222420</v>
      </c>
      <c r="AI112" s="2536">
        <v>22316625</v>
      </c>
      <c r="AJ112" s="2536">
        <v>21661901</v>
      </c>
      <c r="AK112" s="2635">
        <v>22290542</v>
      </c>
      <c r="AL112" s="2635">
        <v>22811848</v>
      </c>
      <c r="AM112" s="2635">
        <v>23202091</v>
      </c>
      <c r="AN112" s="2635">
        <v>23147959</v>
      </c>
      <c r="AO112" s="327">
        <v>23081430</v>
      </c>
      <c r="AP112" s="1823" t="str">
        <f>AP109</f>
        <v>2025_4-6</v>
      </c>
    </row>
    <row r="113" spans="2:40">
      <c r="B113" s="1347"/>
      <c r="C113" s="1347" t="s">
        <v>1134</v>
      </c>
      <c r="D113" s="1347" t="s">
        <v>1137</v>
      </c>
      <c r="E113" s="1580">
        <f t="shared" ref="E113:P113" si="56">E114*$Q$113/$Q$114</f>
        <v>16871700.614679299</v>
      </c>
      <c r="F113" s="1580">
        <f t="shared" si="56"/>
        <v>18279542.755440794</v>
      </c>
      <c r="G113" s="1580">
        <f t="shared" si="56"/>
        <v>18987041.384741791</v>
      </c>
      <c r="H113" s="1580">
        <f t="shared" si="56"/>
        <v>18995467.561257459</v>
      </c>
      <c r="I113" s="1580">
        <f t="shared" si="56"/>
        <v>19244895.800435312</v>
      </c>
      <c r="J113" s="1580">
        <f t="shared" si="56"/>
        <v>19067081.118764631</v>
      </c>
      <c r="K113" s="1580">
        <f t="shared" si="56"/>
        <v>19890348.870758753</v>
      </c>
      <c r="L113" s="1580">
        <f t="shared" si="56"/>
        <v>20579216.623195708</v>
      </c>
      <c r="M113" s="1580">
        <f t="shared" si="56"/>
        <v>20309856.452264085</v>
      </c>
      <c r="N113" s="1580">
        <f t="shared" si="56"/>
        <v>19568045.631728597</v>
      </c>
      <c r="O113" s="1580">
        <f t="shared" si="56"/>
        <v>19091934.86170074</v>
      </c>
      <c r="P113" s="1580">
        <f t="shared" si="56"/>
        <v>19230652.28306929</v>
      </c>
      <c r="Q113" s="1580">
        <v>18952196.710399911</v>
      </c>
      <c r="R113" s="1580">
        <v>18628023.397103507</v>
      </c>
      <c r="S113" s="1580">
        <v>18514817.560954858</v>
      </c>
      <c r="T113" s="1580">
        <v>18922023.41303179</v>
      </c>
      <c r="U113" s="1580">
        <v>19129467.372280348</v>
      </c>
      <c r="V113" s="1579">
        <v>19599018</v>
      </c>
      <c r="W113" s="1579">
        <v>19893925</v>
      </c>
      <c r="X113" s="1579">
        <v>19882513</v>
      </c>
      <c r="Y113" s="1579">
        <v>18266255</v>
      </c>
      <c r="Z113" s="1579">
        <v>19164045</v>
      </c>
      <c r="AA113" s="1579">
        <v>19328885</v>
      </c>
      <c r="AB113" s="1579">
        <v>19547515</v>
      </c>
      <c r="AC113" s="1579">
        <v>19821347</v>
      </c>
      <c r="AD113" s="1579">
        <v>19891022</v>
      </c>
      <c r="AE113" s="1579">
        <v>20138382</v>
      </c>
      <c r="AF113" s="1579">
        <v>20266876</v>
      </c>
      <c r="AG113" s="1579">
        <v>20608221</v>
      </c>
      <c r="AH113" s="1579">
        <v>20646616</v>
      </c>
      <c r="AI113" s="1581">
        <v>20563742</v>
      </c>
      <c r="AJ113" s="1581">
        <v>19982502</v>
      </c>
      <c r="AK113" s="1581"/>
      <c r="AL113" s="1581"/>
      <c r="AM113" s="1581"/>
      <c r="AN113" s="1581"/>
    </row>
    <row r="114" spans="2:40">
      <c r="B114" s="1347"/>
      <c r="C114" s="1582" t="s">
        <v>1135</v>
      </c>
      <c r="D114" s="1582"/>
      <c r="E114" s="1583">
        <v>16979471.16897146</v>
      </c>
      <c r="F114" s="1583">
        <v>18396306.115575764</v>
      </c>
      <c r="G114" s="1583">
        <v>19108324</v>
      </c>
      <c r="H114" s="1583">
        <v>19116804</v>
      </c>
      <c r="I114" s="1583">
        <v>19367825.5</v>
      </c>
      <c r="J114" s="1583">
        <v>19188875</v>
      </c>
      <c r="K114" s="1583">
        <v>20017401.5</v>
      </c>
      <c r="L114" s="1583">
        <v>20710669.5</v>
      </c>
      <c r="M114" s="1583">
        <v>20439588.75</v>
      </c>
      <c r="N114" s="1583">
        <v>19693039.5</v>
      </c>
      <c r="O114" s="1583">
        <v>19213887.5</v>
      </c>
      <c r="P114" s="1583">
        <v>19353491</v>
      </c>
      <c r="Q114" s="1583">
        <v>19073256.75</v>
      </c>
      <c r="R114" s="1583"/>
      <c r="S114" s="1583"/>
      <c r="T114" s="1583"/>
      <c r="U114" s="1583"/>
      <c r="V114" s="1583"/>
      <c r="W114" s="1583"/>
      <c r="X114" s="1583"/>
      <c r="Y114" s="1583"/>
      <c r="Z114" s="1583"/>
      <c r="AA114" s="1583"/>
      <c r="AB114" s="1583"/>
      <c r="AC114" s="1583"/>
      <c r="AD114" s="1583"/>
      <c r="AE114" s="1583"/>
      <c r="AF114" s="1583"/>
      <c r="AG114" s="1583"/>
      <c r="AH114" s="1583"/>
      <c r="AI114" s="1583"/>
      <c r="AJ114" s="1583"/>
      <c r="AK114" s="1583"/>
      <c r="AL114" s="1583"/>
      <c r="AM114" s="1583"/>
      <c r="AN114" s="1583"/>
    </row>
    <row r="115" spans="2:40">
      <c r="B115" s="1347"/>
      <c r="C115" s="1347"/>
      <c r="E115" s="1349"/>
      <c r="F115" s="1349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9"/>
      <c r="V115" s="1349"/>
      <c r="W115" s="1349"/>
      <c r="X115" s="1349"/>
      <c r="Y115" s="1349"/>
      <c r="Z115" s="1349"/>
      <c r="AA115" s="1349"/>
      <c r="AB115" s="1349"/>
      <c r="AC115" s="1349"/>
      <c r="AD115" s="1349"/>
      <c r="AE115" s="1349"/>
      <c r="AF115" s="1349"/>
      <c r="AG115" s="1349"/>
      <c r="AH115" s="1349"/>
      <c r="AI115" s="1349"/>
      <c r="AJ115" s="1349"/>
      <c r="AK115" s="1349"/>
      <c r="AL115" s="1349"/>
      <c r="AM115" s="1362"/>
      <c r="AN115" s="1364"/>
    </row>
    <row r="116" spans="2:40">
      <c r="B116" s="1347" t="s">
        <v>1138</v>
      </c>
      <c r="C116" s="1347"/>
      <c r="D116" s="1347" t="s">
        <v>582</v>
      </c>
      <c r="E116" s="1350">
        <v>2314449</v>
      </c>
      <c r="F116" s="1349">
        <v>2336762</v>
      </c>
      <c r="G116" s="1349">
        <v>2367820</v>
      </c>
      <c r="H116" s="1349">
        <v>2390898</v>
      </c>
      <c r="I116" s="1349">
        <v>2413913</v>
      </c>
      <c r="J116" s="1349">
        <v>2399053</v>
      </c>
      <c r="K116" s="1349">
        <v>2427907</v>
      </c>
      <c r="L116" s="1349">
        <v>2404694</v>
      </c>
      <c r="M116" s="1349">
        <v>2383697</v>
      </c>
      <c r="N116" s="1349">
        <v>2333807</v>
      </c>
      <c r="O116" s="1349">
        <v>2351641</v>
      </c>
      <c r="P116" s="1349">
        <v>2409961</v>
      </c>
      <c r="Q116" s="1349">
        <v>2416694</v>
      </c>
      <c r="R116" s="1349">
        <v>2403535</v>
      </c>
      <c r="S116" s="1349">
        <v>2390494</v>
      </c>
      <c r="T116" s="1349">
        <v>2387644</v>
      </c>
      <c r="U116" s="1349">
        <v>2436628</v>
      </c>
      <c r="V116" s="1351">
        <v>2665684</v>
      </c>
      <c r="W116" s="1351">
        <v>2690087</v>
      </c>
      <c r="X116" s="1351">
        <v>2738717</v>
      </c>
      <c r="Y116" s="1351">
        <v>2769157</v>
      </c>
      <c r="Z116" s="1351">
        <v>2701442</v>
      </c>
      <c r="AA116" s="2636">
        <v>2713353</v>
      </c>
      <c r="AB116" s="2636">
        <v>2712054</v>
      </c>
      <c r="AC116" s="2636">
        <v>2728041</v>
      </c>
      <c r="AD116" s="2636">
        <v>2740527</v>
      </c>
      <c r="AE116" s="2636">
        <v>2673790</v>
      </c>
      <c r="AF116" s="2636">
        <v>2687431</v>
      </c>
      <c r="AG116" s="2636">
        <v>2673359</v>
      </c>
      <c r="AH116" s="2636">
        <v>2681006</v>
      </c>
      <c r="AI116" s="2636">
        <v>2706489</v>
      </c>
      <c r="AJ116" s="2636">
        <v>2732165</v>
      </c>
      <c r="AK116" s="2636">
        <v>2727780</v>
      </c>
      <c r="AL116" s="2636">
        <v>2725972</v>
      </c>
      <c r="AM116" s="1875"/>
      <c r="AN116" s="1875"/>
    </row>
    <row r="117" spans="2:40">
      <c r="B117" s="1347" t="s">
        <v>1212</v>
      </c>
      <c r="C117" s="1347"/>
      <c r="D117" s="1347" t="s">
        <v>582</v>
      </c>
      <c r="E117" s="1350">
        <v>2514849</v>
      </c>
      <c r="F117" s="1349">
        <v>2543402</v>
      </c>
      <c r="G117" s="1349">
        <v>2572044</v>
      </c>
      <c r="H117" s="1349">
        <v>2600686</v>
      </c>
      <c r="I117" s="1349">
        <v>2629328</v>
      </c>
      <c r="J117" s="1349">
        <v>2602382</v>
      </c>
      <c r="K117" s="1349">
        <v>2604790</v>
      </c>
      <c r="L117" s="1349">
        <v>2591403</v>
      </c>
      <c r="M117" s="1349">
        <v>2571592</v>
      </c>
      <c r="N117" s="1349">
        <v>2526149</v>
      </c>
      <c r="O117" s="1349">
        <v>2543352</v>
      </c>
      <c r="P117" s="1349">
        <v>2822541</v>
      </c>
      <c r="Q117" s="1349">
        <v>2922674</v>
      </c>
      <c r="R117" s="1349">
        <v>2908155</v>
      </c>
      <c r="S117" s="1349">
        <v>2891973</v>
      </c>
      <c r="T117" s="1349">
        <v>2884147</v>
      </c>
      <c r="U117" s="1349">
        <v>2693638</v>
      </c>
      <c r="V117" s="1351">
        <v>2410499</v>
      </c>
      <c r="W117" s="1351">
        <v>2452857</v>
      </c>
      <c r="X117" s="1351">
        <v>2491913</v>
      </c>
      <c r="Y117" s="1351">
        <v>2520285</v>
      </c>
      <c r="Z117" s="1351">
        <v>2473318</v>
      </c>
      <c r="AA117" s="2636">
        <v>2486982</v>
      </c>
      <c r="AB117" s="2636">
        <v>2482136</v>
      </c>
      <c r="AC117" s="2636">
        <v>2492213</v>
      </c>
      <c r="AD117" s="2636">
        <v>2501511</v>
      </c>
      <c r="AE117" s="2636">
        <v>2447191</v>
      </c>
      <c r="AF117" s="2636">
        <v>2453994</v>
      </c>
      <c r="AG117" s="2636">
        <v>2432716</v>
      </c>
      <c r="AH117" s="2636">
        <v>2434938</v>
      </c>
      <c r="AI117" s="2636">
        <v>2457714</v>
      </c>
      <c r="AJ117" s="2636">
        <v>2527784</v>
      </c>
      <c r="AK117" s="2636">
        <v>2522449</v>
      </c>
      <c r="AL117" s="2636">
        <v>2519030</v>
      </c>
      <c r="AM117" s="1875"/>
      <c r="AN117" s="1875"/>
    </row>
    <row r="118" spans="2:40">
      <c r="E118" s="1585"/>
      <c r="F118" s="1344"/>
      <c r="G118" s="1344"/>
      <c r="H118" s="1344"/>
      <c r="I118" s="1344"/>
      <c r="J118" s="1344"/>
      <c r="K118" s="1344"/>
      <c r="L118" s="1344"/>
      <c r="M118" s="1344"/>
      <c r="N118" s="1344"/>
      <c r="O118" s="1344"/>
      <c r="P118" s="1344"/>
      <c r="Q118" s="1344"/>
      <c r="R118" s="1344"/>
      <c r="S118" s="1344"/>
      <c r="T118" s="1344"/>
      <c r="U118" s="1344"/>
      <c r="V118" s="1344"/>
      <c r="W118" s="1344"/>
      <c r="X118" s="1344"/>
      <c r="Y118" s="1344"/>
      <c r="Z118" s="1344"/>
      <c r="AA118" s="1344"/>
      <c r="AB118" s="1344"/>
      <c r="AC118" s="1344"/>
      <c r="AD118" s="1344"/>
      <c r="AE118" s="1344"/>
      <c r="AF118" s="1344"/>
      <c r="AG118" s="1344"/>
      <c r="AH118" s="1344"/>
      <c r="AM118" s="1466"/>
    </row>
    <row r="119" spans="2:40">
      <c r="C119" s="1354" t="s">
        <v>1139</v>
      </c>
      <c r="D119" s="916" t="s">
        <v>1198</v>
      </c>
      <c r="E119" s="1586">
        <v>92.2</v>
      </c>
      <c r="F119" s="1586">
        <v>96.5</v>
      </c>
      <c r="G119" s="1586">
        <v>99.7</v>
      </c>
      <c r="H119" s="1586">
        <v>101.6</v>
      </c>
      <c r="I119" s="1586">
        <v>102.2</v>
      </c>
      <c r="J119" s="1586">
        <v>104</v>
      </c>
      <c r="K119" s="1586">
        <v>105.9</v>
      </c>
      <c r="L119" s="1586">
        <v>107.6</v>
      </c>
      <c r="M119" s="1586">
        <v>109.6</v>
      </c>
      <c r="N119" s="1586">
        <v>108.2</v>
      </c>
      <c r="O119" s="1586">
        <v>106.7</v>
      </c>
      <c r="P119" s="1586">
        <v>106.4</v>
      </c>
      <c r="Q119" s="1586">
        <v>105.4</v>
      </c>
      <c r="R119" s="1586">
        <v>102.4</v>
      </c>
      <c r="S119" s="1586">
        <v>102.3</v>
      </c>
      <c r="T119" s="1586">
        <v>101.8</v>
      </c>
      <c r="U119" s="1586">
        <v>102.9</v>
      </c>
      <c r="V119" s="1586">
        <v>103.9</v>
      </c>
      <c r="W119" s="1586">
        <v>103</v>
      </c>
      <c r="X119" s="1586">
        <v>102.5</v>
      </c>
      <c r="Y119" s="1586">
        <v>97.6</v>
      </c>
      <c r="Z119" s="1586">
        <v>98.6</v>
      </c>
      <c r="AA119" s="1586">
        <v>98.9</v>
      </c>
      <c r="AB119" s="1586">
        <v>97.9</v>
      </c>
      <c r="AC119" s="1586">
        <v>97.9</v>
      </c>
      <c r="AD119" s="1586">
        <v>98.9</v>
      </c>
      <c r="AE119" s="1586">
        <v>99</v>
      </c>
      <c r="AF119" s="1586">
        <v>100.1</v>
      </c>
      <c r="AG119" s="1861">
        <v>99.7</v>
      </c>
      <c r="AH119" s="1861">
        <v>104.3</v>
      </c>
      <c r="AI119" s="1861">
        <v>105.4</v>
      </c>
      <c r="AJ119" s="1861">
        <v>100</v>
      </c>
      <c r="AK119" s="1861">
        <v>102.5</v>
      </c>
      <c r="AL119" s="1861">
        <v>102.1</v>
      </c>
      <c r="AM119" s="1862">
        <v>103.8</v>
      </c>
      <c r="AN119" s="1862">
        <v>102.3</v>
      </c>
    </row>
    <row r="120" spans="2:40">
      <c r="B120" s="1353"/>
      <c r="C120" s="1588"/>
      <c r="D120" s="1589" t="s">
        <v>1140</v>
      </c>
      <c r="E120" s="1587">
        <f t="shared" ref="E120:Z120" si="57">E121*$AA$120/$AA121</f>
        <v>99.24291998793673</v>
      </c>
      <c r="F120" s="1587">
        <f t="shared" si="57"/>
        <v>102.99437057167317</v>
      </c>
      <c r="G120" s="1587">
        <f t="shared" si="57"/>
        <v>108.10998500404106</v>
      </c>
      <c r="H120" s="1587">
        <f t="shared" si="57"/>
        <v>109.58782917339178</v>
      </c>
      <c r="I120" s="1587">
        <f t="shared" si="57"/>
        <v>107.54158340044462</v>
      </c>
      <c r="J120" s="1587">
        <f t="shared" si="57"/>
        <v>110.04255045626891</v>
      </c>
      <c r="K120" s="1587">
        <f t="shared" si="57"/>
        <v>113.68032071928607</v>
      </c>
      <c r="L120" s="1587">
        <f t="shared" si="57"/>
        <v>115.95392713367181</v>
      </c>
      <c r="M120" s="1587">
        <f t="shared" si="57"/>
        <v>118.45489418949612</v>
      </c>
      <c r="N120" s="1587">
        <f t="shared" si="57"/>
        <v>115.38552553007537</v>
      </c>
      <c r="O120" s="1587">
        <f t="shared" si="57"/>
        <v>111.52039462561963</v>
      </c>
      <c r="P120" s="1587">
        <f t="shared" si="57"/>
        <v>112.19355596138796</v>
      </c>
      <c r="Q120" s="1587">
        <f t="shared" si="57"/>
        <v>112.26542308026785</v>
      </c>
      <c r="R120" s="1587">
        <f t="shared" si="57"/>
        <v>106.63283763805551</v>
      </c>
      <c r="S120" s="1587">
        <f t="shared" si="57"/>
        <v>106.09383424645624</v>
      </c>
      <c r="T120" s="1587">
        <f t="shared" si="57"/>
        <v>106.86640577441516</v>
      </c>
      <c r="U120" s="1587">
        <f t="shared" si="57"/>
        <v>107.81864509957389</v>
      </c>
      <c r="V120" s="1587">
        <f t="shared" si="57"/>
        <v>109.18412035829205</v>
      </c>
      <c r="W120" s="1587">
        <f t="shared" si="57"/>
        <v>111.420984433429</v>
      </c>
      <c r="X120" s="1587">
        <f t="shared" si="57"/>
        <v>110.36094442995044</v>
      </c>
      <c r="Y120" s="1587">
        <f t="shared" si="57"/>
        <v>103.89290373075922</v>
      </c>
      <c r="Z120" s="1587">
        <f t="shared" si="57"/>
        <v>103.56950169579966</v>
      </c>
      <c r="AA120" s="1587">
        <v>103.3</v>
      </c>
      <c r="AB120" s="1587">
        <v>101.8</v>
      </c>
      <c r="AC120" s="1587">
        <v>101.1</v>
      </c>
      <c r="AD120" s="1587">
        <v>101</v>
      </c>
      <c r="AE120" s="1587">
        <v>100</v>
      </c>
      <c r="AF120" s="1587">
        <v>101.3</v>
      </c>
      <c r="AG120" s="1587">
        <v>102.8</v>
      </c>
      <c r="AH120" s="1587">
        <v>107.6</v>
      </c>
      <c r="AI120" s="1587">
        <v>108.7</v>
      </c>
      <c r="AJ120" s="1587">
        <v>103.1</v>
      </c>
      <c r="AK120" s="1587"/>
      <c r="AL120" s="1587"/>
      <c r="AM120" s="1587"/>
      <c r="AN120" s="1587"/>
    </row>
    <row r="121" spans="2:40">
      <c r="B121" s="1353"/>
      <c r="C121" s="1588"/>
      <c r="D121" s="1589" t="s">
        <v>1141</v>
      </c>
      <c r="E121" s="1590">
        <f t="shared" ref="E121:N121" si="58">E122*$O$121/$O$122</f>
        <v>92.061498623853211</v>
      </c>
      <c r="F121" s="1590">
        <f t="shared" si="58"/>
        <v>95.541486544342504</v>
      </c>
      <c r="G121" s="1590">
        <f t="shared" si="58"/>
        <v>100.28692461773701</v>
      </c>
      <c r="H121" s="1590">
        <f t="shared" si="58"/>
        <v>101.65782895005098</v>
      </c>
      <c r="I121" s="1590">
        <f t="shared" si="58"/>
        <v>99.75965372069318</v>
      </c>
      <c r="J121" s="1590">
        <f t="shared" si="58"/>
        <v>102.07964566768604</v>
      </c>
      <c r="K121" s="1590">
        <f t="shared" si="58"/>
        <v>105.45417940876658</v>
      </c>
      <c r="L121" s="1590">
        <f t="shared" si="58"/>
        <v>107.56326299694192</v>
      </c>
      <c r="M121" s="1590">
        <f t="shared" si="58"/>
        <v>109.88325494393479</v>
      </c>
      <c r="N121" s="1590">
        <f t="shared" si="58"/>
        <v>107.03599209989808</v>
      </c>
      <c r="O121" s="1590">
        <f>O123*P121/P123</f>
        <v>103.45055000000001</v>
      </c>
      <c r="P121" s="1590">
        <v>104.075</v>
      </c>
      <c r="Q121" s="1590">
        <v>104.14166666666667</v>
      </c>
      <c r="R121" s="1587">
        <v>98.916666666666671</v>
      </c>
      <c r="S121" s="1587">
        <v>98.416666666666671</v>
      </c>
      <c r="T121" s="1587">
        <v>99.133333333333326</v>
      </c>
      <c r="U121" s="1587">
        <v>100.01666666666667</v>
      </c>
      <c r="V121" s="1587">
        <v>101.28333333333335</v>
      </c>
      <c r="W121" s="1587">
        <v>103.35833333333333</v>
      </c>
      <c r="X121" s="1587">
        <v>102.375</v>
      </c>
      <c r="Y121" s="1587">
        <v>96.375</v>
      </c>
      <c r="Z121" s="1587">
        <v>96.075000000000003</v>
      </c>
      <c r="AA121" s="1587">
        <v>95.824999999999989</v>
      </c>
      <c r="AB121" s="1587"/>
      <c r="AC121" s="1587"/>
      <c r="AD121" s="1587"/>
      <c r="AE121" s="1587"/>
      <c r="AF121" s="1587"/>
      <c r="AG121" s="1587"/>
      <c r="AH121" s="1587"/>
      <c r="AI121" s="1587"/>
      <c r="AJ121" s="1587"/>
      <c r="AK121" s="1587"/>
      <c r="AL121" s="1587"/>
      <c r="AM121" s="1587"/>
      <c r="AN121" s="1587"/>
    </row>
    <row r="122" spans="2:40">
      <c r="B122" s="1353"/>
      <c r="C122" s="1588"/>
      <c r="D122" s="1591"/>
      <c r="E122" s="1592">
        <v>87.3</v>
      </c>
      <c r="F122" s="1593">
        <v>90.6</v>
      </c>
      <c r="G122" s="1593">
        <v>95.1</v>
      </c>
      <c r="H122" s="1593">
        <v>96.4</v>
      </c>
      <c r="I122" s="1593">
        <v>94.6</v>
      </c>
      <c r="J122" s="1593">
        <v>96.8</v>
      </c>
      <c r="K122" s="1593">
        <v>100</v>
      </c>
      <c r="L122" s="1590">
        <v>102</v>
      </c>
      <c r="M122" s="1590">
        <v>104.2</v>
      </c>
      <c r="N122" s="1590">
        <v>101.5</v>
      </c>
      <c r="O122" s="1590">
        <v>98.1</v>
      </c>
      <c r="P122" s="1590"/>
      <c r="Q122" s="1590"/>
      <c r="R122" s="1590"/>
      <c r="S122" s="1587"/>
      <c r="T122" s="1587"/>
      <c r="U122" s="1587"/>
      <c r="V122" s="1587"/>
      <c r="W122" s="1587"/>
      <c r="X122" s="1587"/>
      <c r="Y122" s="1587"/>
      <c r="Z122" s="1587"/>
      <c r="AA122" s="1587"/>
      <c r="AB122" s="1587"/>
      <c r="AC122" s="1587"/>
      <c r="AD122" s="1587"/>
      <c r="AE122" s="1587"/>
      <c r="AF122" s="1587"/>
      <c r="AG122" s="1587"/>
      <c r="AH122" s="1587"/>
      <c r="AI122" s="1587"/>
      <c r="AJ122" s="1587"/>
      <c r="AK122" s="1587"/>
      <c r="AL122" s="1587"/>
      <c r="AM122" s="1587"/>
      <c r="AN122" s="1587"/>
    </row>
    <row r="123" spans="2:40">
      <c r="B123" s="1353"/>
      <c r="C123" s="1588"/>
      <c r="D123" s="1594" t="s">
        <v>1142</v>
      </c>
      <c r="E123" s="1592"/>
      <c r="F123" s="1593"/>
      <c r="G123" s="1593"/>
      <c r="H123" s="1593"/>
      <c r="I123" s="1593"/>
      <c r="J123" s="1593"/>
      <c r="K123" s="1593"/>
      <c r="L123" s="1590"/>
      <c r="M123" s="1590"/>
      <c r="N123" s="1590">
        <v>103</v>
      </c>
      <c r="O123" s="1590">
        <v>99.4</v>
      </c>
      <c r="P123" s="1590">
        <v>100</v>
      </c>
      <c r="Q123" s="1590"/>
      <c r="R123" s="1590"/>
      <c r="S123" s="1587"/>
      <c r="T123" s="1587"/>
      <c r="U123" s="1587"/>
      <c r="V123" s="1587"/>
      <c r="W123" s="1587"/>
      <c r="X123" s="1587"/>
      <c r="Y123" s="1587"/>
      <c r="Z123" s="1587"/>
      <c r="AA123" s="1587"/>
      <c r="AB123" s="1587"/>
      <c r="AC123" s="1587"/>
      <c r="AD123" s="1587"/>
      <c r="AE123" s="1587"/>
      <c r="AF123" s="1587"/>
      <c r="AG123" s="1587"/>
      <c r="AH123" s="1587"/>
      <c r="AI123" s="1587"/>
      <c r="AJ123" s="1587"/>
      <c r="AK123" s="1587"/>
      <c r="AL123" s="1599"/>
      <c r="AM123" s="1599"/>
      <c r="AN123" s="1587"/>
    </row>
    <row r="124" spans="2:40">
      <c r="B124" s="1353"/>
      <c r="C124" s="1354" t="s">
        <v>1143</v>
      </c>
      <c r="D124" s="916" t="s">
        <v>1198</v>
      </c>
      <c r="E124" s="1586">
        <v>106</v>
      </c>
      <c r="F124" s="1586">
        <v>107.6</v>
      </c>
      <c r="G124" s="1586">
        <v>107.6</v>
      </c>
      <c r="H124" s="1586">
        <v>107.9</v>
      </c>
      <c r="I124" s="1586">
        <v>107.2</v>
      </c>
      <c r="J124" s="1586">
        <v>108.7</v>
      </c>
      <c r="K124" s="1586">
        <v>110.9</v>
      </c>
      <c r="L124" s="1586">
        <v>112.8</v>
      </c>
      <c r="M124" s="1586">
        <v>113</v>
      </c>
      <c r="N124" s="1586">
        <v>110.9</v>
      </c>
      <c r="O124" s="1586">
        <v>109.7</v>
      </c>
      <c r="P124" s="1586">
        <v>110.4</v>
      </c>
      <c r="Q124" s="1586">
        <v>110.4</v>
      </c>
      <c r="R124" s="1586">
        <v>108.4</v>
      </c>
      <c r="S124" s="1586">
        <v>108.6</v>
      </c>
      <c r="T124" s="1586">
        <v>108.1</v>
      </c>
      <c r="U124" s="1586">
        <v>109.7</v>
      </c>
      <c r="V124" s="1586">
        <v>110.4</v>
      </c>
      <c r="W124" s="1586">
        <v>109.3</v>
      </c>
      <c r="X124" s="1586">
        <v>107.1</v>
      </c>
      <c r="Y124" s="1586">
        <v>103.5</v>
      </c>
      <c r="Z124" s="1586">
        <v>105.5</v>
      </c>
      <c r="AA124" s="1586">
        <v>106</v>
      </c>
      <c r="AB124" s="1586">
        <v>104.9</v>
      </c>
      <c r="AC124" s="1586">
        <v>104.5</v>
      </c>
      <c r="AD124" s="1586">
        <v>102.2</v>
      </c>
      <c r="AE124" s="1586">
        <v>101.2</v>
      </c>
      <c r="AF124" s="1586">
        <v>102.5</v>
      </c>
      <c r="AG124" s="1861">
        <v>102.2</v>
      </c>
      <c r="AH124" s="1861">
        <v>105.8</v>
      </c>
      <c r="AI124" s="1861">
        <v>106.3</v>
      </c>
      <c r="AJ124" s="1861">
        <v>100</v>
      </c>
      <c r="AK124" s="1861">
        <v>103.2</v>
      </c>
      <c r="AL124" s="1861">
        <v>100.4</v>
      </c>
      <c r="AM124" s="1862">
        <v>98.1</v>
      </c>
      <c r="AN124" s="1862">
        <v>93.6</v>
      </c>
    </row>
    <row r="125" spans="2:40">
      <c r="B125" s="1353"/>
      <c r="C125" s="1588"/>
      <c r="D125" s="1589" t="s">
        <v>1140</v>
      </c>
      <c r="E125" s="1587">
        <f t="shared" ref="E125:Z125" si="59">E126*$AA$125/$AA$126</f>
        <v>105.60883636174452</v>
      </c>
      <c r="F125" s="1587">
        <f t="shared" si="59"/>
        <v>109.23438888357632</v>
      </c>
      <c r="G125" s="1587">
        <f t="shared" si="59"/>
        <v>112.7429880982522</v>
      </c>
      <c r="H125" s="1587">
        <f t="shared" si="59"/>
        <v>114.73119431990187</v>
      </c>
      <c r="I125" s="1587">
        <f t="shared" si="59"/>
        <v>116.25158731292811</v>
      </c>
      <c r="J125" s="1587">
        <f t="shared" si="59"/>
        <v>117.18721377017499</v>
      </c>
      <c r="K125" s="1587">
        <f t="shared" si="59"/>
        <v>116.95330715586327</v>
      </c>
      <c r="L125" s="1587">
        <f t="shared" si="59"/>
        <v>117.30416707733085</v>
      </c>
      <c r="M125" s="1587">
        <f t="shared" si="59"/>
        <v>117.53807369164259</v>
      </c>
      <c r="N125" s="1587">
        <f t="shared" si="59"/>
        <v>113.44470794118739</v>
      </c>
      <c r="O125" s="1587">
        <f t="shared" si="59"/>
        <v>110.5208752622908</v>
      </c>
      <c r="P125" s="1587">
        <f t="shared" si="59"/>
        <v>113.70460417931152</v>
      </c>
      <c r="Q125" s="1587">
        <f t="shared" si="59"/>
        <v>114.33961675192921</v>
      </c>
      <c r="R125" s="1587">
        <f t="shared" si="59"/>
        <v>109.56768403711087</v>
      </c>
      <c r="S125" s="1587">
        <f t="shared" si="59"/>
        <v>109.12877828838984</v>
      </c>
      <c r="T125" s="1587">
        <f t="shared" si="59"/>
        <v>110.03460504638861</v>
      </c>
      <c r="U125" s="1587">
        <f t="shared" si="59"/>
        <v>112.08905748721058</v>
      </c>
      <c r="V125" s="1587">
        <f t="shared" si="59"/>
        <v>112.99488424520942</v>
      </c>
      <c r="W125" s="1587">
        <f t="shared" si="59"/>
        <v>115.33882771178357</v>
      </c>
      <c r="X125" s="1587">
        <f t="shared" si="59"/>
        <v>112.90150004335383</v>
      </c>
      <c r="Y125" s="1587">
        <f t="shared" si="59"/>
        <v>107.88676840371106</v>
      </c>
      <c r="Z125" s="1587">
        <f t="shared" si="59"/>
        <v>108.08287522760773</v>
      </c>
      <c r="AA125" s="1587">
        <v>107.7</v>
      </c>
      <c r="AB125" s="1587">
        <v>106.3</v>
      </c>
      <c r="AC125" s="1587">
        <v>105.3</v>
      </c>
      <c r="AD125" s="1587">
        <v>102.1</v>
      </c>
      <c r="AE125" s="1587">
        <v>100</v>
      </c>
      <c r="AF125" s="1587">
        <v>101</v>
      </c>
      <c r="AG125" s="1587">
        <v>102.3</v>
      </c>
      <c r="AH125" s="1587">
        <v>106.1</v>
      </c>
      <c r="AI125" s="1587">
        <v>106.5</v>
      </c>
      <c r="AJ125" s="1587">
        <v>100.2</v>
      </c>
      <c r="AK125" s="1587"/>
      <c r="AL125" s="1587"/>
      <c r="AM125" s="1587"/>
      <c r="AN125" s="1587"/>
    </row>
    <row r="126" spans="2:40">
      <c r="B126" s="1353"/>
      <c r="C126" s="1588"/>
      <c r="D126" s="1589" t="s">
        <v>1141</v>
      </c>
      <c r="E126" s="1590">
        <f t="shared" ref="E126:N126" si="60">E127*$O$126/$O$127</f>
        <v>94.242239999999981</v>
      </c>
      <c r="F126" s="1590">
        <f t="shared" si="60"/>
        <v>97.477577142857143</v>
      </c>
      <c r="G126" s="1590">
        <f t="shared" si="60"/>
        <v>100.60854857142857</v>
      </c>
      <c r="H126" s="1590">
        <f t="shared" si="60"/>
        <v>102.3827657142857</v>
      </c>
      <c r="I126" s="1590">
        <f t="shared" si="60"/>
        <v>103.73952</v>
      </c>
      <c r="J126" s="1590">
        <f t="shared" si="60"/>
        <v>104.5744457142857</v>
      </c>
      <c r="K126" s="1590">
        <f t="shared" si="60"/>
        <v>104.36571428571428</v>
      </c>
      <c r="L126" s="1590">
        <f t="shared" si="60"/>
        <v>104.67881142857141</v>
      </c>
      <c r="M126" s="1590">
        <f t="shared" si="60"/>
        <v>104.88754285714285</v>
      </c>
      <c r="N126" s="1590">
        <f t="shared" si="60"/>
        <v>101.23474285714285</v>
      </c>
      <c r="O126" s="1590">
        <f>O129*P126/P129</f>
        <v>98.625599999999991</v>
      </c>
      <c r="P126" s="1590">
        <v>101.46666666666665</v>
      </c>
      <c r="Q126" s="1590">
        <v>102.03333333333332</v>
      </c>
      <c r="R126" s="1590">
        <v>97.774999999999991</v>
      </c>
      <c r="S126" s="1587">
        <v>97.38333333333334</v>
      </c>
      <c r="T126" s="1587">
        <v>98.191666666666663</v>
      </c>
      <c r="U126" s="1587">
        <v>100.02499999999999</v>
      </c>
      <c r="V126" s="1587">
        <v>100.83333333333336</v>
      </c>
      <c r="W126" s="1587">
        <v>102.92500000000001</v>
      </c>
      <c r="X126" s="1587">
        <v>100.74999999999999</v>
      </c>
      <c r="Y126" s="1587">
        <v>96.274999999999991</v>
      </c>
      <c r="Z126" s="1587">
        <v>96.45</v>
      </c>
      <c r="AA126" s="1587">
        <v>96.108333333333348</v>
      </c>
      <c r="AB126" s="1587"/>
      <c r="AC126" s="1587"/>
      <c r="AD126" s="1587"/>
      <c r="AE126" s="1587"/>
      <c r="AF126" s="1587"/>
      <c r="AG126" s="1587"/>
      <c r="AH126" s="1587"/>
      <c r="AI126" s="1587"/>
      <c r="AJ126" s="1587"/>
      <c r="AK126" s="1587"/>
      <c r="AL126" s="1587"/>
      <c r="AM126" s="1587"/>
      <c r="AN126" s="1587"/>
    </row>
    <row r="127" spans="2:40">
      <c r="C127" s="1588"/>
      <c r="D127" s="1591"/>
      <c r="E127" s="1592">
        <v>90.3</v>
      </c>
      <c r="F127" s="1593">
        <v>93.4</v>
      </c>
      <c r="G127" s="1593">
        <v>96.4</v>
      </c>
      <c r="H127" s="1593">
        <v>98.1</v>
      </c>
      <c r="I127" s="1593">
        <v>99.4</v>
      </c>
      <c r="J127" s="1593">
        <v>100.2</v>
      </c>
      <c r="K127" s="1593">
        <v>100</v>
      </c>
      <c r="L127" s="1590">
        <v>100.3</v>
      </c>
      <c r="M127" s="1590">
        <v>100.5</v>
      </c>
      <c r="N127" s="1590">
        <v>97</v>
      </c>
      <c r="O127" s="1590">
        <v>94.5</v>
      </c>
      <c r="P127" s="1590"/>
      <c r="Q127" s="1590"/>
      <c r="R127" s="1590"/>
      <c r="S127" s="1587"/>
      <c r="T127" s="1587"/>
      <c r="U127" s="1587"/>
      <c r="V127" s="1587"/>
      <c r="W127" s="1587"/>
      <c r="X127" s="1587"/>
      <c r="Y127" s="1587"/>
      <c r="Z127" s="1587"/>
      <c r="AA127" s="1587"/>
      <c r="AB127" s="1587"/>
      <c r="AC127" s="1587"/>
      <c r="AD127" s="1587"/>
      <c r="AE127" s="1587"/>
      <c r="AF127" s="1587"/>
      <c r="AG127" s="1587"/>
      <c r="AH127" s="1587"/>
      <c r="AI127" s="1587"/>
      <c r="AJ127" s="1587"/>
      <c r="AK127" s="1587"/>
      <c r="AL127" s="1587"/>
      <c r="AM127" s="1587"/>
      <c r="AN127" s="1587"/>
    </row>
    <row r="128" spans="2:40">
      <c r="C128" s="1588"/>
      <c r="D128" s="1591"/>
      <c r="E128" s="1592"/>
      <c r="F128" s="1593"/>
      <c r="G128" s="1593"/>
      <c r="H128" s="1593"/>
      <c r="I128" s="1593"/>
      <c r="J128" s="1593"/>
      <c r="K128" s="1593"/>
      <c r="L128" s="1590"/>
      <c r="M128" s="1590"/>
      <c r="N128" s="1590"/>
      <c r="O128" s="1590"/>
      <c r="P128" s="1590"/>
      <c r="Q128" s="1590"/>
      <c r="R128" s="1590"/>
      <c r="S128" s="1587"/>
      <c r="T128" s="1587"/>
      <c r="U128" s="1587"/>
      <c r="V128" s="1587"/>
      <c r="W128" s="1587"/>
      <c r="X128" s="1587"/>
      <c r="Y128" s="1587"/>
      <c r="Z128" s="1587"/>
      <c r="AA128" s="1587"/>
      <c r="AB128" s="1587"/>
      <c r="AC128" s="1587"/>
      <c r="AD128" s="1587"/>
      <c r="AE128" s="1587"/>
      <c r="AF128" s="1587"/>
      <c r="AG128" s="1587"/>
      <c r="AH128" s="1587"/>
      <c r="AI128" s="1587"/>
      <c r="AJ128" s="1587"/>
      <c r="AK128" s="1587"/>
      <c r="AL128" s="1587"/>
      <c r="AM128" s="1587"/>
      <c r="AN128" s="1587"/>
    </row>
    <row r="129" spans="2:47">
      <c r="C129" s="1355"/>
      <c r="D129" s="1595" t="s">
        <v>1142</v>
      </c>
      <c r="E129" s="1596"/>
      <c r="F129" s="1597"/>
      <c r="G129" s="1597"/>
      <c r="H129" s="1597"/>
      <c r="I129" s="1597"/>
      <c r="J129" s="1597"/>
      <c r="K129" s="1597"/>
      <c r="L129" s="1598"/>
      <c r="M129" s="1598"/>
      <c r="N129" s="1598">
        <v>99.8</v>
      </c>
      <c r="O129" s="1598">
        <v>97.2</v>
      </c>
      <c r="P129" s="1598">
        <v>100</v>
      </c>
      <c r="Q129" s="1598"/>
      <c r="R129" s="1598"/>
      <c r="S129" s="1599"/>
      <c r="T129" s="1599"/>
      <c r="U129" s="1599"/>
      <c r="V129" s="1599"/>
      <c r="W129" s="1599"/>
      <c r="X129" s="1599"/>
      <c r="Y129" s="1599"/>
      <c r="Z129" s="1599"/>
      <c r="AA129" s="1599"/>
      <c r="AB129" s="1599"/>
      <c r="AC129" s="1599"/>
      <c r="AD129" s="1599"/>
      <c r="AE129" s="1599"/>
      <c r="AF129" s="1599"/>
      <c r="AG129" s="1599"/>
      <c r="AH129" s="1599"/>
      <c r="AI129" s="1599"/>
      <c r="AJ129" s="1599"/>
      <c r="AK129" s="1599"/>
      <c r="AL129" s="1587"/>
      <c r="AM129" s="1587"/>
      <c r="AN129" s="1587"/>
    </row>
    <row r="130" spans="2:47" ht="24">
      <c r="C130" s="1600" t="s">
        <v>1144</v>
      </c>
      <c r="D130" s="327" t="s">
        <v>1198</v>
      </c>
      <c r="E130" s="1601">
        <v>147.6</v>
      </c>
      <c r="F130" s="1601">
        <v>147.4</v>
      </c>
      <c r="G130" s="1601">
        <v>138</v>
      </c>
      <c r="H130" s="1601">
        <v>117.8</v>
      </c>
      <c r="I130" s="1601">
        <v>104.6</v>
      </c>
      <c r="J130" s="1601">
        <v>102.4</v>
      </c>
      <c r="K130" s="1601">
        <v>106.2</v>
      </c>
      <c r="L130" s="1601">
        <v>113.8</v>
      </c>
      <c r="M130" s="1601">
        <v>117.2</v>
      </c>
      <c r="N130" s="1601">
        <v>106.9</v>
      </c>
      <c r="O130" s="1601">
        <v>105.4</v>
      </c>
      <c r="P130" s="1601">
        <v>111.4</v>
      </c>
      <c r="Q130" s="1601">
        <v>107.3</v>
      </c>
      <c r="R130" s="1601">
        <v>108.1</v>
      </c>
      <c r="S130" s="1601">
        <v>114.5</v>
      </c>
      <c r="T130" s="1601">
        <v>118.7</v>
      </c>
      <c r="U130" s="1601">
        <v>119</v>
      </c>
      <c r="V130" s="1601">
        <v>122.9</v>
      </c>
      <c r="W130" s="1601">
        <v>124.9</v>
      </c>
      <c r="X130" s="1601">
        <v>121.1</v>
      </c>
      <c r="Y130" s="1601">
        <v>101.4</v>
      </c>
      <c r="Z130" s="1601">
        <v>112.7</v>
      </c>
      <c r="AA130" s="1601">
        <v>112.4</v>
      </c>
      <c r="AB130" s="1601">
        <v>113.6</v>
      </c>
      <c r="AC130" s="1601">
        <v>116.7</v>
      </c>
      <c r="AD130" s="1601">
        <v>121.2</v>
      </c>
      <c r="AE130" s="1601">
        <v>120</v>
      </c>
      <c r="AF130" s="1601">
        <v>118</v>
      </c>
      <c r="AG130" s="1862">
        <v>111.8</v>
      </c>
      <c r="AH130" s="1862">
        <v>124.3</v>
      </c>
      <c r="AI130" s="1862">
        <v>116.4</v>
      </c>
      <c r="AJ130" s="1862">
        <v>100</v>
      </c>
      <c r="AK130" s="1861">
        <v>105.2</v>
      </c>
      <c r="AL130" s="1861">
        <v>105.3</v>
      </c>
      <c r="AM130" s="1861">
        <v>101</v>
      </c>
      <c r="AN130" s="1862">
        <v>101.2</v>
      </c>
    </row>
    <row r="131" spans="2:47">
      <c r="C131" s="1600"/>
      <c r="D131" s="1589" t="s">
        <v>1140</v>
      </c>
      <c r="E131" s="1592">
        <f>ROUND(F131*E134/F134,1)</f>
        <v>157.5</v>
      </c>
      <c r="F131" s="1587">
        <f t="shared" ref="F131:Z131" si="61">F132*$AA$131/$AA$132</f>
        <v>152.92956706963881</v>
      </c>
      <c r="G131" s="1587">
        <f t="shared" si="61"/>
        <v>145.1401178120621</v>
      </c>
      <c r="H131" s="1587">
        <f t="shared" si="61"/>
        <v>126.40599934447256</v>
      </c>
      <c r="I131" s="1587">
        <f t="shared" si="61"/>
        <v>103.62925531282423</v>
      </c>
      <c r="J131" s="1587">
        <f t="shared" si="61"/>
        <v>97.81181852552011</v>
      </c>
      <c r="K131" s="1587">
        <f t="shared" si="61"/>
        <v>99.09362663119731</v>
      </c>
      <c r="L131" s="1587">
        <f t="shared" si="61"/>
        <v>109.24949085310109</v>
      </c>
      <c r="M131" s="1587">
        <f t="shared" si="61"/>
        <v>110.92570145283278</v>
      </c>
      <c r="N131" s="1587">
        <f t="shared" si="61"/>
        <v>98.797824760656411</v>
      </c>
      <c r="O131" s="1587">
        <f t="shared" si="61"/>
        <v>96.825812290383823</v>
      </c>
      <c r="P131" s="1587">
        <f t="shared" si="61"/>
        <v>100.38995262009122</v>
      </c>
      <c r="Q131" s="1587">
        <f t="shared" si="61"/>
        <v>94.74673043138786</v>
      </c>
      <c r="R131" s="1587">
        <f t="shared" si="61"/>
        <v>88.311477058305101</v>
      </c>
      <c r="S131" s="1587">
        <f t="shared" si="61"/>
        <v>91.776613489965044</v>
      </c>
      <c r="T131" s="1587">
        <f t="shared" si="61"/>
        <v>98.607882455237501</v>
      </c>
      <c r="U131" s="1587">
        <f t="shared" si="61"/>
        <v>102.37003058103976</v>
      </c>
      <c r="V131" s="1587">
        <f t="shared" si="61"/>
        <v>108.23394495412845</v>
      </c>
      <c r="W131" s="1587">
        <f t="shared" si="61"/>
        <v>109.92354740061162</v>
      </c>
      <c r="X131" s="1587">
        <f t="shared" si="61"/>
        <v>104.5565749235474</v>
      </c>
      <c r="Y131" s="1587">
        <f t="shared" si="61"/>
        <v>94.717125382263006</v>
      </c>
      <c r="Z131" s="1587">
        <f t="shared" si="61"/>
        <v>99.686544342507645</v>
      </c>
      <c r="AA131" s="1587">
        <v>97.5</v>
      </c>
      <c r="AB131" s="1587">
        <v>94</v>
      </c>
      <c r="AC131" s="1587">
        <v>96.5</v>
      </c>
      <c r="AD131" s="1587">
        <v>102.3</v>
      </c>
      <c r="AE131" s="1587">
        <v>100</v>
      </c>
      <c r="AF131" s="1587">
        <v>96.3</v>
      </c>
      <c r="AG131" s="1587">
        <v>94.4</v>
      </c>
      <c r="AH131" s="1587">
        <v>105</v>
      </c>
      <c r="AI131" s="1587">
        <v>98.3</v>
      </c>
      <c r="AJ131" s="1587">
        <v>84.5</v>
      </c>
      <c r="AK131" s="1587"/>
      <c r="AL131" s="1587"/>
      <c r="AM131" s="1587"/>
      <c r="AN131" s="1587"/>
    </row>
    <row r="132" spans="2:47">
      <c r="C132" s="1600"/>
      <c r="D132" s="1591"/>
      <c r="E132" s="1592"/>
      <c r="F132" s="1590">
        <f t="shared" ref="F132:N132" si="62">F133*$O$132/$O$133</f>
        <v>153.87067209775967</v>
      </c>
      <c r="G132" s="1590">
        <f t="shared" si="62"/>
        <v>146.03328776782863</v>
      </c>
      <c r="H132" s="1590">
        <f t="shared" si="62"/>
        <v>127.18388241736162</v>
      </c>
      <c r="I132" s="1590">
        <f t="shared" si="62"/>
        <v>104.26697380705698</v>
      </c>
      <c r="J132" s="1590">
        <f t="shared" si="62"/>
        <v>98.413737408754073</v>
      </c>
      <c r="K132" s="1590">
        <f t="shared" si="62"/>
        <v>99.703433564312348</v>
      </c>
      <c r="L132" s="1590">
        <f t="shared" si="62"/>
        <v>109.92179541219708</v>
      </c>
      <c r="M132" s="1590">
        <f t="shared" si="62"/>
        <v>111.60832115408098</v>
      </c>
      <c r="N132" s="1590">
        <f t="shared" si="62"/>
        <v>99.405811374568145</v>
      </c>
      <c r="O132" s="1587">
        <f t="shared" ref="O132:T132" si="63">O134*$U$132/$U$134</f>
        <v>97.42166344294003</v>
      </c>
      <c r="P132" s="1587">
        <f t="shared" si="63"/>
        <v>101.00773694390716</v>
      </c>
      <c r="Q132" s="1587">
        <f t="shared" si="63"/>
        <v>95.329787234042556</v>
      </c>
      <c r="R132" s="1587">
        <f t="shared" si="63"/>
        <v>88.854932301740817</v>
      </c>
      <c r="S132" s="1587">
        <f t="shared" si="63"/>
        <v>92.341392649903284</v>
      </c>
      <c r="T132" s="1587">
        <f t="shared" si="63"/>
        <v>99.214700193423582</v>
      </c>
      <c r="U132" s="1587">
        <v>103</v>
      </c>
      <c r="V132" s="1587">
        <v>108.9</v>
      </c>
      <c r="W132" s="1587">
        <v>110.6</v>
      </c>
      <c r="X132" s="1587">
        <v>105.2</v>
      </c>
      <c r="Y132" s="1587">
        <v>95.3</v>
      </c>
      <c r="Z132" s="1587">
        <v>100.3</v>
      </c>
      <c r="AA132" s="1587">
        <v>98.1</v>
      </c>
      <c r="AB132" s="1587"/>
      <c r="AC132" s="1587"/>
      <c r="AD132" s="1587"/>
      <c r="AE132" s="1587"/>
      <c r="AF132" s="1587"/>
      <c r="AG132" s="1587"/>
      <c r="AH132" s="1587"/>
      <c r="AI132" s="1587"/>
      <c r="AJ132" s="1587"/>
      <c r="AK132" s="1587"/>
      <c r="AL132" s="1587"/>
      <c r="AM132" s="1587"/>
      <c r="AN132" s="1587"/>
    </row>
    <row r="133" spans="2:47">
      <c r="C133" s="1519"/>
      <c r="D133" s="1594" t="s">
        <v>1142</v>
      </c>
      <c r="E133" s="1592"/>
      <c r="F133" s="1593">
        <v>155.1</v>
      </c>
      <c r="G133" s="1593">
        <v>147.19999999999999</v>
      </c>
      <c r="H133" s="1593">
        <v>128.19999999999999</v>
      </c>
      <c r="I133" s="1593">
        <v>105.1</v>
      </c>
      <c r="J133" s="1593">
        <v>99.2</v>
      </c>
      <c r="K133" s="1593">
        <v>100.5</v>
      </c>
      <c r="L133" s="1590">
        <v>110.8</v>
      </c>
      <c r="M133" s="1590">
        <v>112.5</v>
      </c>
      <c r="N133" s="1590">
        <v>100.2</v>
      </c>
      <c r="O133" s="1590">
        <v>98.2</v>
      </c>
      <c r="P133" s="1590">
        <v>100</v>
      </c>
      <c r="Q133" s="1590"/>
      <c r="R133" s="1590"/>
      <c r="S133" s="1587"/>
      <c r="T133" s="1587"/>
      <c r="U133" s="1587"/>
      <c r="V133" s="1587"/>
      <c r="W133" s="1587"/>
      <c r="X133" s="1587"/>
      <c r="Y133" s="1587"/>
      <c r="Z133" s="1587"/>
      <c r="AA133" s="1587"/>
      <c r="AB133" s="1587"/>
      <c r="AC133" s="1587"/>
      <c r="AD133" s="1587"/>
      <c r="AE133" s="1587"/>
      <c r="AF133" s="1587"/>
      <c r="AG133" s="1587"/>
      <c r="AH133" s="1587"/>
      <c r="AI133" s="1587"/>
      <c r="AJ133" s="1587"/>
      <c r="AK133" s="1587"/>
      <c r="AL133" s="1587"/>
      <c r="AM133" s="1587"/>
      <c r="AN133" s="1587"/>
    </row>
    <row r="134" spans="2:47">
      <c r="C134" s="1519"/>
      <c r="D134" s="1519"/>
      <c r="E134" s="1602">
        <v>158.9</v>
      </c>
      <c r="F134" s="1587">
        <v>154.30000000000001</v>
      </c>
      <c r="G134" s="1587"/>
      <c r="H134" s="1587"/>
      <c r="I134" s="1587"/>
      <c r="J134" s="1587"/>
      <c r="K134" s="1587"/>
      <c r="L134" s="1587"/>
      <c r="M134" s="1587"/>
      <c r="N134" s="1587"/>
      <c r="O134" s="1587">
        <v>97.8</v>
      </c>
      <c r="P134" s="1587">
        <v>101.4</v>
      </c>
      <c r="Q134" s="1587">
        <v>95.7</v>
      </c>
      <c r="R134" s="1587">
        <v>89.2</v>
      </c>
      <c r="S134" s="1587">
        <v>92.7</v>
      </c>
      <c r="T134" s="1587">
        <v>99.6</v>
      </c>
      <c r="U134" s="1587">
        <v>103.4</v>
      </c>
      <c r="V134" s="1587"/>
      <c r="W134" s="1587"/>
      <c r="X134" s="1587"/>
      <c r="Y134" s="1587"/>
      <c r="Z134" s="1587"/>
      <c r="AA134" s="1587"/>
      <c r="AB134" s="1587"/>
      <c r="AC134" s="1587"/>
      <c r="AD134" s="1587"/>
      <c r="AE134" s="1587"/>
      <c r="AF134" s="1587"/>
      <c r="AG134" s="1587"/>
      <c r="AH134" s="1587"/>
      <c r="AI134" s="1587"/>
      <c r="AJ134" s="1587"/>
      <c r="AK134" s="1587"/>
      <c r="AL134" s="1587"/>
      <c r="AM134" s="1587"/>
      <c r="AN134" s="1587"/>
    </row>
    <row r="135" spans="2:47">
      <c r="C135" s="1519"/>
      <c r="D135" s="1519" t="s">
        <v>1145</v>
      </c>
      <c r="E135" s="1602"/>
      <c r="F135" s="1587"/>
      <c r="G135" s="1587"/>
      <c r="H135" s="1587"/>
      <c r="I135" s="1587"/>
      <c r="J135" s="1587"/>
      <c r="K135" s="1587"/>
      <c r="L135" s="1587"/>
      <c r="M135" s="1587"/>
      <c r="N135" s="1587"/>
      <c r="O135" s="1587"/>
      <c r="P135" s="1587"/>
      <c r="Q135" s="1587">
        <v>96.50833333333334</v>
      </c>
      <c r="R135" s="1587">
        <v>85.2</v>
      </c>
      <c r="S135" s="1587">
        <v>89.241666666666674</v>
      </c>
      <c r="T135" s="1587">
        <v>96.141666666666666</v>
      </c>
      <c r="U135" s="1587">
        <v>100.00833333333333</v>
      </c>
      <c r="V135" s="1587">
        <v>103.70833333333336</v>
      </c>
      <c r="W135" s="1587">
        <v>108.0333333333333</v>
      </c>
      <c r="X135" s="1587">
        <v>107.7</v>
      </c>
      <c r="Y135" s="1587">
        <v>94.27500000000002</v>
      </c>
      <c r="Z135" s="1587">
        <v>104.22500000000001</v>
      </c>
      <c r="AA135" s="1587"/>
      <c r="AB135" s="1587"/>
      <c r="AC135" s="1587"/>
      <c r="AD135" s="1587"/>
      <c r="AE135" s="1587"/>
      <c r="AF135" s="1587"/>
      <c r="AG135" s="1587"/>
      <c r="AH135" s="1587"/>
      <c r="AI135" s="1587"/>
      <c r="AJ135" s="1587"/>
      <c r="AK135" s="1599"/>
      <c r="AL135" s="1599"/>
      <c r="AM135" s="1599"/>
      <c r="AN135" s="1587"/>
    </row>
    <row r="136" spans="2:47">
      <c r="C136" s="1603" t="s">
        <v>1146</v>
      </c>
      <c r="D136" s="916" t="s">
        <v>1198</v>
      </c>
      <c r="E136" s="1586">
        <v>80</v>
      </c>
      <c r="F136" s="1586">
        <v>82.6</v>
      </c>
      <c r="G136" s="1586">
        <v>85.2</v>
      </c>
      <c r="H136" s="1586">
        <v>87.1</v>
      </c>
      <c r="I136" s="1586">
        <v>88.1</v>
      </c>
      <c r="J136" s="1586">
        <v>88.2</v>
      </c>
      <c r="K136" s="1586">
        <v>87.7</v>
      </c>
      <c r="L136" s="1586">
        <v>87.3</v>
      </c>
      <c r="M136" s="1586">
        <v>87.9</v>
      </c>
      <c r="N136" s="1586">
        <v>88.4</v>
      </c>
      <c r="O136" s="1586">
        <v>87.9</v>
      </c>
      <c r="P136" s="1586">
        <v>87.1</v>
      </c>
      <c r="Q136" s="1586">
        <v>86.3</v>
      </c>
      <c r="R136" s="1586">
        <v>85.2</v>
      </c>
      <c r="S136" s="1586">
        <v>84.4</v>
      </c>
      <c r="T136" s="1586">
        <v>84.8</v>
      </c>
      <c r="U136" s="1586">
        <v>85.5</v>
      </c>
      <c r="V136" s="1586">
        <v>86.4</v>
      </c>
      <c r="W136" s="1586">
        <v>88.8</v>
      </c>
      <c r="X136" s="1586">
        <v>91.6</v>
      </c>
      <c r="Y136" s="1586">
        <v>92.7</v>
      </c>
      <c r="Z136" s="1586">
        <v>93</v>
      </c>
      <c r="AA136" s="1586">
        <v>93.5</v>
      </c>
      <c r="AB136" s="1586">
        <v>93.7</v>
      </c>
      <c r="AC136" s="1586">
        <v>94.1</v>
      </c>
      <c r="AD136" s="1586">
        <v>94.9</v>
      </c>
      <c r="AE136" s="1586">
        <v>95.9</v>
      </c>
      <c r="AF136" s="1586">
        <v>96.7</v>
      </c>
      <c r="AG136" s="1861">
        <v>99.3</v>
      </c>
      <c r="AH136" s="1861">
        <v>99.2</v>
      </c>
      <c r="AI136" s="1861">
        <v>99.5</v>
      </c>
      <c r="AJ136" s="1861">
        <v>100</v>
      </c>
      <c r="AK136" s="1861">
        <v>98.9</v>
      </c>
      <c r="AL136" s="1862">
        <v>99.4</v>
      </c>
      <c r="AM136" s="1862">
        <v>99</v>
      </c>
      <c r="AN136" s="1862">
        <v>98.9</v>
      </c>
    </row>
    <row r="137" spans="2:47">
      <c r="D137" s="1589" t="s">
        <v>1140</v>
      </c>
      <c r="E137" s="1587">
        <f>ROUND(F137*E141/F141,1)</f>
        <v>109</v>
      </c>
      <c r="F137" s="1587">
        <f t="shared" ref="F137:O137" si="64">F138*$P$137/$P$138</f>
        <v>110.32307578266055</v>
      </c>
      <c r="G137" s="1587">
        <f t="shared" si="64"/>
        <v>113.32639405058408</v>
      </c>
      <c r="H137" s="1587">
        <f t="shared" si="64"/>
        <v>115.19236102177919</v>
      </c>
      <c r="I137" s="1587">
        <f t="shared" si="64"/>
        <v>114.5792575883865</v>
      </c>
      <c r="J137" s="1587">
        <f t="shared" si="64"/>
        <v>111.70922267554832</v>
      </c>
      <c r="K137" s="1587">
        <f t="shared" si="64"/>
        <v>108.80364553468731</v>
      </c>
      <c r="L137" s="1587">
        <f t="shared" si="64"/>
        <v>106.20906288902553</v>
      </c>
      <c r="M137" s="1587">
        <f t="shared" si="64"/>
        <v>105.72924281071819</v>
      </c>
      <c r="N137" s="1587">
        <f t="shared" si="64"/>
        <v>105.06282603529135</v>
      </c>
      <c r="O137" s="1587">
        <f t="shared" si="64"/>
        <v>104.77848821110926</v>
      </c>
      <c r="P137" s="1587">
        <f t="shared" ref="P137:Z137" si="65">P138*$AA$137/$AA$138</f>
        <v>104.82291599613775</v>
      </c>
      <c r="Q137" s="1587">
        <f t="shared" si="65"/>
        <v>102.22748632121018</v>
      </c>
      <c r="R137" s="1587">
        <f t="shared" si="65"/>
        <v>100.72700354039269</v>
      </c>
      <c r="S137" s="1587">
        <f t="shared" si="65"/>
        <v>97.977470228516268</v>
      </c>
      <c r="T137" s="1587">
        <f t="shared" si="65"/>
        <v>97.89636305117476</v>
      </c>
      <c r="U137" s="1587">
        <f t="shared" si="65"/>
        <v>97.336723527518501</v>
      </c>
      <c r="V137" s="1587">
        <f t="shared" si="65"/>
        <v>97.231284196974556</v>
      </c>
      <c r="W137" s="1587">
        <f t="shared" si="65"/>
        <v>98.853427743804318</v>
      </c>
      <c r="X137" s="1587">
        <f t="shared" si="65"/>
        <v>100.37824267782426</v>
      </c>
      <c r="Y137" s="1587">
        <f t="shared" si="65"/>
        <v>100.70267138719022</v>
      </c>
      <c r="Z137" s="1587">
        <f t="shared" si="65"/>
        <v>100.28902478274864</v>
      </c>
      <c r="AA137" s="1587">
        <v>100.8</v>
      </c>
      <c r="AB137" s="1587">
        <v>100</v>
      </c>
      <c r="AC137" s="1587">
        <v>99.6</v>
      </c>
      <c r="AD137" s="1587">
        <v>99.6</v>
      </c>
      <c r="AE137" s="1587">
        <v>100</v>
      </c>
      <c r="AF137" s="1587">
        <v>100.4</v>
      </c>
      <c r="AG137" s="1587">
        <v>100.1</v>
      </c>
      <c r="AH137" s="1587">
        <v>100</v>
      </c>
      <c r="AI137" s="1587">
        <v>100.3</v>
      </c>
      <c r="AJ137" s="1587">
        <v>100.8</v>
      </c>
      <c r="AK137" s="1587"/>
      <c r="AL137" s="1587"/>
      <c r="AM137" s="1587"/>
      <c r="AN137" s="1587"/>
    </row>
    <row r="138" spans="2:47">
      <c r="D138" s="1356" t="s">
        <v>1141</v>
      </c>
      <c r="E138" s="1587"/>
      <c r="F138" s="1587">
        <f t="shared" ref="F138:O138" si="66">F139*$P$138/$P$139</f>
        <v>113.35112316690686</v>
      </c>
      <c r="G138" s="1587">
        <f t="shared" si="66"/>
        <v>116.43687378146984</v>
      </c>
      <c r="H138" s="1587">
        <f t="shared" si="66"/>
        <v>118.35405611596164</v>
      </c>
      <c r="I138" s="1587">
        <f t="shared" si="66"/>
        <v>117.72412477748574</v>
      </c>
      <c r="J138" s="1587">
        <f t="shared" si="66"/>
        <v>114.77531575824361</v>
      </c>
      <c r="K138" s="1587">
        <f t="shared" si="66"/>
        <v>111.78998898024918</v>
      </c>
      <c r="L138" s="1587">
        <f t="shared" si="66"/>
        <v>109.12419259133677</v>
      </c>
      <c r="M138" s="1587">
        <f t="shared" si="66"/>
        <v>108.6312028481817</v>
      </c>
      <c r="N138" s="1587">
        <f t="shared" si="66"/>
        <v>107.94649487157747</v>
      </c>
      <c r="O138" s="1587">
        <f t="shared" si="66"/>
        <v>107.6543528015597</v>
      </c>
      <c r="P138" s="1587">
        <v>107.7</v>
      </c>
      <c r="Q138" s="1587">
        <v>105.03333333333335</v>
      </c>
      <c r="R138" s="1587">
        <v>103.49166666666669</v>
      </c>
      <c r="S138" s="1587">
        <v>100.66666666666667</v>
      </c>
      <c r="T138" s="1587">
        <v>100.58333333333333</v>
      </c>
      <c r="U138" s="1587">
        <v>100.00833333333333</v>
      </c>
      <c r="V138" s="1587">
        <v>99.899999999999991</v>
      </c>
      <c r="W138" s="1587">
        <v>101.56666666666666</v>
      </c>
      <c r="X138" s="1587">
        <v>103.13333333333333</v>
      </c>
      <c r="Y138" s="1587">
        <v>103.46666666666668</v>
      </c>
      <c r="Z138" s="1587">
        <v>103.04166666666667</v>
      </c>
      <c r="AA138" s="1587">
        <v>103.56666666666666</v>
      </c>
      <c r="AB138" s="1587"/>
      <c r="AC138" s="1587"/>
      <c r="AD138" s="1587"/>
      <c r="AE138" s="1587"/>
      <c r="AF138" s="1587"/>
      <c r="AG138" s="1587"/>
      <c r="AH138" s="1587"/>
      <c r="AI138" s="1587"/>
      <c r="AJ138" s="1587"/>
      <c r="AK138" s="1587"/>
      <c r="AL138" s="1587"/>
      <c r="AM138" s="1587"/>
      <c r="AN138" s="1587"/>
    </row>
    <row r="139" spans="2:47">
      <c r="E139" s="1602"/>
      <c r="F139" s="1587">
        <v>95.507692307692338</v>
      </c>
      <c r="G139" s="1587">
        <v>98.107692307692318</v>
      </c>
      <c r="H139" s="1587">
        <v>99.723076923076917</v>
      </c>
      <c r="I139" s="1587">
        <v>99.192307692307679</v>
      </c>
      <c r="J139" s="1587">
        <v>96.707692307692326</v>
      </c>
      <c r="K139" s="1587">
        <v>94.192307692307693</v>
      </c>
      <c r="L139" s="1587">
        <v>91.946153846153848</v>
      </c>
      <c r="M139" s="1587">
        <v>91.530769230769224</v>
      </c>
      <c r="N139" s="1587">
        <v>90.953846153846143</v>
      </c>
      <c r="O139" s="1587">
        <v>90.707692307692312</v>
      </c>
      <c r="P139" s="1587">
        <v>90.746153846153874</v>
      </c>
      <c r="Q139" s="1587">
        <v>88.55384615384618</v>
      </c>
      <c r="R139" s="1587">
        <v>87.238461538461536</v>
      </c>
      <c r="S139" s="1587">
        <v>84.83846153846153</v>
      </c>
      <c r="T139" s="1587">
        <v>85.061538461538461</v>
      </c>
      <c r="U139" s="1587">
        <v>85.184615384615398</v>
      </c>
      <c r="V139" s="1587">
        <v>85.192307692307693</v>
      </c>
      <c r="W139" s="1587">
        <v>87.83846153846153</v>
      </c>
      <c r="X139" s="1587"/>
      <c r="Y139" s="1587"/>
      <c r="Z139" s="1587"/>
      <c r="AA139" s="1587"/>
      <c r="AB139" s="1587"/>
      <c r="AC139" s="1587"/>
      <c r="AD139" s="1587"/>
      <c r="AE139" s="1587"/>
      <c r="AF139" s="1587"/>
      <c r="AG139" s="1587"/>
      <c r="AH139" s="1587"/>
      <c r="AI139" s="1587"/>
      <c r="AJ139" s="1587"/>
      <c r="AK139" s="1587"/>
      <c r="AL139" s="1587"/>
      <c r="AM139" s="1587"/>
      <c r="AN139" s="1587"/>
    </row>
    <row r="140" spans="2:47">
      <c r="C140" s="882"/>
      <c r="D140" s="882" t="s">
        <v>1142</v>
      </c>
      <c r="E140" s="1604"/>
      <c r="F140" s="1599"/>
      <c r="G140" s="1599"/>
      <c r="H140" s="1599"/>
      <c r="I140" s="1599"/>
      <c r="J140" s="1599"/>
      <c r="K140" s="1599"/>
      <c r="L140" s="1599"/>
      <c r="M140" s="1599"/>
      <c r="N140" s="1599">
        <v>101.4</v>
      </c>
      <c r="O140" s="1599">
        <v>99.7</v>
      </c>
      <c r="P140" s="1599">
        <v>100</v>
      </c>
      <c r="Q140" s="1599"/>
      <c r="R140" s="1599"/>
      <c r="S140" s="1599"/>
      <c r="T140" s="1599"/>
      <c r="U140" s="1599"/>
      <c r="V140" s="1599"/>
      <c r="W140" s="1599"/>
      <c r="X140" s="1599"/>
      <c r="Y140" s="1599"/>
      <c r="Z140" s="1599"/>
      <c r="AA140" s="1599"/>
      <c r="AB140" s="1599"/>
      <c r="AC140" s="1599"/>
      <c r="AD140" s="1599"/>
      <c r="AE140" s="1599"/>
      <c r="AF140" s="1599"/>
      <c r="AG140" s="1599"/>
      <c r="AH140" s="1599"/>
      <c r="AI140" s="1599"/>
      <c r="AJ140" s="1599"/>
      <c r="AK140" s="1599"/>
      <c r="AL140" s="1599"/>
      <c r="AM140" s="1587"/>
      <c r="AN140" s="1587"/>
    </row>
    <row r="141" spans="2:47">
      <c r="D141" s="1344" t="s">
        <v>1147</v>
      </c>
      <c r="E141" s="1605">
        <v>825269</v>
      </c>
      <c r="F141" s="1605">
        <v>835039</v>
      </c>
      <c r="G141" s="1344"/>
      <c r="H141" s="1344"/>
      <c r="I141" s="1344"/>
      <c r="J141" s="1344"/>
      <c r="K141" s="1344"/>
      <c r="L141" s="1344"/>
      <c r="M141" s="1344"/>
      <c r="N141" s="1344"/>
      <c r="O141" s="1344"/>
      <c r="P141" s="1344"/>
      <c r="Q141" s="1344"/>
      <c r="R141" s="1344"/>
      <c r="S141" s="1344"/>
      <c r="T141" s="1344"/>
      <c r="U141" s="1344"/>
      <c r="V141" s="1344"/>
      <c r="W141" s="1344"/>
      <c r="X141" s="1344"/>
      <c r="Y141" s="1344"/>
      <c r="Z141" s="1344"/>
      <c r="AA141" s="1344"/>
      <c r="AB141" s="1344"/>
      <c r="AC141" s="1344"/>
      <c r="AD141" s="1344"/>
      <c r="AE141" s="1344"/>
      <c r="AF141" s="1344"/>
      <c r="AG141" s="1344"/>
      <c r="AH141" s="1344"/>
      <c r="AM141" s="1363"/>
    </row>
    <row r="142" spans="2:47">
      <c r="C142" s="826" t="s">
        <v>1199</v>
      </c>
      <c r="E142" s="1606"/>
      <c r="F142" s="1606"/>
      <c r="G142" s="1606"/>
      <c r="H142" s="1606"/>
      <c r="I142" s="1606"/>
      <c r="J142" s="1606"/>
      <c r="K142" s="1606"/>
      <c r="L142" s="1606"/>
      <c r="M142" s="1606"/>
      <c r="N142" s="1606"/>
      <c r="O142" s="1606"/>
      <c r="P142" s="1606"/>
      <c r="Q142" s="1606"/>
      <c r="R142" s="1606"/>
      <c r="S142" s="1606"/>
      <c r="T142" s="1606"/>
      <c r="U142" s="1606"/>
      <c r="V142" s="1606"/>
      <c r="W142" s="1606"/>
      <c r="X142" s="1606"/>
      <c r="Y142" s="1606"/>
      <c r="Z142" s="1606"/>
      <c r="AA142" s="1606"/>
      <c r="AB142" s="1606"/>
      <c r="AC142" s="1606"/>
      <c r="AD142" s="1606"/>
      <c r="AE142" s="1606"/>
      <c r="AF142" s="1606"/>
      <c r="AG142" s="1606"/>
      <c r="AH142" s="1606"/>
      <c r="AI142" s="1606"/>
      <c r="AJ142" s="1606"/>
      <c r="AK142" s="1606"/>
      <c r="AL142" s="1606"/>
      <c r="AM142" s="1876"/>
      <c r="AN142" s="1606"/>
      <c r="AO142" s="1357"/>
      <c r="AP142" s="1357"/>
      <c r="AQ142" s="1357"/>
      <c r="AR142" s="1357"/>
      <c r="AS142" s="1357"/>
      <c r="AT142" s="1357"/>
      <c r="AU142" s="1357"/>
    </row>
    <row r="143" spans="2:47">
      <c r="B143" s="1459"/>
      <c r="C143" s="1460" t="s">
        <v>1139</v>
      </c>
      <c r="D143" s="1607" t="s">
        <v>1198</v>
      </c>
      <c r="E143" s="1608">
        <v>92.2</v>
      </c>
      <c r="F143" s="1608">
        <v>96.5</v>
      </c>
      <c r="G143" s="1608">
        <v>99.7</v>
      </c>
      <c r="H143" s="1608">
        <v>101.6</v>
      </c>
      <c r="I143" s="1608">
        <v>102.2</v>
      </c>
      <c r="J143" s="1608">
        <v>104</v>
      </c>
      <c r="K143" s="1608">
        <v>105.9</v>
      </c>
      <c r="L143" s="1608">
        <v>107.6</v>
      </c>
      <c r="M143" s="1608">
        <v>109.6</v>
      </c>
      <c r="N143" s="1608">
        <v>108.2</v>
      </c>
      <c r="O143" s="1608">
        <v>106.7</v>
      </c>
      <c r="P143" s="1608">
        <v>106.4</v>
      </c>
      <c r="Q143" s="1608">
        <v>105.4</v>
      </c>
      <c r="R143" s="1608">
        <v>102.4</v>
      </c>
      <c r="S143" s="1608">
        <v>102.3</v>
      </c>
      <c r="T143" s="1608">
        <v>101.8</v>
      </c>
      <c r="U143" s="1608">
        <v>102.9</v>
      </c>
      <c r="V143" s="1608">
        <v>103.9</v>
      </c>
      <c r="W143" s="1608">
        <v>103</v>
      </c>
      <c r="X143" s="1608">
        <v>102.5</v>
      </c>
      <c r="Y143" s="1608">
        <v>97.6</v>
      </c>
      <c r="Z143" s="1608">
        <v>98.6</v>
      </c>
      <c r="AA143" s="1608">
        <v>98.9</v>
      </c>
      <c r="AB143" s="1608">
        <v>97.9</v>
      </c>
      <c r="AC143" s="1608">
        <v>97.9</v>
      </c>
      <c r="AD143" s="1608">
        <v>98.9</v>
      </c>
      <c r="AE143" s="1608">
        <v>99</v>
      </c>
      <c r="AF143" s="1608">
        <v>100.1</v>
      </c>
      <c r="AG143" s="1608">
        <v>100.7</v>
      </c>
      <c r="AH143" s="1608">
        <v>101.9</v>
      </c>
      <c r="AI143" s="1608">
        <v>101.7</v>
      </c>
      <c r="AJ143" s="1608">
        <v>100</v>
      </c>
      <c r="AK143" s="1608">
        <v>100.9</v>
      </c>
      <c r="AL143" s="1608">
        <v>104</v>
      </c>
      <c r="AM143" s="1877">
        <v>105.9</v>
      </c>
      <c r="AN143" s="2251">
        <v>108.9</v>
      </c>
      <c r="AO143" s="1357"/>
      <c r="AP143" s="1357"/>
      <c r="AQ143" s="1357"/>
      <c r="AR143" s="1357"/>
      <c r="AS143" s="1357"/>
      <c r="AT143" s="1357"/>
      <c r="AU143" s="1357"/>
    </row>
    <row r="144" spans="2:47">
      <c r="B144" s="1454"/>
      <c r="C144" s="1461"/>
      <c r="D144" s="1589" t="s">
        <v>1140</v>
      </c>
      <c r="E144" s="1531">
        <v>93.1</v>
      </c>
      <c r="F144" s="1531">
        <v>97.4</v>
      </c>
      <c r="G144" s="1531">
        <v>100.8</v>
      </c>
      <c r="H144" s="1531">
        <v>102.6</v>
      </c>
      <c r="I144" s="1531">
        <v>103.2</v>
      </c>
      <c r="J144" s="1531">
        <v>105</v>
      </c>
      <c r="K144" s="1531">
        <v>106.9</v>
      </c>
      <c r="L144" s="1531">
        <v>108.7</v>
      </c>
      <c r="M144" s="1531">
        <v>110.8</v>
      </c>
      <c r="N144" s="1531">
        <v>109.3</v>
      </c>
      <c r="O144" s="1531">
        <v>107.8</v>
      </c>
      <c r="P144" s="1531">
        <v>107.5</v>
      </c>
      <c r="Q144" s="1531">
        <v>106.5</v>
      </c>
      <c r="R144" s="1531">
        <v>103.4</v>
      </c>
      <c r="S144" s="1531">
        <v>103.3</v>
      </c>
      <c r="T144" s="1531">
        <v>102.8</v>
      </c>
      <c r="U144" s="1531">
        <v>103.9</v>
      </c>
      <c r="V144" s="1531">
        <v>105</v>
      </c>
      <c r="W144" s="1531">
        <v>104.1</v>
      </c>
      <c r="X144" s="1531">
        <v>103.6</v>
      </c>
      <c r="Y144" s="1531">
        <v>98.6</v>
      </c>
      <c r="Z144" s="1531">
        <v>99.6</v>
      </c>
      <c r="AA144" s="1531">
        <v>99.9</v>
      </c>
      <c r="AB144" s="1531">
        <v>98.9</v>
      </c>
      <c r="AC144" s="1531">
        <v>98.9</v>
      </c>
      <c r="AD144" s="1531">
        <v>100</v>
      </c>
      <c r="AE144" s="1531">
        <v>100</v>
      </c>
      <c r="AF144" s="1531">
        <v>101.2</v>
      </c>
      <c r="AG144" s="1531">
        <v>101.7</v>
      </c>
      <c r="AH144" s="1531">
        <v>102.9</v>
      </c>
      <c r="AI144" s="1531">
        <v>102.7</v>
      </c>
      <c r="AJ144" s="1531">
        <v>101</v>
      </c>
      <c r="AK144" s="1531">
        <v>102</v>
      </c>
      <c r="AL144" s="1531"/>
      <c r="AM144" s="1531"/>
      <c r="AN144" s="1531"/>
      <c r="AO144" s="1358" t="s">
        <v>1148</v>
      </c>
    </row>
    <row r="145" spans="2:42">
      <c r="B145" s="1454"/>
      <c r="C145" s="1461"/>
      <c r="D145" s="1589" t="s">
        <v>1149</v>
      </c>
      <c r="E145" s="1531">
        <v>94</v>
      </c>
      <c r="F145" s="1531">
        <v>98.5</v>
      </c>
      <c r="G145" s="1531">
        <v>101.8</v>
      </c>
      <c r="H145" s="1531">
        <v>103.7</v>
      </c>
      <c r="I145" s="1531">
        <v>104.3</v>
      </c>
      <c r="J145" s="1531">
        <v>106.2</v>
      </c>
      <c r="K145" s="1531">
        <v>108.1</v>
      </c>
      <c r="L145" s="1531">
        <v>109.8</v>
      </c>
      <c r="M145" s="1531">
        <v>111.9</v>
      </c>
      <c r="N145" s="1531">
        <v>110.5</v>
      </c>
      <c r="O145" s="1531">
        <v>109</v>
      </c>
      <c r="P145" s="1531">
        <v>108.7</v>
      </c>
      <c r="Q145" s="1531">
        <v>107.6</v>
      </c>
      <c r="R145" s="1531">
        <v>104.5</v>
      </c>
      <c r="S145" s="1531">
        <v>104.4</v>
      </c>
      <c r="T145" s="1531">
        <v>103.6</v>
      </c>
      <c r="U145" s="1531">
        <v>104.6</v>
      </c>
      <c r="V145" s="1531">
        <v>105.7</v>
      </c>
      <c r="W145" s="1531">
        <v>104.8</v>
      </c>
      <c r="X145" s="1531">
        <v>104.2</v>
      </c>
      <c r="Y145" s="1531">
        <v>99</v>
      </c>
      <c r="Z145" s="1531">
        <v>100</v>
      </c>
      <c r="AA145" s="1531">
        <v>100.2</v>
      </c>
      <c r="AB145" s="1531">
        <v>99.3</v>
      </c>
      <c r="AC145" s="1531">
        <v>99</v>
      </c>
      <c r="AD145" s="1531">
        <v>99.9</v>
      </c>
      <c r="AE145" s="1531"/>
      <c r="AF145" s="1531"/>
      <c r="AG145" s="1531"/>
      <c r="AH145" s="1531"/>
      <c r="AI145" s="1531"/>
      <c r="AJ145" s="1531"/>
      <c r="AK145" s="1531"/>
      <c r="AL145" s="1531"/>
      <c r="AM145" s="1531"/>
      <c r="AN145" s="1531"/>
    </row>
    <row r="146" spans="2:42">
      <c r="B146" s="1454"/>
      <c r="C146" s="1461"/>
      <c r="D146" s="1589" t="s">
        <v>1141</v>
      </c>
      <c r="E146" s="1531">
        <v>89.9</v>
      </c>
      <c r="F146" s="1531">
        <v>94.1</v>
      </c>
      <c r="G146" s="1531">
        <v>97.3</v>
      </c>
      <c r="H146" s="1531">
        <v>99.1</v>
      </c>
      <c r="I146" s="1531">
        <v>99.7</v>
      </c>
      <c r="J146" s="1531">
        <v>101.4</v>
      </c>
      <c r="K146" s="1531">
        <v>103.3</v>
      </c>
      <c r="L146" s="1531">
        <v>104.9</v>
      </c>
      <c r="M146" s="1531">
        <v>107</v>
      </c>
      <c r="N146" s="1531">
        <v>105.6</v>
      </c>
      <c r="O146" s="1531">
        <v>104.1</v>
      </c>
      <c r="P146" s="1531">
        <v>103.9</v>
      </c>
      <c r="Q146" s="1531">
        <v>102.9</v>
      </c>
      <c r="R146" s="1531">
        <v>99.9</v>
      </c>
      <c r="S146" s="1531">
        <v>99.8</v>
      </c>
      <c r="T146" s="1531">
        <v>99</v>
      </c>
      <c r="U146" s="1531">
        <v>100</v>
      </c>
      <c r="V146" s="1531">
        <v>101</v>
      </c>
      <c r="W146" s="1531">
        <v>100.1</v>
      </c>
      <c r="X146" s="1531">
        <v>99.6</v>
      </c>
      <c r="Y146" s="1531">
        <v>94.8</v>
      </c>
      <c r="Z146" s="1531"/>
      <c r="AA146" s="1531"/>
      <c r="AB146" s="1531"/>
      <c r="AC146" s="1531"/>
      <c r="AD146" s="1531"/>
      <c r="AE146" s="1531"/>
      <c r="AF146" s="1531"/>
      <c r="AG146" s="1531"/>
      <c r="AH146" s="1531"/>
      <c r="AI146" s="1531"/>
      <c r="AJ146" s="1531"/>
      <c r="AK146" s="1531"/>
      <c r="AL146" s="1532"/>
      <c r="AM146" s="1532"/>
      <c r="AN146" s="1531"/>
    </row>
    <row r="147" spans="2:42">
      <c r="B147" s="1454"/>
      <c r="C147" s="1460" t="s">
        <v>1143</v>
      </c>
      <c r="D147" s="1607" t="s">
        <v>1198</v>
      </c>
      <c r="E147" s="1609">
        <v>106</v>
      </c>
      <c r="F147" s="1609">
        <v>107.6</v>
      </c>
      <c r="G147" s="1609">
        <v>107.6</v>
      </c>
      <c r="H147" s="1609">
        <v>107.9</v>
      </c>
      <c r="I147" s="1609">
        <v>107.2</v>
      </c>
      <c r="J147" s="1609">
        <v>108.7</v>
      </c>
      <c r="K147" s="1609">
        <v>110.9</v>
      </c>
      <c r="L147" s="1609">
        <v>112.8</v>
      </c>
      <c r="M147" s="1609">
        <v>113</v>
      </c>
      <c r="N147" s="1609">
        <v>110.9</v>
      </c>
      <c r="O147" s="1609">
        <v>109.7</v>
      </c>
      <c r="P147" s="1609">
        <v>110.4</v>
      </c>
      <c r="Q147" s="1609">
        <v>110.4</v>
      </c>
      <c r="R147" s="1609">
        <v>108.4</v>
      </c>
      <c r="S147" s="1609">
        <v>108.6</v>
      </c>
      <c r="T147" s="1609">
        <v>108.1</v>
      </c>
      <c r="U147" s="1609">
        <v>109.7</v>
      </c>
      <c r="V147" s="1609">
        <v>110.4</v>
      </c>
      <c r="W147" s="1609">
        <v>109.3</v>
      </c>
      <c r="X147" s="1609">
        <v>107.1</v>
      </c>
      <c r="Y147" s="1609">
        <v>103.5</v>
      </c>
      <c r="Z147" s="1609">
        <v>105.5</v>
      </c>
      <c r="AA147" s="1609">
        <v>106</v>
      </c>
      <c r="AB147" s="1609">
        <v>104.9</v>
      </c>
      <c r="AC147" s="1609">
        <v>104.5</v>
      </c>
      <c r="AD147" s="1609">
        <v>102.2</v>
      </c>
      <c r="AE147" s="1609">
        <v>101.2</v>
      </c>
      <c r="AF147" s="1609">
        <v>102.5</v>
      </c>
      <c r="AG147" s="1609">
        <v>102.4</v>
      </c>
      <c r="AH147" s="1609">
        <v>102.4</v>
      </c>
      <c r="AI147" s="1609">
        <v>101.7</v>
      </c>
      <c r="AJ147" s="1609">
        <v>100</v>
      </c>
      <c r="AK147" s="1609">
        <v>101.2</v>
      </c>
      <c r="AL147" s="1531">
        <v>101.3</v>
      </c>
      <c r="AM147" s="1878"/>
      <c r="AN147" s="1878"/>
    </row>
    <row r="148" spans="2:42">
      <c r="B148" s="1454"/>
      <c r="C148" s="1461"/>
      <c r="D148" s="1589" t="s">
        <v>1140</v>
      </c>
      <c r="E148" s="1531">
        <v>104.6</v>
      </c>
      <c r="F148" s="1531">
        <v>106.1</v>
      </c>
      <c r="G148" s="1531">
        <v>106.3</v>
      </c>
      <c r="H148" s="1531">
        <v>106.5</v>
      </c>
      <c r="I148" s="1531">
        <v>106</v>
      </c>
      <c r="J148" s="1531">
        <v>107.3</v>
      </c>
      <c r="K148" s="1531">
        <v>109.5</v>
      </c>
      <c r="L148" s="1531">
        <v>111.4</v>
      </c>
      <c r="M148" s="1531">
        <v>111.7</v>
      </c>
      <c r="N148" s="1531">
        <v>109.5</v>
      </c>
      <c r="O148" s="1531">
        <v>108.3</v>
      </c>
      <c r="P148" s="1531">
        <v>109</v>
      </c>
      <c r="Q148" s="1531">
        <v>109</v>
      </c>
      <c r="R148" s="1531">
        <v>107</v>
      </c>
      <c r="S148" s="1531">
        <v>107.3</v>
      </c>
      <c r="T148" s="1531">
        <v>106.7</v>
      </c>
      <c r="U148" s="1531">
        <v>108.3</v>
      </c>
      <c r="V148" s="1531">
        <v>109.1</v>
      </c>
      <c r="W148" s="1531">
        <v>108.1</v>
      </c>
      <c r="X148" s="1531">
        <v>105.8</v>
      </c>
      <c r="Y148" s="1531">
        <v>102.3</v>
      </c>
      <c r="Z148" s="1531">
        <v>104.2</v>
      </c>
      <c r="AA148" s="1531">
        <v>104.7</v>
      </c>
      <c r="AB148" s="1610">
        <v>103.7</v>
      </c>
      <c r="AC148" s="1610">
        <v>103.1</v>
      </c>
      <c r="AD148" s="1610">
        <v>101</v>
      </c>
      <c r="AE148" s="1610">
        <v>100</v>
      </c>
      <c r="AF148" s="1610">
        <v>101.3</v>
      </c>
      <c r="AG148" s="1610">
        <v>101.2</v>
      </c>
      <c r="AH148" s="1610">
        <v>101.2</v>
      </c>
      <c r="AI148" s="1610">
        <v>100.4</v>
      </c>
      <c r="AJ148" s="1610">
        <v>98.7</v>
      </c>
      <c r="AK148" s="1610">
        <v>99.4</v>
      </c>
      <c r="AL148" s="1610"/>
      <c r="AM148" s="1610"/>
      <c r="AN148" s="1610"/>
      <c r="AO148" s="1358" t="s">
        <v>1148</v>
      </c>
    </row>
    <row r="149" spans="2:42">
      <c r="B149" s="1454"/>
      <c r="C149" s="1461"/>
      <c r="D149" s="1589" t="s">
        <v>1149</v>
      </c>
      <c r="E149" s="1610">
        <v>101.1</v>
      </c>
      <c r="F149" s="1610">
        <v>102.7</v>
      </c>
      <c r="G149" s="1610">
        <v>102.7</v>
      </c>
      <c r="H149" s="1610">
        <v>103</v>
      </c>
      <c r="I149" s="1610">
        <v>102.5</v>
      </c>
      <c r="J149" s="1610">
        <v>103.7</v>
      </c>
      <c r="K149" s="1610">
        <v>105.9</v>
      </c>
      <c r="L149" s="1610">
        <v>107.5</v>
      </c>
      <c r="M149" s="1610">
        <v>107.9</v>
      </c>
      <c r="N149" s="1610">
        <v>105.8</v>
      </c>
      <c r="O149" s="1610">
        <v>104.8</v>
      </c>
      <c r="P149" s="1610">
        <v>105.4</v>
      </c>
      <c r="Q149" s="1610">
        <v>105.4</v>
      </c>
      <c r="R149" s="1610">
        <v>103.5</v>
      </c>
      <c r="S149" s="1610">
        <v>103.7</v>
      </c>
      <c r="T149" s="1610">
        <v>102.9</v>
      </c>
      <c r="U149" s="1610">
        <v>104.3</v>
      </c>
      <c r="V149" s="1610">
        <v>105.1</v>
      </c>
      <c r="W149" s="1610">
        <v>104.1</v>
      </c>
      <c r="X149" s="1610">
        <v>101.9</v>
      </c>
      <c r="Y149" s="1610">
        <v>98.2</v>
      </c>
      <c r="Z149" s="1610">
        <v>100</v>
      </c>
      <c r="AA149" s="1610">
        <v>100.5</v>
      </c>
      <c r="AB149" s="1610">
        <v>99.6</v>
      </c>
      <c r="AC149" s="1610">
        <v>98.8</v>
      </c>
      <c r="AD149" s="1610">
        <v>96.4</v>
      </c>
      <c r="AE149" s="1610"/>
      <c r="AF149" s="1610"/>
      <c r="AG149" s="1610"/>
      <c r="AH149" s="1610"/>
      <c r="AI149" s="1610"/>
      <c r="AJ149" s="1610"/>
      <c r="AK149" s="1610"/>
      <c r="AL149" s="1610"/>
      <c r="AM149" s="1610"/>
      <c r="AN149" s="1610"/>
    </row>
    <row r="150" spans="2:42">
      <c r="B150" s="1455" t="s">
        <v>1150</v>
      </c>
      <c r="C150" s="1462"/>
      <c r="D150" s="1611" t="s">
        <v>1141</v>
      </c>
      <c r="E150" s="1612">
        <v>96.9</v>
      </c>
      <c r="F150" s="1612">
        <v>98.3</v>
      </c>
      <c r="G150" s="1612">
        <v>98.5</v>
      </c>
      <c r="H150" s="1612">
        <v>98.7</v>
      </c>
      <c r="I150" s="1612">
        <v>98.2</v>
      </c>
      <c r="J150" s="1612">
        <v>99.4</v>
      </c>
      <c r="K150" s="1612">
        <v>101.5</v>
      </c>
      <c r="L150" s="1612">
        <v>103</v>
      </c>
      <c r="M150" s="1612">
        <v>103.5</v>
      </c>
      <c r="N150" s="1612">
        <v>101.4</v>
      </c>
      <c r="O150" s="1612">
        <v>100.4</v>
      </c>
      <c r="P150" s="1612">
        <v>101.1</v>
      </c>
      <c r="Q150" s="1612">
        <v>101.1</v>
      </c>
      <c r="R150" s="1612">
        <v>99.2</v>
      </c>
      <c r="S150" s="1612">
        <v>99.4</v>
      </c>
      <c r="T150" s="1612">
        <v>98.6</v>
      </c>
      <c r="U150" s="1612">
        <v>100</v>
      </c>
      <c r="V150" s="1612">
        <v>100.7</v>
      </c>
      <c r="W150" s="1612">
        <v>99.7</v>
      </c>
      <c r="X150" s="1612">
        <v>97.6</v>
      </c>
      <c r="Y150" s="1612">
        <v>94.3</v>
      </c>
      <c r="Z150" s="1612"/>
      <c r="AA150" s="1612"/>
      <c r="AB150" s="1532"/>
      <c r="AC150" s="1532"/>
      <c r="AD150" s="1532"/>
      <c r="AE150" s="1532"/>
      <c r="AF150" s="1532"/>
      <c r="AG150" s="1532"/>
      <c r="AH150" s="1532"/>
      <c r="AI150" s="1532"/>
      <c r="AJ150" s="1532"/>
      <c r="AK150" s="1532"/>
      <c r="AL150" s="1531"/>
      <c r="AM150" s="1531"/>
      <c r="AN150" s="1531"/>
    </row>
    <row r="151" spans="2:42">
      <c r="B151" s="1455"/>
      <c r="C151" s="1461" t="s">
        <v>1144</v>
      </c>
      <c r="D151" s="1589" t="s">
        <v>1198</v>
      </c>
      <c r="E151" s="1610">
        <v>147.6</v>
      </c>
      <c r="F151" s="1610">
        <v>147.4</v>
      </c>
      <c r="G151" s="1610">
        <v>138</v>
      </c>
      <c r="H151" s="1610">
        <v>117.8</v>
      </c>
      <c r="I151" s="1610">
        <v>104.6</v>
      </c>
      <c r="J151" s="1610">
        <v>102.4</v>
      </c>
      <c r="K151" s="1610">
        <v>106.2</v>
      </c>
      <c r="L151" s="1610">
        <v>113.8</v>
      </c>
      <c r="M151" s="1610">
        <v>117.2</v>
      </c>
      <c r="N151" s="1610">
        <v>106.9</v>
      </c>
      <c r="O151" s="1610">
        <v>105.4</v>
      </c>
      <c r="P151" s="1610">
        <v>111.4</v>
      </c>
      <c r="Q151" s="1610">
        <v>107.3</v>
      </c>
      <c r="R151" s="1610">
        <v>108.1</v>
      </c>
      <c r="S151" s="1610">
        <v>114.5</v>
      </c>
      <c r="T151" s="1610">
        <v>118.7</v>
      </c>
      <c r="U151" s="1610">
        <v>119</v>
      </c>
      <c r="V151" s="1610">
        <v>122.9</v>
      </c>
      <c r="W151" s="1610">
        <v>124.9</v>
      </c>
      <c r="X151" s="1610">
        <v>121.1</v>
      </c>
      <c r="Y151" s="1610">
        <v>101.4</v>
      </c>
      <c r="Z151" s="1610">
        <v>112.7</v>
      </c>
      <c r="AA151" s="1610">
        <v>112.4</v>
      </c>
      <c r="AB151" s="1531">
        <v>113.6</v>
      </c>
      <c r="AC151" s="1531">
        <v>116.7</v>
      </c>
      <c r="AD151" s="1531">
        <v>121.2</v>
      </c>
      <c r="AE151" s="1531">
        <v>120</v>
      </c>
      <c r="AF151" s="1531">
        <v>118</v>
      </c>
      <c r="AG151" s="1531">
        <v>117.6</v>
      </c>
      <c r="AH151" s="1531">
        <v>116.2</v>
      </c>
      <c r="AI151" s="1531">
        <v>115.1</v>
      </c>
      <c r="AJ151" s="1531">
        <v>100</v>
      </c>
      <c r="AK151" s="1531">
        <v>107.4</v>
      </c>
      <c r="AL151" s="1609">
        <v>113</v>
      </c>
      <c r="AM151" s="1870"/>
      <c r="AN151" s="1878"/>
    </row>
    <row r="152" spans="2:42">
      <c r="B152" s="1454"/>
      <c r="C152" s="1463"/>
      <c r="D152" s="1589" t="s">
        <v>1140</v>
      </c>
      <c r="E152" s="1531">
        <v>123.6</v>
      </c>
      <c r="F152" s="1531">
        <v>123.4</v>
      </c>
      <c r="G152" s="1531">
        <v>115.5</v>
      </c>
      <c r="H152" s="1531">
        <v>98.6</v>
      </c>
      <c r="I152" s="1531">
        <v>87.5</v>
      </c>
      <c r="J152" s="1531">
        <v>85.7</v>
      </c>
      <c r="K152" s="1531">
        <v>88.9</v>
      </c>
      <c r="L152" s="1531">
        <v>95.2</v>
      </c>
      <c r="M152" s="1531">
        <v>98.1</v>
      </c>
      <c r="N152" s="1531">
        <v>89.5</v>
      </c>
      <c r="O152" s="1531">
        <v>88.3</v>
      </c>
      <c r="P152" s="1531">
        <v>93.2</v>
      </c>
      <c r="Q152" s="1531">
        <v>89.8</v>
      </c>
      <c r="R152" s="1531">
        <v>90.5</v>
      </c>
      <c r="S152" s="1531">
        <v>95.8</v>
      </c>
      <c r="T152" s="1531">
        <v>99.4</v>
      </c>
      <c r="U152" s="1531">
        <v>99.6</v>
      </c>
      <c r="V152" s="1531">
        <v>102.9</v>
      </c>
      <c r="W152" s="1531">
        <v>104.6</v>
      </c>
      <c r="X152" s="1531">
        <v>101.4</v>
      </c>
      <c r="Y152" s="1531">
        <v>84.7</v>
      </c>
      <c r="Z152" s="1531">
        <v>94.1</v>
      </c>
      <c r="AA152" s="1531">
        <v>93.8</v>
      </c>
      <c r="AB152" s="1531">
        <v>94.7</v>
      </c>
      <c r="AC152" s="1531">
        <v>97.3</v>
      </c>
      <c r="AD152" s="1531">
        <v>101</v>
      </c>
      <c r="AE152" s="1531">
        <v>100</v>
      </c>
      <c r="AF152" s="1531">
        <v>98.3</v>
      </c>
      <c r="AG152" s="1531">
        <v>98.2</v>
      </c>
      <c r="AH152" s="1531">
        <v>97.1</v>
      </c>
      <c r="AI152" s="1531">
        <v>96.1</v>
      </c>
      <c r="AJ152" s="1531">
        <v>83.5</v>
      </c>
      <c r="AK152" s="1531">
        <v>89.7</v>
      </c>
      <c r="AL152" s="1531"/>
      <c r="AM152" s="1531"/>
      <c r="AN152" s="1531"/>
      <c r="AO152" s="1358" t="s">
        <v>1148</v>
      </c>
    </row>
    <row r="153" spans="2:42">
      <c r="B153" s="1454"/>
      <c r="C153" s="1463"/>
      <c r="D153" s="1589" t="s">
        <v>1149</v>
      </c>
      <c r="E153" s="1567">
        <v>130.5</v>
      </c>
      <c r="F153" s="1531">
        <v>130.4</v>
      </c>
      <c r="G153" s="1531">
        <v>122</v>
      </c>
      <c r="H153" s="1531">
        <v>104.2</v>
      </c>
      <c r="I153" s="1531">
        <v>92.5</v>
      </c>
      <c r="J153" s="1531">
        <v>90.5</v>
      </c>
      <c r="K153" s="1531">
        <v>94</v>
      </c>
      <c r="L153" s="1531">
        <v>100.6</v>
      </c>
      <c r="M153" s="1531">
        <v>103.7</v>
      </c>
      <c r="N153" s="1531">
        <v>94.6</v>
      </c>
      <c r="O153" s="1531">
        <v>93.3</v>
      </c>
      <c r="P153" s="1531">
        <v>98.5</v>
      </c>
      <c r="Q153" s="1531">
        <v>94.8</v>
      </c>
      <c r="R153" s="1531">
        <v>95.7</v>
      </c>
      <c r="S153" s="1531">
        <v>101.2</v>
      </c>
      <c r="T153" s="1531">
        <v>104.4</v>
      </c>
      <c r="U153" s="1531">
        <v>104.8</v>
      </c>
      <c r="V153" s="1531">
        <v>108.2</v>
      </c>
      <c r="W153" s="1531">
        <v>110.7</v>
      </c>
      <c r="X153" s="1531">
        <v>107.6</v>
      </c>
      <c r="Y153" s="1531">
        <v>89.9</v>
      </c>
      <c r="Z153" s="1531">
        <v>100</v>
      </c>
      <c r="AA153" s="1531">
        <v>99.5</v>
      </c>
      <c r="AB153" s="1531">
        <v>100.9</v>
      </c>
      <c r="AC153" s="1531">
        <v>103.3</v>
      </c>
      <c r="AD153" s="1531">
        <v>106.8</v>
      </c>
      <c r="AE153" s="1531"/>
      <c r="AF153" s="1531"/>
      <c r="AG153" s="1531"/>
      <c r="AH153" s="1531"/>
      <c r="AI153" s="1531"/>
      <c r="AJ153" s="1531"/>
      <c r="AK153" s="1531"/>
      <c r="AL153" s="1531"/>
      <c r="AM153" s="1531"/>
      <c r="AN153" s="1531"/>
    </row>
    <row r="154" spans="2:42">
      <c r="B154" s="1454"/>
      <c r="C154" s="1463"/>
      <c r="D154" s="1589" t="s">
        <v>1141</v>
      </c>
      <c r="E154" s="1567">
        <v>124.6</v>
      </c>
      <c r="F154" s="1531">
        <v>124.5</v>
      </c>
      <c r="G154" s="1531">
        <v>116.5</v>
      </c>
      <c r="H154" s="1531">
        <v>99.5</v>
      </c>
      <c r="I154" s="1531">
        <v>88.3</v>
      </c>
      <c r="J154" s="1531">
        <v>86.4</v>
      </c>
      <c r="K154" s="1531">
        <v>89.7</v>
      </c>
      <c r="L154" s="1531">
        <v>96.1</v>
      </c>
      <c r="M154" s="1531">
        <v>99</v>
      </c>
      <c r="N154" s="1531">
        <v>90.3</v>
      </c>
      <c r="O154" s="1531">
        <v>89</v>
      </c>
      <c r="P154" s="1531">
        <v>94.1</v>
      </c>
      <c r="Q154" s="1531">
        <v>90.5</v>
      </c>
      <c r="R154" s="1531">
        <v>91.3</v>
      </c>
      <c r="S154" s="1531">
        <v>96.6</v>
      </c>
      <c r="T154" s="1531">
        <v>99.7</v>
      </c>
      <c r="U154" s="1531">
        <v>100</v>
      </c>
      <c r="V154" s="1531">
        <v>103.3</v>
      </c>
      <c r="W154" s="1531">
        <v>105.7</v>
      </c>
      <c r="X154" s="1531">
        <v>102.7</v>
      </c>
      <c r="Y154" s="1531">
        <v>85.6</v>
      </c>
      <c r="Z154" s="1531"/>
      <c r="AA154" s="1531"/>
      <c r="AB154" s="1531"/>
      <c r="AC154" s="1531"/>
      <c r="AD154" s="1531"/>
      <c r="AE154" s="1531"/>
      <c r="AF154" s="1531"/>
      <c r="AG154" s="1531"/>
      <c r="AH154" s="1531"/>
      <c r="AI154" s="1531"/>
      <c r="AJ154" s="1531"/>
      <c r="AK154" s="1531"/>
      <c r="AL154" s="1532"/>
      <c r="AM154" s="1532"/>
      <c r="AN154" s="1531"/>
      <c r="AO154" s="1358" t="s">
        <v>271</v>
      </c>
    </row>
    <row r="155" spans="2:42">
      <c r="B155" s="1454"/>
      <c r="C155" s="1460" t="s">
        <v>1146</v>
      </c>
      <c r="D155" s="1607" t="s">
        <v>1198</v>
      </c>
      <c r="E155" s="1521">
        <v>80</v>
      </c>
      <c r="F155" s="1609">
        <v>82.6</v>
      </c>
      <c r="G155" s="1609">
        <v>85.2</v>
      </c>
      <c r="H155" s="1609">
        <v>87.1</v>
      </c>
      <c r="I155" s="1609">
        <v>88.1</v>
      </c>
      <c r="J155" s="1609">
        <v>88.2</v>
      </c>
      <c r="K155" s="1609">
        <v>87.7</v>
      </c>
      <c r="L155" s="1609">
        <v>87.3</v>
      </c>
      <c r="M155" s="1609">
        <v>87.9</v>
      </c>
      <c r="N155" s="1609">
        <v>88.4</v>
      </c>
      <c r="O155" s="1609">
        <v>87.9</v>
      </c>
      <c r="P155" s="1609">
        <v>87.1</v>
      </c>
      <c r="Q155" s="1609">
        <v>86.3</v>
      </c>
      <c r="R155" s="1609">
        <v>85.2</v>
      </c>
      <c r="S155" s="1609">
        <v>84.4</v>
      </c>
      <c r="T155" s="1609">
        <v>84.8</v>
      </c>
      <c r="U155" s="1609">
        <v>85.5</v>
      </c>
      <c r="V155" s="1609">
        <v>86.4</v>
      </c>
      <c r="W155" s="1609">
        <v>88.8</v>
      </c>
      <c r="X155" s="1609">
        <v>91.6</v>
      </c>
      <c r="Y155" s="1609">
        <v>92.7</v>
      </c>
      <c r="Z155" s="1609">
        <v>93</v>
      </c>
      <c r="AA155" s="1609">
        <v>93.5</v>
      </c>
      <c r="AB155" s="1609">
        <v>93.7</v>
      </c>
      <c r="AC155" s="1609">
        <v>94.1</v>
      </c>
      <c r="AD155" s="1609">
        <v>94.9</v>
      </c>
      <c r="AE155" s="1609">
        <v>95.9</v>
      </c>
      <c r="AF155" s="1609">
        <v>96.7</v>
      </c>
      <c r="AG155" s="1609">
        <v>98.1</v>
      </c>
      <c r="AH155" s="1609">
        <v>98.5</v>
      </c>
      <c r="AI155" s="1609">
        <v>99.7</v>
      </c>
      <c r="AJ155" s="1609">
        <v>100</v>
      </c>
      <c r="AK155" s="1609">
        <v>99.8</v>
      </c>
      <c r="AL155" s="1609">
        <v>99</v>
      </c>
      <c r="AM155" s="1870"/>
      <c r="AN155" s="1878"/>
      <c r="AO155" s="1358"/>
    </row>
    <row r="156" spans="2:42">
      <c r="B156" s="1454"/>
      <c r="C156" s="1464"/>
      <c r="D156" s="1589" t="s">
        <v>1140</v>
      </c>
      <c r="E156" s="1531">
        <v>83.5</v>
      </c>
      <c r="F156" s="1531">
        <v>86.1</v>
      </c>
      <c r="G156" s="1531">
        <v>88.9</v>
      </c>
      <c r="H156" s="1531">
        <v>90.9</v>
      </c>
      <c r="I156" s="1531">
        <v>91.9</v>
      </c>
      <c r="J156" s="1531">
        <v>92</v>
      </c>
      <c r="K156" s="1531">
        <v>91.5</v>
      </c>
      <c r="L156" s="1531">
        <v>91.1</v>
      </c>
      <c r="M156" s="1531">
        <v>91.7</v>
      </c>
      <c r="N156" s="1531">
        <v>92.2</v>
      </c>
      <c r="O156" s="1531">
        <v>91.7</v>
      </c>
      <c r="P156" s="1531">
        <v>90.9</v>
      </c>
      <c r="Q156" s="1531">
        <v>90</v>
      </c>
      <c r="R156" s="1531">
        <v>88.9</v>
      </c>
      <c r="S156" s="1531">
        <v>88</v>
      </c>
      <c r="T156" s="1531">
        <v>88.5</v>
      </c>
      <c r="U156" s="1531">
        <v>89.2</v>
      </c>
      <c r="V156" s="1531">
        <v>90.1</v>
      </c>
      <c r="W156" s="1531">
        <v>92.6</v>
      </c>
      <c r="X156" s="1531">
        <v>95.5</v>
      </c>
      <c r="Y156" s="1531">
        <v>96.7</v>
      </c>
      <c r="Z156" s="1531">
        <v>96.9</v>
      </c>
      <c r="AA156" s="1531">
        <v>97.5</v>
      </c>
      <c r="AB156" s="1610">
        <v>97.8</v>
      </c>
      <c r="AC156" s="1610">
        <v>98.2</v>
      </c>
      <c r="AD156" s="1610">
        <v>99</v>
      </c>
      <c r="AE156" s="1610">
        <v>100</v>
      </c>
      <c r="AF156" s="1610">
        <v>100.9</v>
      </c>
      <c r="AG156" s="1610">
        <v>102.3</v>
      </c>
      <c r="AH156" s="1610">
        <v>102.7</v>
      </c>
      <c r="AI156" s="1610">
        <v>104</v>
      </c>
      <c r="AJ156" s="1610">
        <v>104.3</v>
      </c>
      <c r="AK156" s="1610">
        <v>104.1</v>
      </c>
      <c r="AL156" s="1610"/>
      <c r="AM156" s="1610"/>
      <c r="AN156" s="1610"/>
      <c r="AO156" s="1358" t="s">
        <v>1148</v>
      </c>
    </row>
    <row r="157" spans="2:42">
      <c r="B157" s="1454"/>
      <c r="C157" s="1464"/>
      <c r="D157" s="1589" t="s">
        <v>1149</v>
      </c>
      <c r="E157" s="1610">
        <v>86.8</v>
      </c>
      <c r="F157" s="1610">
        <v>89.5</v>
      </c>
      <c r="G157" s="1610">
        <v>92.4</v>
      </c>
      <c r="H157" s="1610">
        <v>94.4</v>
      </c>
      <c r="I157" s="1610">
        <v>95.5</v>
      </c>
      <c r="J157" s="1610">
        <v>95.5</v>
      </c>
      <c r="K157" s="1610">
        <v>95</v>
      </c>
      <c r="L157" s="1610">
        <v>94.6</v>
      </c>
      <c r="M157" s="1610">
        <v>95.2</v>
      </c>
      <c r="N157" s="1610">
        <v>95.7</v>
      </c>
      <c r="O157" s="1610">
        <v>95.2</v>
      </c>
      <c r="P157" s="1610">
        <v>94.4</v>
      </c>
      <c r="Q157" s="1610">
        <v>93.5</v>
      </c>
      <c r="R157" s="1610">
        <v>92.3</v>
      </c>
      <c r="S157" s="1610">
        <v>91.4</v>
      </c>
      <c r="T157" s="1610">
        <v>91.9</v>
      </c>
      <c r="U157" s="1610">
        <v>92.6</v>
      </c>
      <c r="V157" s="1610">
        <v>93.6</v>
      </c>
      <c r="W157" s="1610">
        <v>96.1</v>
      </c>
      <c r="X157" s="1610">
        <v>99.3</v>
      </c>
      <c r="Y157" s="1610">
        <v>100.2</v>
      </c>
      <c r="Z157" s="1610">
        <v>100</v>
      </c>
      <c r="AA157" s="1610">
        <v>100</v>
      </c>
      <c r="AB157" s="1610">
        <v>99.7</v>
      </c>
      <c r="AC157" s="1610">
        <v>99.5</v>
      </c>
      <c r="AD157" s="1610">
        <v>99.9</v>
      </c>
      <c r="AE157" s="1610"/>
      <c r="AF157" s="1610"/>
      <c r="AG157" s="1610"/>
      <c r="AH157" s="1610"/>
      <c r="AI157" s="1610"/>
      <c r="AJ157" s="1610"/>
      <c r="AK157" s="1610"/>
      <c r="AL157" s="1610"/>
      <c r="AM157" s="1610"/>
      <c r="AN157" s="1610"/>
    </row>
    <row r="158" spans="2:42">
      <c r="B158" s="1456"/>
      <c r="C158" s="1465"/>
      <c r="D158" s="1611" t="s">
        <v>1141</v>
      </c>
      <c r="E158" s="1612">
        <v>93.6</v>
      </c>
      <c r="F158" s="1612">
        <v>96.6</v>
      </c>
      <c r="G158" s="1612">
        <v>99.7</v>
      </c>
      <c r="H158" s="1612">
        <v>101.9</v>
      </c>
      <c r="I158" s="1612">
        <v>103</v>
      </c>
      <c r="J158" s="1612">
        <v>103.1</v>
      </c>
      <c r="K158" s="1612">
        <v>102.5</v>
      </c>
      <c r="L158" s="1612">
        <v>102.1</v>
      </c>
      <c r="M158" s="1612">
        <v>102.8</v>
      </c>
      <c r="N158" s="1612">
        <v>103.3</v>
      </c>
      <c r="O158" s="1612">
        <v>102.7</v>
      </c>
      <c r="P158" s="1612">
        <v>101.9</v>
      </c>
      <c r="Q158" s="1612">
        <v>101</v>
      </c>
      <c r="R158" s="1612">
        <v>99.6</v>
      </c>
      <c r="S158" s="1612">
        <v>98.7</v>
      </c>
      <c r="T158" s="1612">
        <v>99.2</v>
      </c>
      <c r="U158" s="1612">
        <v>100</v>
      </c>
      <c r="V158" s="1612">
        <v>100.9</v>
      </c>
      <c r="W158" s="1612">
        <v>102.4</v>
      </c>
      <c r="X158" s="1612">
        <v>104.1</v>
      </c>
      <c r="Y158" s="1612">
        <v>103.7</v>
      </c>
      <c r="Z158" s="1612"/>
      <c r="AA158" s="1612"/>
      <c r="AB158" s="1532"/>
      <c r="AC158" s="1532"/>
      <c r="AD158" s="1532"/>
      <c r="AE158" s="1532"/>
      <c r="AF158" s="1532"/>
      <c r="AG158" s="1532"/>
      <c r="AH158" s="1532"/>
      <c r="AI158" s="1532"/>
      <c r="AJ158" s="1532"/>
      <c r="AK158" s="1532"/>
      <c r="AL158" s="1532"/>
      <c r="AM158" s="1532"/>
      <c r="AN158" s="1531"/>
    </row>
    <row r="159" spans="2:42">
      <c r="D159" s="1589"/>
      <c r="E159" s="1610"/>
      <c r="F159" s="1610"/>
      <c r="G159" s="1610"/>
      <c r="H159" s="1610"/>
      <c r="I159" s="1610"/>
      <c r="J159" s="1610"/>
      <c r="K159" s="1610"/>
      <c r="L159" s="1610"/>
      <c r="M159" s="1610"/>
      <c r="N159" s="1610"/>
      <c r="O159" s="1610"/>
      <c r="P159" s="1610"/>
      <c r="Q159" s="1610"/>
      <c r="R159" s="1610"/>
      <c r="S159" s="1610"/>
      <c r="T159" s="1610"/>
      <c r="U159" s="1610"/>
      <c r="V159" s="1610"/>
      <c r="W159" s="1610"/>
      <c r="X159" s="1610"/>
      <c r="Y159" s="1610"/>
      <c r="Z159" s="1610"/>
      <c r="AA159" s="1610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1"/>
      <c r="AM159" s="1531"/>
      <c r="AN159" s="1531"/>
    </row>
    <row r="160" spans="2:42">
      <c r="C160" s="1363" t="s">
        <v>1151</v>
      </c>
      <c r="D160" s="1613" t="s">
        <v>1152</v>
      </c>
      <c r="E160" s="1614">
        <v>428994.1</v>
      </c>
      <c r="F160" s="1615">
        <v>461295.1</v>
      </c>
      <c r="G160" s="1615">
        <v>491418.9</v>
      </c>
      <c r="H160" s="1615">
        <v>504161.2</v>
      </c>
      <c r="I160" s="1615">
        <v>504497.8</v>
      </c>
      <c r="J160" s="1616">
        <v>510916.1</v>
      </c>
      <c r="K160" s="1616">
        <v>521613.5</v>
      </c>
      <c r="L160" s="1616">
        <v>535562.1</v>
      </c>
      <c r="M160" s="1616">
        <v>543545.4</v>
      </c>
      <c r="N160" s="1616">
        <v>536497.4</v>
      </c>
      <c r="O160" s="1616">
        <v>528069.9</v>
      </c>
      <c r="P160" s="1616">
        <v>535417.69999999995</v>
      </c>
      <c r="Q160" s="1616">
        <v>531653.9</v>
      </c>
      <c r="R160" s="1616">
        <v>524478.69999999995</v>
      </c>
      <c r="S160" s="1616">
        <v>523968.6</v>
      </c>
      <c r="T160" s="1616">
        <v>529400.9</v>
      </c>
      <c r="U160" s="1616">
        <v>532515.6</v>
      </c>
      <c r="V160" s="1616">
        <v>535170.19999999995</v>
      </c>
      <c r="W160" s="1616">
        <v>539281.69999999995</v>
      </c>
      <c r="X160" s="1616">
        <v>527823.80000000005</v>
      </c>
      <c r="Y160" s="1616">
        <v>494938.4</v>
      </c>
      <c r="Z160" s="1616">
        <v>505530.6</v>
      </c>
      <c r="AA160" s="1616">
        <v>497448.9</v>
      </c>
      <c r="AB160" s="1616">
        <v>500474.7</v>
      </c>
      <c r="AC160" s="1616">
        <v>508700.6</v>
      </c>
      <c r="AD160" s="1616">
        <v>518811</v>
      </c>
      <c r="AE160" s="1616">
        <v>538032.30000000005</v>
      </c>
      <c r="AF160" s="1616">
        <v>544364.6</v>
      </c>
      <c r="AG160" s="1616">
        <v>553073</v>
      </c>
      <c r="AH160" s="1616">
        <v>556630.1</v>
      </c>
      <c r="AI160" s="1616">
        <v>557910.80000000005</v>
      </c>
      <c r="AJ160" s="1617">
        <v>539646</v>
      </c>
      <c r="AK160" s="1617">
        <v>553068.30000000005</v>
      </c>
      <c r="AL160" s="1617">
        <v>560606.9</v>
      </c>
      <c r="AM160" s="1615">
        <v>590705.19999999995</v>
      </c>
      <c r="AN160" s="1615">
        <v>608398.9</v>
      </c>
      <c r="AP160" s="327" t="s">
        <v>1474</v>
      </c>
    </row>
    <row r="161" spans="3:42">
      <c r="C161" s="1466" t="s">
        <v>1153</v>
      </c>
      <c r="D161" s="1618" t="s">
        <v>1152</v>
      </c>
      <c r="E161" s="1619">
        <v>405228</v>
      </c>
      <c r="F161" s="1620">
        <v>424844.79999999999</v>
      </c>
      <c r="G161" s="1620">
        <v>439813.6</v>
      </c>
      <c r="H161" s="1620">
        <v>443774.5</v>
      </c>
      <c r="I161" s="1620">
        <v>441736.6</v>
      </c>
      <c r="J161" s="1621">
        <v>446522.3</v>
      </c>
      <c r="K161" s="1621">
        <v>458270.3</v>
      </c>
      <c r="L161" s="1621">
        <v>472631.9</v>
      </c>
      <c r="M161" s="1621">
        <v>477269.5</v>
      </c>
      <c r="N161" s="1621">
        <v>471206.6</v>
      </c>
      <c r="O161" s="1621">
        <v>469633.1</v>
      </c>
      <c r="P161" s="1621">
        <v>482616.8</v>
      </c>
      <c r="Q161" s="1621">
        <v>484480.2</v>
      </c>
      <c r="R161" s="1621">
        <v>484683.5</v>
      </c>
      <c r="S161" s="1621">
        <v>492124</v>
      </c>
      <c r="T161" s="1621">
        <v>502882.4</v>
      </c>
      <c r="U161" s="1621">
        <v>511953.9</v>
      </c>
      <c r="V161" s="1621">
        <v>518979.7</v>
      </c>
      <c r="W161" s="1621">
        <v>526681.19999999995</v>
      </c>
      <c r="X161" s="1621">
        <v>520233.1</v>
      </c>
      <c r="Y161" s="1621">
        <v>490615</v>
      </c>
      <c r="Z161" s="1621">
        <v>510720</v>
      </c>
      <c r="AA161" s="1621">
        <v>510841.59999999998</v>
      </c>
      <c r="AB161" s="1621">
        <v>517864.4</v>
      </c>
      <c r="AC161" s="1621">
        <v>528248.1</v>
      </c>
      <c r="AD161" s="1621">
        <v>529812.80000000005</v>
      </c>
      <c r="AE161" s="1621">
        <v>538081.19999999995</v>
      </c>
      <c r="AF161" s="1621">
        <v>542137.4</v>
      </c>
      <c r="AG161" s="1621">
        <v>551220</v>
      </c>
      <c r="AH161" s="1621">
        <v>554766.5</v>
      </c>
      <c r="AI161" s="1621">
        <v>552535.4</v>
      </c>
      <c r="AJ161" s="1622">
        <v>529501.5</v>
      </c>
      <c r="AK161" s="1622">
        <v>543779.9</v>
      </c>
      <c r="AL161" s="1622">
        <v>549002.4</v>
      </c>
      <c r="AM161" s="1620">
        <v>555838</v>
      </c>
      <c r="AN161" s="1620">
        <v>556417.80000000005</v>
      </c>
      <c r="AP161" s="826" t="s">
        <v>1475</v>
      </c>
    </row>
    <row r="162" spans="3:42">
      <c r="E162" s="1359"/>
      <c r="F162" s="1357"/>
      <c r="X162" s="1357"/>
    </row>
    <row r="163" spans="3:42">
      <c r="C163" s="327" t="s">
        <v>271</v>
      </c>
      <c r="E163" s="1359"/>
      <c r="F163" s="1357"/>
      <c r="X163" s="1357"/>
    </row>
    <row r="164" spans="3:42">
      <c r="E164" s="1359"/>
      <c r="F164" s="1357"/>
      <c r="X164" s="1357"/>
    </row>
    <row r="165" spans="3:42">
      <c r="C165" s="1344" t="s">
        <v>1216</v>
      </c>
      <c r="D165" s="1344" t="s">
        <v>1217</v>
      </c>
      <c r="E165" s="1623">
        <v>19376278</v>
      </c>
      <c r="F165" s="1624">
        <v>20941933</v>
      </c>
      <c r="G165" s="1624">
        <v>22164196</v>
      </c>
      <c r="H165" s="1624">
        <v>22203843</v>
      </c>
      <c r="I165" s="1624">
        <v>21489742</v>
      </c>
      <c r="J165" s="1624">
        <v>21792816</v>
      </c>
      <c r="K165" s="1624">
        <v>22339761</v>
      </c>
      <c r="L165" s="1624">
        <v>22976160</v>
      </c>
      <c r="M165" s="1624">
        <v>23412935</v>
      </c>
      <c r="N165" s="1624">
        <v>23248456</v>
      </c>
      <c r="O165" s="1624">
        <v>23124403</v>
      </c>
      <c r="P165" s="1624">
        <v>22633879</v>
      </c>
      <c r="Q165" s="1624">
        <v>22340865</v>
      </c>
      <c r="R165" s="1624">
        <v>22032840</v>
      </c>
      <c r="S165" s="1624">
        <v>21759254</v>
      </c>
      <c r="T165" s="1624">
        <v>21467233</v>
      </c>
      <c r="U165" s="1624">
        <v>21328351</v>
      </c>
      <c r="V165" s="1624">
        <v>21144975</v>
      </c>
      <c r="W165" s="1624">
        <v>21198775</v>
      </c>
      <c r="X165" s="1624">
        <v>20951100</v>
      </c>
      <c r="Y165" s="1624">
        <v>19775777</v>
      </c>
      <c r="Z165" s="1624">
        <v>19579063</v>
      </c>
      <c r="AA165" s="1624">
        <v>19593279</v>
      </c>
      <c r="AB165" s="1624">
        <v>19591627</v>
      </c>
      <c r="AC165" s="1624">
        <v>19777407</v>
      </c>
      <c r="AD165" s="1624">
        <v>20197310</v>
      </c>
      <c r="AE165" s="1624">
        <v>20049078</v>
      </c>
      <c r="AF165" s="1624">
        <v>19597853</v>
      </c>
      <c r="AG165" s="1624">
        <v>19602508</v>
      </c>
      <c r="AH165" s="1624">
        <v>19604355</v>
      </c>
      <c r="AI165" s="1624">
        <v>19396177</v>
      </c>
      <c r="AJ165" s="1624">
        <v>19504951</v>
      </c>
      <c r="AK165" s="1624">
        <v>19907136</v>
      </c>
      <c r="AL165" s="1624">
        <v>20660329</v>
      </c>
      <c r="AM165" s="1879">
        <v>21604942</v>
      </c>
      <c r="AN165" s="1879">
        <v>22406481</v>
      </c>
      <c r="AO165" s="327" t="s">
        <v>271</v>
      </c>
    </row>
    <row r="166" spans="3:42">
      <c r="C166" s="1344"/>
      <c r="D166" s="1344" t="s">
        <v>1213</v>
      </c>
      <c r="E166" s="1863"/>
      <c r="F166" s="1864"/>
      <c r="G166" s="1864"/>
      <c r="H166" s="1864"/>
      <c r="I166" s="1864"/>
      <c r="J166" s="1624">
        <v>1173620</v>
      </c>
      <c r="K166" s="1624">
        <v>1076309</v>
      </c>
      <c r="L166" s="1624">
        <v>1159170</v>
      </c>
      <c r="M166" s="1624">
        <v>1224289</v>
      </c>
      <c r="N166" s="1624">
        <v>1225103</v>
      </c>
      <c r="O166" s="1624">
        <v>1173982</v>
      </c>
      <c r="P166" s="1624">
        <v>1124183</v>
      </c>
      <c r="Q166" s="1624">
        <v>1076260</v>
      </c>
      <c r="R166" s="1624">
        <v>1024698</v>
      </c>
      <c r="S166" s="1624">
        <v>984301</v>
      </c>
      <c r="T166" s="1624">
        <v>958825</v>
      </c>
      <c r="U166" s="1624">
        <v>934981</v>
      </c>
      <c r="V166" s="1624">
        <v>925570</v>
      </c>
      <c r="W166" s="1624">
        <v>941947</v>
      </c>
      <c r="X166" s="1624">
        <v>936534</v>
      </c>
      <c r="Y166" s="1624">
        <v>898389</v>
      </c>
      <c r="Z166" s="1624">
        <v>901871</v>
      </c>
      <c r="AA166" s="1624">
        <v>907753</v>
      </c>
      <c r="AB166" s="1624">
        <v>892718</v>
      </c>
      <c r="AC166" s="1624">
        <v>885897</v>
      </c>
      <c r="AD166" s="1624">
        <v>890760</v>
      </c>
      <c r="AE166" s="1624">
        <v>883504</v>
      </c>
      <c r="AF166" s="1624">
        <v>861556</v>
      </c>
      <c r="AG166" s="1624">
        <v>844596</v>
      </c>
      <c r="AH166" s="1624">
        <v>819037</v>
      </c>
      <c r="AI166" s="1624">
        <v>804520</v>
      </c>
      <c r="AJ166" s="1624">
        <v>804189</v>
      </c>
      <c r="AK166" s="1865">
        <f>198435+623793</f>
        <v>822228</v>
      </c>
      <c r="AL166" s="1865">
        <f>208011+619179</f>
        <v>827190</v>
      </c>
      <c r="AM166" s="1879">
        <v>914320</v>
      </c>
      <c r="AN166" s="1879"/>
    </row>
    <row r="167" spans="3:42">
      <c r="E167" s="1359"/>
      <c r="F167" s="1357"/>
      <c r="X167" s="1357"/>
    </row>
    <row r="168" spans="3:42">
      <c r="E168" s="1359"/>
      <c r="F168" s="1357"/>
      <c r="X168" s="1357"/>
    </row>
    <row r="169" spans="3:42">
      <c r="E169" s="1359"/>
      <c r="F169" s="1357"/>
      <c r="X169" s="1357"/>
    </row>
    <row r="170" spans="3:42">
      <c r="E170" s="1359"/>
      <c r="F170" s="1357"/>
      <c r="X170" s="1357"/>
    </row>
    <row r="171" spans="3:42">
      <c r="E171" s="1359"/>
      <c r="F171" s="1357"/>
      <c r="X171" s="1357"/>
    </row>
    <row r="172" spans="3:42">
      <c r="E172" s="1359"/>
      <c r="F172" s="1357"/>
    </row>
    <row r="173" spans="3:42">
      <c r="E173" s="1359"/>
      <c r="F173" s="1357"/>
    </row>
    <row r="174" spans="3:42">
      <c r="E174" s="1359"/>
      <c r="F174" s="1357"/>
    </row>
    <row r="175" spans="3:42">
      <c r="E175" s="1359"/>
      <c r="F175" s="1357"/>
    </row>
    <row r="176" spans="3:42">
      <c r="F176" s="1357"/>
    </row>
    <row r="177" spans="6:6">
      <c r="F177" s="1357"/>
    </row>
    <row r="178" spans="6:6">
      <c r="F178" s="1357"/>
    </row>
    <row r="179" spans="6:6">
      <c r="F179" s="1357"/>
    </row>
    <row r="180" spans="6:6">
      <c r="F180" s="1357"/>
    </row>
    <row r="181" spans="6:6">
      <c r="F181" s="1357"/>
    </row>
    <row r="182" spans="6:6">
      <c r="F182" s="1357"/>
    </row>
    <row r="183" spans="6:6">
      <c r="F183" s="1357"/>
    </row>
    <row r="184" spans="6:6">
      <c r="F184" s="1357"/>
    </row>
    <row r="185" spans="6:6">
      <c r="F185" s="1357"/>
    </row>
    <row r="186" spans="6:6">
      <c r="F186" s="1357"/>
    </row>
    <row r="187" spans="6:6">
      <c r="F187" s="1357"/>
    </row>
    <row r="188" spans="6:6">
      <c r="F188" s="1357"/>
    </row>
    <row r="189" spans="6:6">
      <c r="F189" s="1357"/>
    </row>
    <row r="190" spans="6:6">
      <c r="F190" s="1357"/>
    </row>
    <row r="191" spans="6:6">
      <c r="F191" s="1357"/>
    </row>
    <row r="192" spans="6:6">
      <c r="F192" s="1357"/>
    </row>
    <row r="193" spans="6:6">
      <c r="F193" s="1357"/>
    </row>
  </sheetData>
  <mergeCells count="7">
    <mergeCell ref="AO82:AO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9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H88" sqref="H88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299" t="s">
        <v>486</v>
      </c>
      <c r="B1" s="38"/>
      <c r="C1" s="38"/>
      <c r="D1" s="38"/>
    </row>
    <row r="2" spans="1:5" ht="15.75" customHeight="1">
      <c r="A2" s="2775" t="s">
        <v>472</v>
      </c>
      <c r="B2" s="2776"/>
      <c r="C2" s="392" t="s">
        <v>473</v>
      </c>
      <c r="D2" s="2775" t="s">
        <v>550</v>
      </c>
      <c r="E2" s="2776"/>
    </row>
    <row r="3" spans="1:5" ht="15.75" hidden="1" customHeight="1">
      <c r="A3" s="314" t="s">
        <v>691</v>
      </c>
      <c r="B3" s="300" t="s">
        <v>485</v>
      </c>
      <c r="C3" s="508">
        <v>43524</v>
      </c>
      <c r="D3" s="392"/>
      <c r="E3" s="507"/>
    </row>
    <row r="4" spans="1:5" ht="15.75" hidden="1" customHeight="1">
      <c r="A4" s="314" t="s">
        <v>741</v>
      </c>
      <c r="B4" s="300" t="s">
        <v>474</v>
      </c>
      <c r="C4" s="396">
        <v>43554</v>
      </c>
      <c r="D4" s="397"/>
      <c r="E4" s="398"/>
    </row>
    <row r="5" spans="1:5" ht="15.75" hidden="1" customHeight="1">
      <c r="A5" s="737"/>
      <c r="B5" s="738" t="s">
        <v>475</v>
      </c>
      <c r="C5" s="739">
        <v>43592</v>
      </c>
      <c r="D5" s="2777" t="s">
        <v>770</v>
      </c>
      <c r="E5" s="2778"/>
    </row>
    <row r="6" spans="1:5" ht="15.75" hidden="1" customHeight="1">
      <c r="A6" s="301"/>
      <c r="B6" s="302" t="s">
        <v>476</v>
      </c>
      <c r="C6" s="396">
        <v>43615</v>
      </c>
      <c r="D6" s="397"/>
      <c r="E6" s="398"/>
    </row>
    <row r="7" spans="1:5" ht="15.75" hidden="1" customHeight="1">
      <c r="A7" s="301"/>
      <c r="B7" s="302" t="s">
        <v>477</v>
      </c>
      <c r="C7" s="396">
        <v>43645</v>
      </c>
      <c r="D7" s="397"/>
      <c r="E7" s="398"/>
    </row>
    <row r="8" spans="1:5" ht="15.75" hidden="1" customHeight="1">
      <c r="A8" s="301"/>
      <c r="B8" s="302" t="s">
        <v>478</v>
      </c>
      <c r="C8" s="396">
        <v>43676</v>
      </c>
      <c r="D8" s="397"/>
      <c r="E8" s="398"/>
    </row>
    <row r="9" spans="1:5" ht="15.75" hidden="1" customHeight="1">
      <c r="A9" s="301"/>
      <c r="B9" s="302" t="s">
        <v>479</v>
      </c>
      <c r="C9" s="396">
        <v>43707</v>
      </c>
      <c r="D9" s="397" t="s">
        <v>661</v>
      </c>
      <c r="E9" s="398" t="s">
        <v>662</v>
      </c>
    </row>
    <row r="10" spans="1:5" ht="15.75" hidden="1" customHeight="1">
      <c r="A10" s="301"/>
      <c r="B10" s="302" t="s">
        <v>480</v>
      </c>
      <c r="C10" s="396">
        <v>43736</v>
      </c>
      <c r="D10" s="397"/>
      <c r="E10" s="398"/>
    </row>
    <row r="11" spans="1:5" ht="15.75" hidden="1" customHeight="1">
      <c r="A11" s="301"/>
      <c r="B11" s="302" t="s">
        <v>481</v>
      </c>
      <c r="C11" s="396">
        <v>43768</v>
      </c>
      <c r="D11" s="397" t="s">
        <v>689</v>
      </c>
      <c r="E11" s="302" t="s">
        <v>690</v>
      </c>
    </row>
    <row r="12" spans="1:5" ht="15.75" hidden="1" customHeight="1">
      <c r="A12" s="301"/>
      <c r="B12" s="302" t="s">
        <v>482</v>
      </c>
      <c r="C12" s="396">
        <v>43799</v>
      </c>
      <c r="D12" s="397"/>
      <c r="E12" s="398"/>
    </row>
    <row r="13" spans="1:5" ht="15.75" hidden="1" customHeight="1">
      <c r="A13" s="301"/>
      <c r="B13" s="302" t="s">
        <v>483</v>
      </c>
      <c r="C13" s="396">
        <v>43827</v>
      </c>
      <c r="D13" s="397"/>
      <c r="E13" s="398"/>
    </row>
    <row r="14" spans="1:5" ht="15.75" hidden="1" customHeight="1">
      <c r="A14" s="301"/>
      <c r="B14" s="302" t="s">
        <v>484</v>
      </c>
      <c r="C14" s="396">
        <v>43860</v>
      </c>
      <c r="D14" s="397"/>
      <c r="E14" s="398"/>
    </row>
    <row r="15" spans="1:5" ht="15.75" hidden="1" customHeight="1">
      <c r="A15" s="301"/>
      <c r="B15" s="302" t="s">
        <v>485</v>
      </c>
      <c r="C15" s="396">
        <v>43889</v>
      </c>
      <c r="D15" s="397" t="s">
        <v>692</v>
      </c>
      <c r="E15" s="302" t="s">
        <v>693</v>
      </c>
    </row>
    <row r="16" spans="1:5" hidden="1">
      <c r="A16" s="314" t="s">
        <v>769</v>
      </c>
      <c r="B16" s="300" t="s">
        <v>474</v>
      </c>
      <c r="C16" s="925">
        <v>43920</v>
      </c>
      <c r="D16" s="482"/>
      <c r="E16" s="924"/>
    </row>
    <row r="17" spans="1:5" hidden="1">
      <c r="A17" s="301"/>
      <c r="B17" s="302" t="s">
        <v>475</v>
      </c>
      <c r="C17" s="926" t="s">
        <v>742</v>
      </c>
      <c r="D17" s="76"/>
      <c r="E17" s="398"/>
    </row>
    <row r="18" spans="1:5" hidden="1">
      <c r="A18" s="301"/>
      <c r="B18" s="302" t="s">
        <v>476</v>
      </c>
      <c r="C18" s="926" t="s">
        <v>742</v>
      </c>
      <c r="D18" s="76"/>
      <c r="E18" s="398"/>
    </row>
    <row r="19" spans="1:5" hidden="1">
      <c r="A19" s="301"/>
      <c r="B19" s="302" t="s">
        <v>477</v>
      </c>
      <c r="C19" s="926"/>
      <c r="D19" s="76"/>
      <c r="E19" s="398"/>
    </row>
    <row r="20" spans="1:5" hidden="1">
      <c r="A20" s="301"/>
      <c r="B20" s="302" t="s">
        <v>478</v>
      </c>
      <c r="C20" s="926"/>
      <c r="D20" s="76"/>
      <c r="E20" s="398"/>
    </row>
    <row r="21" spans="1:5" hidden="1">
      <c r="A21" s="301"/>
      <c r="B21" s="302" t="s">
        <v>479</v>
      </c>
      <c r="C21" s="926"/>
      <c r="D21" s="76"/>
      <c r="E21" s="398"/>
    </row>
    <row r="22" spans="1:5" hidden="1">
      <c r="A22" s="301"/>
      <c r="B22" s="302" t="s">
        <v>480</v>
      </c>
      <c r="C22" s="926"/>
      <c r="D22" s="76"/>
      <c r="E22" s="398"/>
    </row>
    <row r="23" spans="1:5" hidden="1">
      <c r="A23" s="301"/>
      <c r="B23" s="302" t="s">
        <v>481</v>
      </c>
      <c r="C23" s="926"/>
      <c r="D23" s="76"/>
      <c r="E23" s="302"/>
    </row>
    <row r="24" spans="1:5" hidden="1">
      <c r="A24" s="301"/>
      <c r="B24" s="302" t="s">
        <v>482</v>
      </c>
      <c r="C24" s="926"/>
      <c r="D24" s="76"/>
      <c r="E24" s="398"/>
    </row>
    <row r="25" spans="1:5" hidden="1">
      <c r="A25" s="301"/>
      <c r="B25" s="302" t="s">
        <v>483</v>
      </c>
      <c r="C25" s="926"/>
      <c r="D25" s="76"/>
      <c r="E25" s="398"/>
    </row>
    <row r="26" spans="1:5" hidden="1">
      <c r="A26" s="301"/>
      <c r="B26" s="302" t="s">
        <v>484</v>
      </c>
      <c r="C26" s="926"/>
      <c r="D26" s="76"/>
      <c r="E26" s="398"/>
    </row>
    <row r="27" spans="1:5" hidden="1">
      <c r="A27" s="301"/>
      <c r="B27" s="302" t="s">
        <v>485</v>
      </c>
      <c r="C27" s="926"/>
      <c r="D27" s="76"/>
      <c r="E27" s="302"/>
    </row>
    <row r="28" spans="1:5" hidden="1">
      <c r="A28" s="301"/>
      <c r="B28" s="302" t="s">
        <v>475</v>
      </c>
      <c r="C28" s="926">
        <v>43951</v>
      </c>
      <c r="D28" s="38"/>
      <c r="E28" s="398"/>
    </row>
    <row r="29" spans="1:5" hidden="1">
      <c r="A29" s="301"/>
      <c r="B29" s="302" t="s">
        <v>476</v>
      </c>
      <c r="C29" s="926">
        <v>43980</v>
      </c>
      <c r="D29" s="38"/>
      <c r="E29" s="398"/>
    </row>
    <row r="30" spans="1:5" hidden="1">
      <c r="A30" s="301"/>
      <c r="B30" s="302" t="s">
        <v>477</v>
      </c>
      <c r="C30" s="926">
        <v>44012</v>
      </c>
      <c r="D30" s="38"/>
      <c r="E30" s="398"/>
    </row>
    <row r="31" spans="1:5" hidden="1">
      <c r="A31" s="301"/>
      <c r="B31" s="302" t="s">
        <v>478</v>
      </c>
      <c r="C31" s="926">
        <v>44042</v>
      </c>
      <c r="D31" s="38"/>
      <c r="E31" s="398"/>
    </row>
    <row r="32" spans="1:5" hidden="1">
      <c r="A32" s="301"/>
      <c r="B32" s="302" t="s">
        <v>479</v>
      </c>
      <c r="C32" s="926">
        <v>44074</v>
      </c>
      <c r="D32" s="38"/>
      <c r="E32" s="398"/>
    </row>
    <row r="33" spans="1:5" hidden="1">
      <c r="A33" s="301"/>
      <c r="B33" s="302" t="s">
        <v>480</v>
      </c>
      <c r="C33" s="926">
        <v>44104</v>
      </c>
      <c r="D33" s="38"/>
      <c r="E33" s="398"/>
    </row>
    <row r="34" spans="1:5" hidden="1">
      <c r="A34" s="301"/>
      <c r="B34" s="302" t="s">
        <v>481</v>
      </c>
      <c r="C34" s="926">
        <v>44134</v>
      </c>
      <c r="D34" s="38"/>
      <c r="E34" s="398"/>
    </row>
    <row r="35" spans="1:5" hidden="1">
      <c r="A35" s="301"/>
      <c r="B35" s="302" t="s">
        <v>482</v>
      </c>
      <c r="C35" s="926">
        <v>44165</v>
      </c>
      <c r="D35" s="38"/>
      <c r="E35" s="398"/>
    </row>
    <row r="36" spans="1:5" hidden="1">
      <c r="A36" s="301"/>
      <c r="B36" s="302" t="s">
        <v>483</v>
      </c>
      <c r="C36" s="926">
        <v>44193</v>
      </c>
      <c r="D36" s="38"/>
      <c r="E36" s="398"/>
    </row>
    <row r="37" spans="1:5" hidden="1">
      <c r="A37" s="301"/>
      <c r="B37" s="302" t="s">
        <v>484</v>
      </c>
      <c r="C37" s="926">
        <v>44225</v>
      </c>
      <c r="D37" s="38"/>
      <c r="E37" s="398"/>
    </row>
    <row r="38" spans="1:5" hidden="1">
      <c r="A38" s="927"/>
      <c r="B38" s="993" t="s">
        <v>485</v>
      </c>
      <c r="C38" s="992">
        <v>44255</v>
      </c>
      <c r="D38" s="66"/>
      <c r="E38" s="928"/>
    </row>
    <row r="39" spans="1:5" hidden="1">
      <c r="A39" s="314" t="s">
        <v>819</v>
      </c>
      <c r="B39" s="300" t="s">
        <v>474</v>
      </c>
      <c r="C39" s="925">
        <v>44285</v>
      </c>
      <c r="D39" s="482"/>
      <c r="E39" s="924"/>
    </row>
    <row r="40" spans="1:5" hidden="1">
      <c r="A40" s="301"/>
      <c r="B40" s="302" t="s">
        <v>475</v>
      </c>
      <c r="C40" s="926">
        <v>44316</v>
      </c>
      <c r="D40" s="76"/>
      <c r="E40" s="398"/>
    </row>
    <row r="41" spans="1:5" hidden="1">
      <c r="A41" s="301"/>
      <c r="B41" s="302" t="s">
        <v>476</v>
      </c>
      <c r="C41" s="926">
        <v>44347</v>
      </c>
      <c r="D41" s="76"/>
      <c r="E41" s="398"/>
    </row>
    <row r="42" spans="1:5" hidden="1">
      <c r="A42" s="301"/>
      <c r="B42" s="302" t="s">
        <v>477</v>
      </c>
      <c r="C42" s="926">
        <v>44377</v>
      </c>
      <c r="D42" s="76"/>
      <c r="E42" s="398"/>
    </row>
    <row r="43" spans="1:5" hidden="1">
      <c r="A43" s="301"/>
      <c r="B43" s="302" t="s">
        <v>478</v>
      </c>
      <c r="C43" s="926">
        <v>44407</v>
      </c>
      <c r="D43" s="76"/>
      <c r="E43" s="398"/>
    </row>
    <row r="44" spans="1:5" hidden="1">
      <c r="A44" s="301"/>
      <c r="B44" s="302" t="s">
        <v>479</v>
      </c>
      <c r="C44" s="926">
        <v>44439</v>
      </c>
      <c r="D44" s="76"/>
      <c r="E44" s="398"/>
    </row>
    <row r="45" spans="1:5" hidden="1">
      <c r="A45" s="301"/>
      <c r="B45" s="302" t="s">
        <v>480</v>
      </c>
      <c r="C45" s="926">
        <v>44469</v>
      </c>
      <c r="D45" s="76"/>
      <c r="E45" s="398"/>
    </row>
    <row r="46" spans="1:5" hidden="1">
      <c r="A46" s="301"/>
      <c r="B46" s="302" t="s">
        <v>481</v>
      </c>
      <c r="C46" s="926">
        <v>44498</v>
      </c>
      <c r="D46" s="76"/>
      <c r="E46" s="302"/>
    </row>
    <row r="47" spans="1:5" hidden="1">
      <c r="A47" s="301"/>
      <c r="B47" s="302" t="s">
        <v>482</v>
      </c>
      <c r="C47" s="926">
        <v>44530</v>
      </c>
      <c r="D47" s="76"/>
      <c r="E47" s="398"/>
    </row>
    <row r="48" spans="1:5" hidden="1">
      <c r="A48" s="301"/>
      <c r="B48" s="302" t="s">
        <v>483</v>
      </c>
      <c r="C48" s="926">
        <v>44558</v>
      </c>
      <c r="D48" s="76"/>
      <c r="E48" s="398"/>
    </row>
    <row r="49" spans="1:5" hidden="1">
      <c r="A49" s="301"/>
      <c r="B49" s="302" t="s">
        <v>484</v>
      </c>
      <c r="C49" s="926">
        <v>44592</v>
      </c>
      <c r="D49" s="76"/>
      <c r="E49" s="398"/>
    </row>
    <row r="50" spans="1:5" hidden="1">
      <c r="A50" s="927"/>
      <c r="B50" s="993" t="s">
        <v>485</v>
      </c>
      <c r="C50" s="992">
        <v>44620</v>
      </c>
      <c r="D50" s="481"/>
      <c r="E50" s="993"/>
    </row>
    <row r="51" spans="1:5" hidden="1">
      <c r="A51" s="314" t="s">
        <v>859</v>
      </c>
      <c r="B51" s="300" t="s">
        <v>474</v>
      </c>
      <c r="C51" s="925">
        <v>44650</v>
      </c>
      <c r="D51" s="482"/>
      <c r="E51" s="924"/>
    </row>
    <row r="52" spans="1:5" hidden="1">
      <c r="A52" s="301"/>
      <c r="B52" s="302" t="s">
        <v>475</v>
      </c>
      <c r="C52" s="926">
        <v>44679</v>
      </c>
      <c r="D52" s="76"/>
      <c r="E52" s="398"/>
    </row>
    <row r="53" spans="1:5" hidden="1">
      <c r="A53" s="301"/>
      <c r="B53" s="302" t="s">
        <v>476</v>
      </c>
      <c r="C53" s="926">
        <v>44712</v>
      </c>
      <c r="D53" s="76"/>
      <c r="E53" s="398"/>
    </row>
    <row r="54" spans="1:5" hidden="1">
      <c r="A54" s="301"/>
      <c r="B54" s="302" t="s">
        <v>477</v>
      </c>
      <c r="C54" s="926">
        <v>44742</v>
      </c>
      <c r="D54" s="76"/>
      <c r="E54" s="398"/>
    </row>
    <row r="55" spans="1:5" hidden="1">
      <c r="A55" s="301"/>
      <c r="B55" s="302" t="s">
        <v>478</v>
      </c>
      <c r="C55" s="926">
        <v>44771</v>
      </c>
      <c r="D55" s="76"/>
      <c r="E55" s="398"/>
    </row>
    <row r="56" spans="1:5" hidden="1">
      <c r="A56" s="301"/>
      <c r="B56" s="302" t="s">
        <v>479</v>
      </c>
      <c r="C56" s="926">
        <v>44804</v>
      </c>
      <c r="D56" s="76"/>
      <c r="E56" s="398"/>
    </row>
    <row r="57" spans="1:5" hidden="1">
      <c r="A57" s="301"/>
      <c r="B57" s="302" t="s">
        <v>480</v>
      </c>
      <c r="C57" s="926">
        <v>44834</v>
      </c>
      <c r="D57" s="76"/>
      <c r="E57" s="398"/>
    </row>
    <row r="58" spans="1:5" hidden="1">
      <c r="A58" s="301"/>
      <c r="B58" s="302" t="s">
        <v>481</v>
      </c>
      <c r="C58" s="926">
        <v>44865</v>
      </c>
      <c r="D58" s="76"/>
      <c r="E58" s="302"/>
    </row>
    <row r="59" spans="1:5" hidden="1">
      <c r="A59" s="301"/>
      <c r="B59" s="302" t="s">
        <v>482</v>
      </c>
      <c r="C59" s="926">
        <v>44895</v>
      </c>
      <c r="D59" s="76"/>
      <c r="E59" s="398"/>
    </row>
    <row r="60" spans="1:5" hidden="1">
      <c r="A60" s="301"/>
      <c r="B60" s="302" t="s">
        <v>483</v>
      </c>
      <c r="C60" s="926">
        <v>44923</v>
      </c>
      <c r="D60" s="76"/>
      <c r="E60" s="398"/>
    </row>
    <row r="61" spans="1:5" hidden="1">
      <c r="A61" s="301"/>
      <c r="B61" s="302" t="s">
        <v>484</v>
      </c>
      <c r="C61" s="926">
        <v>44957</v>
      </c>
      <c r="D61" s="76"/>
      <c r="E61" s="398"/>
    </row>
    <row r="62" spans="1:5" hidden="1">
      <c r="A62" s="927"/>
      <c r="B62" s="993" t="s">
        <v>485</v>
      </c>
      <c r="C62" s="992">
        <v>44985</v>
      </c>
      <c r="D62" s="481"/>
      <c r="E62" s="993"/>
    </row>
    <row r="63" spans="1:5">
      <c r="A63" s="314" t="s">
        <v>1222</v>
      </c>
      <c r="B63" s="300" t="s">
        <v>474</v>
      </c>
      <c r="C63" s="925">
        <v>45015</v>
      </c>
      <c r="D63" s="482"/>
      <c r="E63" s="924"/>
    </row>
    <row r="64" spans="1:5">
      <c r="A64" s="301"/>
      <c r="B64" s="302" t="s">
        <v>475</v>
      </c>
      <c r="C64" s="926">
        <v>45044</v>
      </c>
      <c r="D64" s="76"/>
      <c r="E64" s="398"/>
    </row>
    <row r="65" spans="1:5">
      <c r="A65" s="301"/>
      <c r="B65" s="302" t="s">
        <v>476</v>
      </c>
      <c r="C65" s="926">
        <v>45077</v>
      </c>
      <c r="D65" s="76"/>
      <c r="E65" s="398"/>
    </row>
    <row r="66" spans="1:5">
      <c r="A66" s="301"/>
      <c r="B66" s="302" t="s">
        <v>477</v>
      </c>
      <c r="C66" s="926">
        <v>45107</v>
      </c>
      <c r="D66" s="76"/>
      <c r="E66" s="398"/>
    </row>
    <row r="67" spans="1:5">
      <c r="A67" s="301"/>
      <c r="B67" s="302" t="s">
        <v>478</v>
      </c>
      <c r="C67" s="926">
        <v>45138</v>
      </c>
      <c r="D67" s="76"/>
      <c r="E67" s="398"/>
    </row>
    <row r="68" spans="1:5">
      <c r="A68" s="301"/>
      <c r="B68" s="302" t="s">
        <v>479</v>
      </c>
      <c r="C68" s="926">
        <v>45169</v>
      </c>
      <c r="D68" s="76"/>
      <c r="E68" s="398"/>
    </row>
    <row r="69" spans="1:5">
      <c r="A69" s="301"/>
      <c r="B69" s="302" t="s">
        <v>480</v>
      </c>
      <c r="C69" s="926">
        <v>45199</v>
      </c>
      <c r="D69" s="76"/>
      <c r="E69" s="398"/>
    </row>
    <row r="70" spans="1:5">
      <c r="A70" s="301"/>
      <c r="B70" s="302" t="s">
        <v>481</v>
      </c>
      <c r="C70" s="926">
        <v>45230</v>
      </c>
      <c r="D70" s="76"/>
      <c r="E70" s="302"/>
    </row>
    <row r="71" spans="1:5">
      <c r="A71" s="301"/>
      <c r="B71" s="302" t="s">
        <v>482</v>
      </c>
      <c r="C71" s="926">
        <v>45260</v>
      </c>
      <c r="D71" s="76"/>
      <c r="E71" s="398"/>
    </row>
    <row r="72" spans="1:5">
      <c r="A72" s="301"/>
      <c r="B72" s="302" t="s">
        <v>483</v>
      </c>
      <c r="C72" s="926">
        <v>45288</v>
      </c>
      <c r="D72" s="76"/>
      <c r="E72" s="398"/>
    </row>
    <row r="73" spans="1:5">
      <c r="A73" s="301"/>
      <c r="B73" s="302" t="s">
        <v>484</v>
      </c>
      <c r="C73" s="926">
        <v>45322</v>
      </c>
      <c r="D73" s="76"/>
      <c r="E73" s="398"/>
    </row>
    <row r="74" spans="1:5">
      <c r="A74" s="927"/>
      <c r="B74" s="993" t="s">
        <v>485</v>
      </c>
      <c r="C74" s="992">
        <v>45350</v>
      </c>
      <c r="D74" s="481"/>
      <c r="E74" s="993"/>
    </row>
    <row r="75" spans="1:5">
      <c r="A75" s="314" t="s">
        <v>1428</v>
      </c>
      <c r="B75" s="300" t="s">
        <v>474</v>
      </c>
      <c r="C75" s="925">
        <v>45380</v>
      </c>
      <c r="D75" s="482"/>
      <c r="E75" s="924"/>
    </row>
    <row r="76" spans="1:5">
      <c r="A76" s="301"/>
      <c r="B76" s="302" t="s">
        <v>475</v>
      </c>
      <c r="C76" s="926">
        <v>45412</v>
      </c>
      <c r="D76" s="76"/>
      <c r="E76" s="398"/>
    </row>
    <row r="77" spans="1:5">
      <c r="A77" s="301"/>
      <c r="B77" s="302" t="s">
        <v>476</v>
      </c>
      <c r="C77" s="926">
        <v>45443</v>
      </c>
      <c r="D77" s="76"/>
      <c r="E77" s="398"/>
    </row>
    <row r="78" spans="1:5">
      <c r="A78" s="301"/>
      <c r="B78" s="302" t="s">
        <v>477</v>
      </c>
      <c r="C78" s="926">
        <v>45471</v>
      </c>
      <c r="D78" s="76"/>
      <c r="E78" s="398"/>
    </row>
    <row r="79" spans="1:5">
      <c r="A79" s="301"/>
      <c r="B79" s="302" t="s">
        <v>478</v>
      </c>
      <c r="C79" s="926">
        <v>45504</v>
      </c>
      <c r="D79" s="76"/>
      <c r="E79" s="398"/>
    </row>
    <row r="80" spans="1:5">
      <c r="A80" s="301"/>
      <c r="B80" s="302" t="s">
        <v>479</v>
      </c>
      <c r="C80" s="926">
        <v>45534</v>
      </c>
      <c r="D80" s="76"/>
      <c r="E80" s="398"/>
    </row>
    <row r="81" spans="1:5">
      <c r="A81" s="301"/>
      <c r="B81" s="302" t="s">
        <v>480</v>
      </c>
      <c r="C81" s="926">
        <v>45565</v>
      </c>
      <c r="D81" s="76"/>
      <c r="E81" s="398"/>
    </row>
    <row r="82" spans="1:5">
      <c r="A82" s="301"/>
      <c r="B82" s="302" t="s">
        <v>481</v>
      </c>
      <c r="C82" s="926">
        <v>45596</v>
      </c>
      <c r="D82" s="76"/>
      <c r="E82" s="302"/>
    </row>
    <row r="83" spans="1:5">
      <c r="A83" s="301"/>
      <c r="B83" s="302" t="s">
        <v>482</v>
      </c>
      <c r="C83" s="926">
        <v>45625</v>
      </c>
      <c r="D83" s="76"/>
      <c r="E83" s="398"/>
    </row>
    <row r="84" spans="1:5">
      <c r="A84" s="301"/>
      <c r="B84" s="302" t="s">
        <v>483</v>
      </c>
      <c r="C84" s="926">
        <v>45653</v>
      </c>
      <c r="D84" s="76"/>
      <c r="E84" s="398"/>
    </row>
    <row r="85" spans="1:5">
      <c r="A85" s="301"/>
      <c r="B85" s="302" t="s">
        <v>484</v>
      </c>
      <c r="C85" s="926">
        <v>45688</v>
      </c>
      <c r="D85" s="76"/>
      <c r="E85" s="398"/>
    </row>
    <row r="86" spans="1:5">
      <c r="A86" s="927"/>
      <c r="B86" s="993" t="s">
        <v>485</v>
      </c>
      <c r="C86" s="992">
        <v>45716</v>
      </c>
      <c r="D86" s="481"/>
      <c r="E86" s="993"/>
    </row>
    <row r="87" spans="1:5">
      <c r="A87" s="314" t="s">
        <v>1465</v>
      </c>
      <c r="B87" s="300" t="s">
        <v>474</v>
      </c>
      <c r="C87" s="925">
        <v>45745</v>
      </c>
      <c r="D87" s="482"/>
      <c r="E87" s="924"/>
    </row>
    <row r="88" spans="1:5">
      <c r="A88" s="301"/>
      <c r="B88" s="302" t="s">
        <v>475</v>
      </c>
      <c r="C88" s="926">
        <v>45779</v>
      </c>
      <c r="D88" s="76"/>
      <c r="E88" s="398"/>
    </row>
    <row r="89" spans="1:5">
      <c r="A89" s="301"/>
      <c r="B89" s="302" t="s">
        <v>476</v>
      </c>
      <c r="C89" s="926">
        <v>45812</v>
      </c>
      <c r="D89" s="76"/>
      <c r="E89" s="398"/>
    </row>
    <row r="90" spans="1:5">
      <c r="A90" s="301"/>
      <c r="B90" s="302" t="s">
        <v>477</v>
      </c>
      <c r="C90" s="926">
        <v>45841</v>
      </c>
      <c r="D90" s="76"/>
      <c r="E90" s="398"/>
    </row>
    <row r="91" spans="1:5">
      <c r="A91" s="301"/>
      <c r="B91" s="302" t="s">
        <v>478</v>
      </c>
      <c r="C91" s="926">
        <v>45874</v>
      </c>
      <c r="D91" s="76"/>
      <c r="E91" s="398"/>
    </row>
    <row r="92" spans="1:5">
      <c r="A92" s="301"/>
      <c r="B92" s="302" t="s">
        <v>479</v>
      </c>
      <c r="C92" s="926">
        <v>45903</v>
      </c>
      <c r="D92" s="76"/>
      <c r="E92" s="398"/>
    </row>
    <row r="93" spans="1:5">
      <c r="A93" s="301"/>
      <c r="B93" s="302" t="s">
        <v>480</v>
      </c>
      <c r="C93" s="926">
        <v>45933</v>
      </c>
      <c r="D93" s="76"/>
      <c r="E93" s="398"/>
    </row>
    <row r="94" spans="1:5">
      <c r="A94" s="737"/>
      <c r="B94" s="738" t="s">
        <v>481</v>
      </c>
      <c r="C94" s="2642">
        <v>45966</v>
      </c>
      <c r="D94" s="2643"/>
      <c r="E94" s="738"/>
    </row>
    <row r="95" spans="1:5">
      <c r="A95" s="737"/>
      <c r="B95" s="738" t="s">
        <v>482</v>
      </c>
      <c r="C95" s="2642">
        <v>45994</v>
      </c>
      <c r="D95" s="2643"/>
      <c r="E95" s="2644"/>
    </row>
    <row r="96" spans="1:5">
      <c r="A96" s="737"/>
      <c r="B96" s="738" t="s">
        <v>483</v>
      </c>
      <c r="C96" s="2642">
        <v>46028</v>
      </c>
      <c r="D96" s="2643"/>
      <c r="E96" s="2644"/>
    </row>
    <row r="97" spans="1:5">
      <c r="A97" s="737"/>
      <c r="B97" s="738" t="s">
        <v>484</v>
      </c>
      <c r="C97" s="2642">
        <v>46057</v>
      </c>
      <c r="D97" s="2643"/>
      <c r="E97" s="2644"/>
    </row>
    <row r="98" spans="1:5">
      <c r="A98" s="2645"/>
      <c r="B98" s="2646" t="s">
        <v>485</v>
      </c>
      <c r="C98" s="2647">
        <v>46085</v>
      </c>
      <c r="D98" s="2648"/>
      <c r="E98" s="2646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P239"/>
  <sheetViews>
    <sheetView workbookViewId="0">
      <pane xSplit="4" ySplit="4" topLeftCell="AF91" activePane="bottomRight" state="frozen"/>
      <selection pane="topRight" activeCell="E1" sqref="E1"/>
      <selection pane="bottomLeft" activeCell="A5" sqref="A5"/>
      <selection pane="bottomRight" sqref="A1:XFD1048576"/>
    </sheetView>
  </sheetViews>
  <sheetFormatPr defaultColWidth="0" defaultRowHeight="13"/>
  <cols>
    <col min="1" max="1" width="1.36328125" style="1625" customWidth="1"/>
    <col min="2" max="2" width="3.08984375" style="1625" customWidth="1"/>
    <col min="3" max="3" width="14.453125" style="1625" customWidth="1"/>
    <col min="4" max="4" width="12" style="2121" customWidth="1"/>
    <col min="5" max="5" width="8.6328125" style="2121" customWidth="1"/>
    <col min="6" max="30" width="8.6328125" style="1625" customWidth="1"/>
    <col min="31" max="34" width="8.6328125" style="327" customWidth="1"/>
    <col min="35" max="40" width="8.6328125" style="1625" customWidth="1"/>
    <col min="41" max="41" width="29.81640625" style="1625" customWidth="1"/>
    <col min="42" max="42" width="3.6328125" style="1625" customWidth="1"/>
    <col min="43" max="43" width="22.453125" style="1625" customWidth="1"/>
    <col min="44" max="246" width="8.90625" style="1625" customWidth="1"/>
    <col min="247" max="247" width="10.81640625" style="1625" customWidth="1"/>
    <col min="248" max="16384" width="0" style="1625" hidden="1"/>
  </cols>
  <sheetData>
    <row r="1" spans="1:250" ht="13.5" thickBot="1">
      <c r="A1" s="1344"/>
      <c r="B1" s="2905" t="s">
        <v>1258</v>
      </c>
      <c r="C1" s="2905"/>
      <c r="D1" s="2905"/>
      <c r="E1" s="2905"/>
      <c r="F1" s="2905"/>
      <c r="G1" s="2905"/>
      <c r="H1" s="2905"/>
      <c r="I1" s="2905"/>
      <c r="J1" s="2905"/>
      <c r="K1" s="2905"/>
      <c r="L1" s="2408"/>
      <c r="M1" s="2408"/>
      <c r="N1" s="2408"/>
      <c r="O1" s="2408"/>
      <c r="P1" s="2408"/>
      <c r="Q1" s="2408"/>
      <c r="R1" s="2408"/>
      <c r="S1" s="2408"/>
      <c r="T1" s="2408"/>
      <c r="U1" s="2408"/>
      <c r="V1" s="2408"/>
      <c r="W1" s="2408"/>
      <c r="X1" s="2408"/>
      <c r="Y1" s="2409"/>
      <c r="Z1" s="2409"/>
      <c r="AA1" s="2409"/>
      <c r="AB1" s="2408"/>
      <c r="AC1" s="2408" t="s">
        <v>521</v>
      </c>
      <c r="AD1" s="2408"/>
      <c r="AE1" s="820" t="s">
        <v>271</v>
      </c>
      <c r="AF1" s="820" t="s">
        <v>271</v>
      </c>
      <c r="AG1" s="820"/>
      <c r="AH1" s="2904">
        <v>45930</v>
      </c>
      <c r="AI1" s="2904"/>
      <c r="AJ1" s="2408" t="s">
        <v>271</v>
      </c>
      <c r="AK1" s="2408"/>
      <c r="AL1" s="2408"/>
      <c r="AM1" s="2408"/>
      <c r="AN1" s="2408"/>
      <c r="AO1" s="1211" t="s">
        <v>1259</v>
      </c>
      <c r="AP1" s="1344"/>
      <c r="AQ1" s="1344"/>
      <c r="AR1" s="1344"/>
      <c r="AS1" s="1344"/>
      <c r="AT1" s="1344"/>
      <c r="AU1" s="1344"/>
      <c r="AV1" s="1344"/>
      <c r="AW1" s="1344"/>
      <c r="AX1" s="1344"/>
      <c r="AY1" s="1344"/>
      <c r="AZ1" s="1344"/>
      <c r="BA1" s="1344"/>
      <c r="BB1" s="1344"/>
      <c r="BC1" s="1344"/>
      <c r="BD1" s="1344"/>
      <c r="BE1" s="1344"/>
      <c r="BF1" s="1344"/>
      <c r="BG1" s="1344"/>
      <c r="BH1" s="1344"/>
      <c r="BI1" s="1344"/>
      <c r="BJ1" s="1344"/>
      <c r="BK1" s="1344"/>
      <c r="BL1" s="1344"/>
      <c r="BM1" s="1344"/>
      <c r="BN1" s="1344"/>
      <c r="BO1" s="1344"/>
      <c r="BP1" s="1344"/>
      <c r="BQ1" s="1344"/>
      <c r="BR1" s="1344"/>
      <c r="BS1" s="1344"/>
      <c r="BT1" s="1344"/>
      <c r="BU1" s="1344"/>
      <c r="BV1" s="1344"/>
      <c r="BW1" s="1344"/>
      <c r="BX1" s="1344"/>
      <c r="BY1" s="1344"/>
      <c r="BZ1" s="1344"/>
      <c r="CA1" s="1344"/>
      <c r="CB1" s="1344"/>
      <c r="CC1" s="1344"/>
      <c r="CD1" s="1344"/>
      <c r="CE1" s="1344"/>
      <c r="CF1" s="1344"/>
      <c r="CG1" s="1344"/>
      <c r="CH1" s="1344"/>
      <c r="CI1" s="1344"/>
      <c r="CJ1" s="1344"/>
      <c r="CK1" s="1344"/>
      <c r="CL1" s="1344"/>
      <c r="CM1" s="1344"/>
      <c r="CN1" s="1344"/>
      <c r="CO1" s="1344"/>
      <c r="CP1" s="1344"/>
      <c r="CQ1" s="1344"/>
      <c r="CR1" s="1344"/>
      <c r="CS1" s="1344"/>
      <c r="CT1" s="1344"/>
      <c r="CU1" s="1344"/>
      <c r="CV1" s="1344"/>
      <c r="CW1" s="1344"/>
      <c r="CX1" s="1344"/>
      <c r="CY1" s="1344"/>
      <c r="CZ1" s="1344"/>
      <c r="DA1" s="1344"/>
      <c r="DB1" s="1344"/>
      <c r="DC1" s="1344"/>
      <c r="DD1" s="1344"/>
      <c r="DE1" s="1344"/>
      <c r="DF1" s="1344"/>
      <c r="DG1" s="1344"/>
      <c r="DH1" s="1344"/>
      <c r="DI1" s="1344"/>
      <c r="DJ1" s="1344"/>
      <c r="DK1" s="1344"/>
      <c r="DL1" s="1344"/>
      <c r="DM1" s="1344"/>
      <c r="DN1" s="1344"/>
      <c r="DO1" s="1344"/>
      <c r="DP1" s="1344"/>
      <c r="DQ1" s="1344"/>
      <c r="DR1" s="1344"/>
      <c r="DS1" s="1344"/>
      <c r="DT1" s="1344"/>
      <c r="DU1" s="1344"/>
      <c r="DV1" s="1344"/>
      <c r="DW1" s="1344"/>
      <c r="DX1" s="1344"/>
      <c r="DY1" s="1344"/>
      <c r="DZ1" s="1344"/>
      <c r="EA1" s="1344"/>
      <c r="EB1" s="1344"/>
      <c r="EC1" s="1344"/>
      <c r="ED1" s="1344"/>
      <c r="EE1" s="1344"/>
      <c r="EF1" s="1344"/>
      <c r="EG1" s="1344"/>
      <c r="EH1" s="1344"/>
      <c r="EI1" s="1344"/>
      <c r="EJ1" s="1344"/>
      <c r="EK1" s="1344"/>
      <c r="EL1" s="1344"/>
      <c r="EM1" s="1344"/>
      <c r="EN1" s="1344"/>
      <c r="EO1" s="1344"/>
      <c r="EP1" s="1344"/>
      <c r="EQ1" s="1344"/>
      <c r="ER1" s="1344"/>
      <c r="ES1" s="1344"/>
      <c r="ET1" s="1344"/>
      <c r="EU1" s="1344"/>
      <c r="EV1" s="1344"/>
      <c r="EW1" s="1344"/>
      <c r="EX1" s="1344"/>
      <c r="EY1" s="1344"/>
      <c r="EZ1" s="1344"/>
      <c r="FA1" s="1344"/>
      <c r="FB1" s="1344"/>
      <c r="FC1" s="1344"/>
      <c r="FD1" s="1344"/>
      <c r="FE1" s="1344"/>
      <c r="FF1" s="1344"/>
      <c r="FG1" s="1344"/>
      <c r="FH1" s="1344"/>
      <c r="FI1" s="1344"/>
      <c r="FJ1" s="1344"/>
      <c r="FK1" s="1344"/>
      <c r="FL1" s="1344"/>
      <c r="FM1" s="1344"/>
      <c r="FN1" s="1344"/>
      <c r="FO1" s="1344"/>
      <c r="FP1" s="1344"/>
      <c r="FQ1" s="1344"/>
      <c r="FR1" s="1344"/>
      <c r="FS1" s="1344"/>
      <c r="FT1" s="1344"/>
      <c r="FU1" s="1344"/>
      <c r="FV1" s="1344"/>
      <c r="FW1" s="1344"/>
      <c r="FX1" s="1344"/>
      <c r="FY1" s="1344"/>
      <c r="FZ1" s="1344"/>
      <c r="GA1" s="1344"/>
      <c r="GB1" s="1344"/>
      <c r="GC1" s="1344"/>
      <c r="GD1" s="1344"/>
      <c r="GE1" s="1344"/>
      <c r="GF1" s="1344"/>
      <c r="GG1" s="1344"/>
      <c r="GH1" s="1344"/>
      <c r="GI1" s="1344"/>
      <c r="GJ1" s="1344"/>
      <c r="GK1" s="1344"/>
      <c r="GL1" s="1344"/>
      <c r="GM1" s="1344"/>
      <c r="GN1" s="1344"/>
      <c r="GO1" s="1344"/>
      <c r="GP1" s="1344"/>
      <c r="GQ1" s="1344"/>
      <c r="GR1" s="1344"/>
      <c r="GS1" s="1344"/>
      <c r="GT1" s="1344"/>
      <c r="GU1" s="1344"/>
      <c r="GV1" s="1344"/>
      <c r="GW1" s="1344"/>
      <c r="GX1" s="1344"/>
      <c r="GY1" s="1344"/>
      <c r="GZ1" s="1344"/>
      <c r="HA1" s="1344"/>
      <c r="HB1" s="1344"/>
      <c r="HC1" s="1344"/>
      <c r="HD1" s="1344"/>
      <c r="HE1" s="1344"/>
      <c r="HF1" s="1344"/>
      <c r="HG1" s="1344"/>
      <c r="HH1" s="1344"/>
      <c r="HI1" s="1344"/>
      <c r="HJ1" s="1344"/>
      <c r="HK1" s="1344"/>
      <c r="HL1" s="1344"/>
      <c r="HM1" s="1344"/>
      <c r="HN1" s="1344"/>
      <c r="HO1" s="1344"/>
      <c r="HP1" s="1344"/>
      <c r="HQ1" s="1344"/>
      <c r="HR1" s="1344"/>
      <c r="HS1" s="1344"/>
      <c r="HT1" s="1344"/>
      <c r="HU1" s="1344"/>
      <c r="HV1" s="1344"/>
      <c r="HW1" s="1344"/>
      <c r="HX1" s="1344"/>
      <c r="HY1" s="1344"/>
      <c r="HZ1" s="1344"/>
      <c r="IA1" s="1344"/>
      <c r="IB1" s="1344"/>
      <c r="IC1" s="1344"/>
      <c r="ID1" s="1344"/>
      <c r="IE1" s="1344"/>
      <c r="IF1" s="1344"/>
      <c r="IG1" s="1344"/>
      <c r="IH1" s="1344"/>
      <c r="II1" s="1344"/>
      <c r="IJ1" s="1344"/>
      <c r="IK1" s="1344"/>
      <c r="IL1" s="1344"/>
      <c r="IM1" s="1344"/>
      <c r="IN1" s="1344"/>
      <c r="IO1" s="1344"/>
      <c r="IP1" s="1344"/>
    </row>
    <row r="2" spans="1:250">
      <c r="A2" s="1344"/>
      <c r="B2" s="2410"/>
      <c r="C2" s="2411"/>
      <c r="D2" s="2270" t="s">
        <v>959</v>
      </c>
      <c r="E2" s="2269"/>
      <c r="F2" s="2906" t="s">
        <v>961</v>
      </c>
      <c r="G2" s="2906"/>
      <c r="H2" s="2906"/>
      <c r="I2" s="2906"/>
      <c r="J2" s="2906"/>
      <c r="K2" s="2906"/>
      <c r="L2" s="2906"/>
      <c r="M2" s="2906"/>
      <c r="N2" s="2906"/>
      <c r="O2" s="2906"/>
      <c r="P2" s="2906"/>
      <c r="Q2" s="2906"/>
      <c r="R2" s="2906"/>
      <c r="S2" s="2906"/>
      <c r="T2" s="2906"/>
      <c r="U2" s="2906"/>
      <c r="V2" s="2906"/>
      <c r="W2" s="2906"/>
      <c r="X2" s="2906"/>
      <c r="Y2" s="2906"/>
      <c r="Z2" s="2906"/>
      <c r="AA2" s="2906"/>
      <c r="AB2" s="2906"/>
      <c r="AC2" s="2906"/>
      <c r="AD2" s="2906"/>
      <c r="AE2" s="2906"/>
      <c r="AF2" s="2906"/>
      <c r="AG2" s="2906"/>
      <c r="AH2" s="2412"/>
      <c r="AI2" s="2411"/>
      <c r="AJ2" s="2411"/>
      <c r="AK2" s="2411"/>
      <c r="AL2" s="2411"/>
      <c r="AM2" s="2411"/>
      <c r="AN2" s="2411"/>
      <c r="AO2" s="2909" t="s">
        <v>962</v>
      </c>
      <c r="AP2" s="1344"/>
      <c r="AQ2" s="327" t="s">
        <v>1260</v>
      </c>
      <c r="AR2" s="1344"/>
      <c r="AS2" s="1344"/>
      <c r="AT2" s="1344"/>
      <c r="AU2" s="1344"/>
      <c r="AV2" s="1344"/>
      <c r="AW2" s="1344"/>
      <c r="AX2" s="1344"/>
      <c r="AY2" s="1344"/>
      <c r="AZ2" s="1344"/>
      <c r="BA2" s="1344"/>
      <c r="BB2" s="1344"/>
      <c r="BC2" s="1344"/>
      <c r="BD2" s="1344"/>
      <c r="BE2" s="1344"/>
      <c r="BF2" s="1344"/>
      <c r="BG2" s="1344"/>
      <c r="BH2" s="1344"/>
      <c r="BI2" s="1344"/>
      <c r="BJ2" s="1344"/>
      <c r="BK2" s="1344"/>
      <c r="BL2" s="1344"/>
      <c r="BM2" s="1344"/>
      <c r="BN2" s="1344"/>
      <c r="BO2" s="1344"/>
      <c r="BP2" s="1344"/>
      <c r="BQ2" s="1344"/>
      <c r="BR2" s="1344"/>
      <c r="BS2" s="1344"/>
      <c r="BT2" s="1344"/>
      <c r="BU2" s="1344"/>
      <c r="BV2" s="1344"/>
      <c r="BW2" s="1344"/>
      <c r="BX2" s="1344"/>
      <c r="BY2" s="1344"/>
      <c r="BZ2" s="1344"/>
      <c r="CA2" s="1344"/>
      <c r="CB2" s="1344"/>
      <c r="CC2" s="1344"/>
      <c r="CD2" s="1344"/>
      <c r="CE2" s="1344"/>
      <c r="CF2" s="1344"/>
      <c r="CG2" s="1344"/>
      <c r="CH2" s="1344"/>
      <c r="CI2" s="1344"/>
      <c r="CJ2" s="1344"/>
      <c r="CK2" s="1344"/>
      <c r="CL2" s="1344"/>
      <c r="CM2" s="1344"/>
      <c r="CN2" s="1344"/>
      <c r="CO2" s="1344"/>
      <c r="CP2" s="1344"/>
      <c r="CQ2" s="1344"/>
      <c r="CR2" s="1344"/>
      <c r="CS2" s="1344"/>
      <c r="CT2" s="1344"/>
      <c r="CU2" s="1344"/>
      <c r="CV2" s="1344"/>
      <c r="CW2" s="1344"/>
      <c r="CX2" s="1344"/>
      <c r="CY2" s="1344"/>
      <c r="CZ2" s="1344"/>
      <c r="DA2" s="1344"/>
      <c r="DB2" s="1344"/>
      <c r="DC2" s="1344"/>
      <c r="DD2" s="1344"/>
      <c r="DE2" s="1344"/>
      <c r="DF2" s="1344"/>
      <c r="DG2" s="1344"/>
      <c r="DH2" s="1344"/>
      <c r="DI2" s="1344"/>
      <c r="DJ2" s="1344"/>
      <c r="DK2" s="1344"/>
      <c r="DL2" s="1344"/>
      <c r="DM2" s="1344"/>
      <c r="DN2" s="1344"/>
      <c r="DO2" s="1344"/>
      <c r="DP2" s="1344"/>
      <c r="DQ2" s="1344"/>
      <c r="DR2" s="1344"/>
      <c r="DS2" s="1344"/>
      <c r="DT2" s="1344"/>
      <c r="DU2" s="1344"/>
      <c r="DV2" s="1344"/>
      <c r="DW2" s="1344"/>
      <c r="DX2" s="1344"/>
      <c r="DY2" s="1344"/>
      <c r="DZ2" s="1344"/>
      <c r="EA2" s="1344"/>
      <c r="EB2" s="1344"/>
      <c r="EC2" s="1344"/>
      <c r="ED2" s="1344"/>
      <c r="EE2" s="1344"/>
      <c r="EF2" s="1344"/>
      <c r="EG2" s="1344"/>
      <c r="EH2" s="1344"/>
      <c r="EI2" s="1344"/>
      <c r="EJ2" s="1344"/>
      <c r="EK2" s="1344"/>
      <c r="EL2" s="1344"/>
      <c r="EM2" s="1344"/>
      <c r="EN2" s="1344"/>
      <c r="EO2" s="1344"/>
      <c r="EP2" s="1344"/>
      <c r="EQ2" s="1344"/>
      <c r="ER2" s="1344"/>
      <c r="ES2" s="1344"/>
      <c r="ET2" s="1344"/>
      <c r="EU2" s="1344"/>
      <c r="EV2" s="1344"/>
      <c r="EW2" s="1344"/>
      <c r="EX2" s="1344"/>
      <c r="EY2" s="1344"/>
      <c r="EZ2" s="1344"/>
      <c r="FA2" s="1344"/>
      <c r="FB2" s="1344"/>
      <c r="FC2" s="1344"/>
      <c r="FD2" s="1344"/>
      <c r="FE2" s="1344"/>
      <c r="FF2" s="1344"/>
      <c r="FG2" s="1344"/>
      <c r="FH2" s="1344"/>
      <c r="FI2" s="1344"/>
      <c r="FJ2" s="1344"/>
      <c r="FK2" s="1344"/>
      <c r="FL2" s="1344"/>
      <c r="FM2" s="1344"/>
      <c r="FN2" s="1344"/>
      <c r="FO2" s="1344"/>
      <c r="FP2" s="1344"/>
      <c r="FQ2" s="1344"/>
      <c r="FR2" s="1344"/>
      <c r="FS2" s="1344"/>
      <c r="FT2" s="1344"/>
      <c r="FU2" s="1344"/>
      <c r="FV2" s="1344"/>
      <c r="FW2" s="1344"/>
      <c r="FX2" s="1344"/>
      <c r="FY2" s="1344"/>
      <c r="FZ2" s="1344"/>
      <c r="GA2" s="1344"/>
      <c r="GB2" s="1344"/>
      <c r="GC2" s="1344"/>
      <c r="GD2" s="1344"/>
      <c r="GE2" s="1344"/>
      <c r="GF2" s="1344"/>
      <c r="GG2" s="1344"/>
      <c r="GH2" s="1344"/>
      <c r="GI2" s="1344"/>
      <c r="GJ2" s="1344"/>
      <c r="GK2" s="1344"/>
      <c r="GL2" s="1344"/>
      <c r="GM2" s="1344"/>
      <c r="GN2" s="1344"/>
      <c r="GO2" s="1344"/>
      <c r="GP2" s="1344"/>
      <c r="GQ2" s="1344"/>
      <c r="GR2" s="1344"/>
      <c r="GS2" s="1344"/>
      <c r="GT2" s="1344"/>
      <c r="GU2" s="1344"/>
      <c r="GV2" s="1344"/>
      <c r="GW2" s="1344"/>
      <c r="GX2" s="1344"/>
      <c r="GY2" s="1344"/>
      <c r="GZ2" s="1344"/>
      <c r="HA2" s="1344"/>
      <c r="HB2" s="1344"/>
      <c r="HC2" s="1344"/>
      <c r="HD2" s="1344"/>
      <c r="HE2" s="1344"/>
      <c r="HF2" s="1344"/>
      <c r="HG2" s="1344"/>
      <c r="HH2" s="1344"/>
      <c r="HI2" s="1344"/>
      <c r="HJ2" s="1344"/>
      <c r="HK2" s="1344"/>
      <c r="HL2" s="1344"/>
      <c r="HM2" s="1344"/>
      <c r="HN2" s="1344"/>
      <c r="HO2" s="1344"/>
      <c r="HP2" s="1344"/>
      <c r="HQ2" s="1344"/>
      <c r="HR2" s="1344"/>
      <c r="HS2" s="1344"/>
      <c r="HT2" s="1344"/>
      <c r="HU2" s="1344"/>
      <c r="HV2" s="1344"/>
      <c r="HW2" s="1344"/>
      <c r="HX2" s="1344"/>
      <c r="HY2" s="1344"/>
      <c r="HZ2" s="1344"/>
      <c r="IA2" s="1344"/>
      <c r="IB2" s="1344"/>
      <c r="IC2" s="1344"/>
      <c r="ID2" s="1344"/>
      <c r="IE2" s="1344"/>
      <c r="IF2" s="1344"/>
      <c r="IG2" s="1344"/>
      <c r="IH2" s="1344"/>
      <c r="II2" s="1344"/>
      <c r="IJ2" s="1344"/>
      <c r="IK2" s="1344"/>
      <c r="IL2" s="1344"/>
      <c r="IM2" s="1344"/>
      <c r="IN2" s="1344"/>
      <c r="IO2" s="1344"/>
      <c r="IP2" s="1344"/>
    </row>
    <row r="3" spans="1:250">
      <c r="A3" s="1344"/>
      <c r="B3" s="2413"/>
      <c r="C3" s="2408"/>
      <c r="D3" s="2414"/>
      <c r="E3" s="2415">
        <v>1989</v>
      </c>
      <c r="F3" s="2416">
        <v>1990</v>
      </c>
      <c r="G3" s="2417">
        <v>1991</v>
      </c>
      <c r="H3" s="2417">
        <v>1992</v>
      </c>
      <c r="I3" s="2417">
        <v>1993</v>
      </c>
      <c r="J3" s="2417">
        <v>1994</v>
      </c>
      <c r="K3" s="2417">
        <v>1995</v>
      </c>
      <c r="L3" s="2417">
        <v>1996</v>
      </c>
      <c r="M3" s="2417">
        <v>1997</v>
      </c>
      <c r="N3" s="2417">
        <v>1998</v>
      </c>
      <c r="O3" s="2418">
        <v>1999</v>
      </c>
      <c r="P3" s="2418">
        <v>2000</v>
      </c>
      <c r="Q3" s="2418">
        <v>2001</v>
      </c>
      <c r="R3" s="2418">
        <v>2002</v>
      </c>
      <c r="S3" s="2418">
        <v>2003</v>
      </c>
      <c r="T3" s="2418">
        <v>2004</v>
      </c>
      <c r="U3" s="2418">
        <v>2005</v>
      </c>
      <c r="V3" s="2418">
        <v>2006</v>
      </c>
      <c r="W3" s="2418">
        <v>2007</v>
      </c>
      <c r="X3" s="2418">
        <v>2008</v>
      </c>
      <c r="Y3" s="2418">
        <v>2009</v>
      </c>
      <c r="Z3" s="2418">
        <v>2010</v>
      </c>
      <c r="AA3" s="2418">
        <v>2011</v>
      </c>
      <c r="AB3" s="2418">
        <v>2012</v>
      </c>
      <c r="AC3" s="2418">
        <v>2013</v>
      </c>
      <c r="AD3" s="1918">
        <v>2014</v>
      </c>
      <c r="AE3" s="2418">
        <v>2015</v>
      </c>
      <c r="AF3" s="2419">
        <v>2016</v>
      </c>
      <c r="AG3" s="2418">
        <v>2017</v>
      </c>
      <c r="AH3" s="2419">
        <v>2018</v>
      </c>
      <c r="AI3" s="2418">
        <v>2019</v>
      </c>
      <c r="AJ3" s="1918">
        <v>2020</v>
      </c>
      <c r="AK3" s="2418">
        <v>2021</v>
      </c>
      <c r="AL3" s="2418">
        <v>2022</v>
      </c>
      <c r="AM3" s="2418">
        <v>2023</v>
      </c>
      <c r="AN3" s="2419">
        <v>2024</v>
      </c>
      <c r="AO3" s="2910"/>
      <c r="AP3" s="1344"/>
      <c r="AQ3" s="327"/>
      <c r="AR3" s="1344"/>
      <c r="AS3" s="1344"/>
      <c r="AT3" s="1344"/>
      <c r="AU3" s="1344"/>
      <c r="AV3" s="1344"/>
      <c r="AW3" s="1344"/>
      <c r="AX3" s="1344"/>
      <c r="AY3" s="1344"/>
      <c r="AZ3" s="1344"/>
      <c r="BA3" s="1344"/>
      <c r="BB3" s="1344"/>
      <c r="BC3" s="1344"/>
      <c r="BD3" s="1344"/>
      <c r="BE3" s="1344"/>
      <c r="BF3" s="1344"/>
      <c r="BG3" s="1344"/>
      <c r="BH3" s="1344"/>
      <c r="BI3" s="1344"/>
      <c r="BJ3" s="1344"/>
      <c r="BK3" s="1344"/>
      <c r="BL3" s="1344"/>
      <c r="BM3" s="1344"/>
      <c r="BN3" s="1344"/>
      <c r="BO3" s="1344"/>
      <c r="BP3" s="1344"/>
      <c r="BQ3" s="1344"/>
      <c r="BR3" s="1344"/>
      <c r="BS3" s="1344"/>
      <c r="BT3" s="1344"/>
      <c r="BU3" s="1344"/>
      <c r="BV3" s="1344"/>
      <c r="BW3" s="1344"/>
      <c r="BX3" s="1344"/>
      <c r="BY3" s="1344"/>
      <c r="BZ3" s="1344"/>
      <c r="CA3" s="1344"/>
      <c r="CB3" s="1344"/>
      <c r="CC3" s="1344"/>
      <c r="CD3" s="1344"/>
      <c r="CE3" s="1344"/>
      <c r="CF3" s="1344"/>
      <c r="CG3" s="1344"/>
      <c r="CH3" s="1344"/>
      <c r="CI3" s="1344"/>
      <c r="CJ3" s="1344"/>
      <c r="CK3" s="1344"/>
      <c r="CL3" s="1344"/>
      <c r="CM3" s="1344"/>
      <c r="CN3" s="1344"/>
      <c r="CO3" s="1344"/>
      <c r="CP3" s="1344"/>
      <c r="CQ3" s="1344"/>
      <c r="CR3" s="1344"/>
      <c r="CS3" s="1344"/>
      <c r="CT3" s="1344"/>
      <c r="CU3" s="1344"/>
      <c r="CV3" s="1344"/>
      <c r="CW3" s="1344"/>
      <c r="CX3" s="1344"/>
      <c r="CY3" s="1344"/>
      <c r="CZ3" s="1344"/>
      <c r="DA3" s="1344"/>
      <c r="DB3" s="1344"/>
      <c r="DC3" s="1344"/>
      <c r="DD3" s="1344"/>
      <c r="DE3" s="1344"/>
      <c r="DF3" s="1344"/>
      <c r="DG3" s="1344"/>
      <c r="DH3" s="1344"/>
      <c r="DI3" s="1344"/>
      <c r="DJ3" s="1344"/>
      <c r="DK3" s="1344"/>
      <c r="DL3" s="1344"/>
      <c r="DM3" s="1344"/>
      <c r="DN3" s="1344"/>
      <c r="DO3" s="1344"/>
      <c r="DP3" s="1344"/>
      <c r="DQ3" s="1344"/>
      <c r="DR3" s="1344"/>
      <c r="DS3" s="1344"/>
      <c r="DT3" s="1344"/>
      <c r="DU3" s="1344"/>
      <c r="DV3" s="1344"/>
      <c r="DW3" s="1344"/>
      <c r="DX3" s="1344"/>
      <c r="DY3" s="1344"/>
      <c r="DZ3" s="1344"/>
      <c r="EA3" s="1344"/>
      <c r="EB3" s="1344"/>
      <c r="EC3" s="1344"/>
      <c r="ED3" s="1344"/>
      <c r="EE3" s="1344"/>
      <c r="EF3" s="1344"/>
      <c r="EG3" s="1344"/>
      <c r="EH3" s="1344"/>
      <c r="EI3" s="1344"/>
      <c r="EJ3" s="1344"/>
      <c r="EK3" s="1344"/>
      <c r="EL3" s="1344"/>
      <c r="EM3" s="1344"/>
      <c r="EN3" s="1344"/>
      <c r="EO3" s="1344"/>
      <c r="EP3" s="1344"/>
      <c r="EQ3" s="1344"/>
      <c r="ER3" s="1344"/>
      <c r="ES3" s="1344"/>
      <c r="ET3" s="1344"/>
      <c r="EU3" s="1344"/>
      <c r="EV3" s="1344"/>
      <c r="EW3" s="1344"/>
      <c r="EX3" s="1344"/>
      <c r="EY3" s="1344"/>
      <c r="EZ3" s="1344"/>
      <c r="FA3" s="1344"/>
      <c r="FB3" s="1344"/>
      <c r="FC3" s="1344"/>
      <c r="FD3" s="1344"/>
      <c r="FE3" s="1344"/>
      <c r="FF3" s="1344"/>
      <c r="FG3" s="1344"/>
      <c r="FH3" s="1344"/>
      <c r="FI3" s="1344"/>
      <c r="FJ3" s="1344"/>
      <c r="FK3" s="1344"/>
      <c r="FL3" s="1344"/>
      <c r="FM3" s="1344"/>
      <c r="FN3" s="1344"/>
      <c r="FO3" s="1344"/>
      <c r="FP3" s="1344"/>
      <c r="FQ3" s="1344"/>
      <c r="FR3" s="1344"/>
      <c r="FS3" s="1344"/>
      <c r="FT3" s="1344"/>
      <c r="FU3" s="1344"/>
      <c r="FV3" s="1344"/>
      <c r="FW3" s="1344"/>
      <c r="FX3" s="1344"/>
      <c r="FY3" s="1344"/>
      <c r="FZ3" s="1344"/>
      <c r="GA3" s="1344"/>
      <c r="GB3" s="1344"/>
      <c r="GC3" s="1344"/>
      <c r="GD3" s="1344"/>
      <c r="GE3" s="1344"/>
      <c r="GF3" s="1344"/>
      <c r="GG3" s="1344"/>
      <c r="GH3" s="1344"/>
      <c r="GI3" s="1344"/>
      <c r="GJ3" s="1344"/>
      <c r="GK3" s="1344"/>
      <c r="GL3" s="1344"/>
      <c r="GM3" s="1344"/>
      <c r="GN3" s="1344"/>
      <c r="GO3" s="1344"/>
      <c r="GP3" s="1344"/>
      <c r="GQ3" s="1344"/>
      <c r="GR3" s="1344"/>
      <c r="GS3" s="1344"/>
      <c r="GT3" s="1344"/>
      <c r="GU3" s="1344"/>
      <c r="GV3" s="1344"/>
      <c r="GW3" s="1344"/>
      <c r="GX3" s="1344"/>
      <c r="GY3" s="1344"/>
      <c r="GZ3" s="1344"/>
      <c r="HA3" s="1344"/>
      <c r="HB3" s="1344"/>
      <c r="HC3" s="1344"/>
      <c r="HD3" s="1344"/>
      <c r="HE3" s="1344"/>
      <c r="HF3" s="1344"/>
      <c r="HG3" s="1344"/>
      <c r="HH3" s="1344"/>
      <c r="HI3" s="1344"/>
      <c r="HJ3" s="1344"/>
      <c r="HK3" s="1344"/>
      <c r="HL3" s="1344"/>
      <c r="HM3" s="1344"/>
      <c r="HN3" s="1344"/>
      <c r="HO3" s="1344"/>
      <c r="HP3" s="1344"/>
      <c r="HQ3" s="1344"/>
      <c r="HR3" s="1344"/>
      <c r="HS3" s="1344"/>
      <c r="HT3" s="1344"/>
      <c r="HU3" s="1344"/>
      <c r="HV3" s="1344"/>
      <c r="HW3" s="1344"/>
      <c r="HX3" s="1344"/>
      <c r="HY3" s="1344"/>
      <c r="HZ3" s="1344"/>
      <c r="IA3" s="1344"/>
      <c r="IB3" s="1344"/>
      <c r="IC3" s="1344"/>
      <c r="ID3" s="1344"/>
      <c r="IE3" s="1344"/>
      <c r="IF3" s="1344"/>
      <c r="IG3" s="1344"/>
      <c r="IH3" s="1344"/>
      <c r="II3" s="1344"/>
      <c r="IJ3" s="1344"/>
      <c r="IK3" s="1344"/>
      <c r="IL3" s="1344"/>
      <c r="IM3" s="1344"/>
      <c r="IN3" s="1344"/>
      <c r="IO3" s="1344"/>
      <c r="IP3" s="1344"/>
    </row>
    <row r="4" spans="1:250" ht="13.5" thickBot="1">
      <c r="A4" s="1344"/>
      <c r="B4" s="2420" t="s">
        <v>564</v>
      </c>
      <c r="C4" s="2421"/>
      <c r="D4" s="2274" t="s">
        <v>1261</v>
      </c>
      <c r="E4" s="2279" t="s">
        <v>1262</v>
      </c>
      <c r="F4" s="2422" t="s">
        <v>1263</v>
      </c>
      <c r="G4" s="2422" t="s">
        <v>1264</v>
      </c>
      <c r="H4" s="2422" t="s">
        <v>1265</v>
      </c>
      <c r="I4" s="2422" t="s">
        <v>1266</v>
      </c>
      <c r="J4" s="2422" t="s">
        <v>1267</v>
      </c>
      <c r="K4" s="2422" t="s">
        <v>1268</v>
      </c>
      <c r="L4" s="2422" t="s">
        <v>1269</v>
      </c>
      <c r="M4" s="2422" t="s">
        <v>1270</v>
      </c>
      <c r="N4" s="2422" t="s">
        <v>1271</v>
      </c>
      <c r="O4" s="2277" t="s">
        <v>1272</v>
      </c>
      <c r="P4" s="2278" t="s">
        <v>1273</v>
      </c>
      <c r="Q4" s="1301" t="s">
        <v>1274</v>
      </c>
      <c r="R4" s="1301" t="s">
        <v>1275</v>
      </c>
      <c r="S4" s="2279" t="s">
        <v>1276</v>
      </c>
      <c r="T4" s="1301" t="s">
        <v>1277</v>
      </c>
      <c r="U4" s="1301" t="s">
        <v>1278</v>
      </c>
      <c r="V4" s="2279" t="s">
        <v>1279</v>
      </c>
      <c r="W4" s="1301" t="s">
        <v>1280</v>
      </c>
      <c r="X4" s="1301" t="s">
        <v>1281</v>
      </c>
      <c r="Y4" s="1301" t="s">
        <v>1282</v>
      </c>
      <c r="Z4" s="2422" t="s">
        <v>1283</v>
      </c>
      <c r="AA4" s="1301" t="s">
        <v>1284</v>
      </c>
      <c r="AB4" s="1301" t="s">
        <v>1285</v>
      </c>
      <c r="AC4" s="1301" t="s">
        <v>1286</v>
      </c>
      <c r="AD4" s="1221" t="s">
        <v>1287</v>
      </c>
      <c r="AE4" s="2423" t="s">
        <v>1288</v>
      </c>
      <c r="AF4" s="1300" t="s">
        <v>1289</v>
      </c>
      <c r="AG4" s="2423" t="s">
        <v>1290</v>
      </c>
      <c r="AH4" s="1300" t="s">
        <v>1291</v>
      </c>
      <c r="AI4" s="2423" t="s">
        <v>1292</v>
      </c>
      <c r="AJ4" s="1929" t="s">
        <v>1293</v>
      </c>
      <c r="AK4" s="1301" t="s">
        <v>1294</v>
      </c>
      <c r="AL4" s="2423" t="s">
        <v>1295</v>
      </c>
      <c r="AM4" s="2423" t="s">
        <v>1435</v>
      </c>
      <c r="AN4" s="1300" t="s">
        <v>1476</v>
      </c>
      <c r="AO4" s="2911"/>
      <c r="AP4" s="1344"/>
      <c r="AQ4" s="327"/>
      <c r="AR4" s="1344"/>
      <c r="AS4" s="1344"/>
      <c r="AT4" s="1344"/>
      <c r="AU4" s="1344"/>
      <c r="AV4" s="1344"/>
      <c r="AW4" s="1344"/>
      <c r="AX4" s="1344"/>
      <c r="AY4" s="1344"/>
      <c r="AZ4" s="1344"/>
      <c r="BA4" s="1344"/>
      <c r="BB4" s="1344"/>
      <c r="BC4" s="1344"/>
      <c r="BD4" s="1344"/>
      <c r="BE4" s="1344"/>
      <c r="BF4" s="1344"/>
      <c r="BG4" s="1344"/>
      <c r="BH4" s="1344"/>
      <c r="BI4" s="1344"/>
      <c r="BJ4" s="1344"/>
      <c r="BK4" s="1344"/>
      <c r="BL4" s="1344"/>
      <c r="BM4" s="1344"/>
      <c r="BN4" s="1344"/>
      <c r="BO4" s="1344"/>
      <c r="BP4" s="1344"/>
      <c r="BQ4" s="1344"/>
      <c r="BR4" s="1344"/>
      <c r="BS4" s="1344"/>
      <c r="BT4" s="1344"/>
      <c r="BU4" s="1344"/>
      <c r="BV4" s="1344"/>
      <c r="BW4" s="1344"/>
      <c r="BX4" s="1344"/>
      <c r="BY4" s="1344"/>
      <c r="BZ4" s="1344"/>
      <c r="CA4" s="1344"/>
      <c r="CB4" s="1344"/>
      <c r="CC4" s="1344"/>
      <c r="CD4" s="1344"/>
      <c r="CE4" s="1344"/>
      <c r="CF4" s="1344"/>
      <c r="CG4" s="1344"/>
      <c r="CH4" s="1344"/>
      <c r="CI4" s="1344"/>
      <c r="CJ4" s="1344"/>
      <c r="CK4" s="1344"/>
      <c r="CL4" s="1344"/>
      <c r="CM4" s="1344"/>
      <c r="CN4" s="1344"/>
      <c r="CO4" s="1344"/>
      <c r="CP4" s="1344"/>
      <c r="CQ4" s="1344"/>
      <c r="CR4" s="1344"/>
      <c r="CS4" s="1344"/>
      <c r="CT4" s="1344"/>
      <c r="CU4" s="1344"/>
      <c r="CV4" s="1344"/>
      <c r="CW4" s="1344"/>
      <c r="CX4" s="1344"/>
      <c r="CY4" s="1344"/>
      <c r="CZ4" s="1344"/>
      <c r="DA4" s="1344"/>
      <c r="DB4" s="1344"/>
      <c r="DC4" s="1344"/>
      <c r="DD4" s="1344"/>
      <c r="DE4" s="1344"/>
      <c r="DF4" s="1344"/>
      <c r="DG4" s="1344"/>
      <c r="DH4" s="1344"/>
      <c r="DI4" s="1344"/>
      <c r="DJ4" s="1344"/>
      <c r="DK4" s="1344"/>
      <c r="DL4" s="1344"/>
      <c r="DM4" s="1344"/>
      <c r="DN4" s="1344"/>
      <c r="DO4" s="1344"/>
      <c r="DP4" s="1344"/>
      <c r="DQ4" s="1344"/>
      <c r="DR4" s="1344"/>
      <c r="DS4" s="1344"/>
      <c r="DT4" s="1344"/>
      <c r="DU4" s="1344"/>
      <c r="DV4" s="1344"/>
      <c r="DW4" s="1344"/>
      <c r="DX4" s="1344"/>
      <c r="DY4" s="1344"/>
      <c r="DZ4" s="1344"/>
      <c r="EA4" s="1344"/>
      <c r="EB4" s="1344"/>
      <c r="EC4" s="1344"/>
      <c r="ED4" s="1344"/>
      <c r="EE4" s="1344"/>
      <c r="EF4" s="1344"/>
      <c r="EG4" s="1344"/>
      <c r="EH4" s="1344"/>
      <c r="EI4" s="1344"/>
      <c r="EJ4" s="1344"/>
      <c r="EK4" s="1344"/>
      <c r="EL4" s="1344"/>
      <c r="EM4" s="1344"/>
      <c r="EN4" s="1344"/>
      <c r="EO4" s="1344"/>
      <c r="EP4" s="1344"/>
      <c r="EQ4" s="1344"/>
      <c r="ER4" s="1344"/>
      <c r="ES4" s="1344"/>
      <c r="ET4" s="1344"/>
      <c r="EU4" s="1344"/>
      <c r="EV4" s="1344"/>
      <c r="EW4" s="1344"/>
      <c r="EX4" s="1344"/>
      <c r="EY4" s="1344"/>
      <c r="EZ4" s="1344"/>
      <c r="FA4" s="1344"/>
      <c r="FB4" s="1344"/>
      <c r="FC4" s="1344"/>
      <c r="FD4" s="1344"/>
      <c r="FE4" s="1344"/>
      <c r="FF4" s="1344"/>
      <c r="FG4" s="1344"/>
      <c r="FH4" s="1344"/>
      <c r="FI4" s="1344"/>
      <c r="FJ4" s="1344"/>
      <c r="FK4" s="1344"/>
      <c r="FL4" s="1344"/>
      <c r="FM4" s="1344"/>
      <c r="FN4" s="1344"/>
      <c r="FO4" s="1344"/>
      <c r="FP4" s="1344"/>
      <c r="FQ4" s="1344"/>
      <c r="FR4" s="1344"/>
      <c r="FS4" s="1344"/>
      <c r="FT4" s="1344"/>
      <c r="FU4" s="1344"/>
      <c r="FV4" s="1344"/>
      <c r="FW4" s="1344"/>
      <c r="FX4" s="1344"/>
      <c r="FY4" s="1344"/>
      <c r="FZ4" s="1344"/>
      <c r="GA4" s="1344"/>
      <c r="GB4" s="1344"/>
      <c r="GC4" s="1344"/>
      <c r="GD4" s="1344"/>
      <c r="GE4" s="1344"/>
      <c r="GF4" s="1344"/>
      <c r="GG4" s="1344"/>
      <c r="GH4" s="1344"/>
      <c r="GI4" s="1344"/>
      <c r="GJ4" s="1344"/>
      <c r="GK4" s="1344"/>
      <c r="GL4" s="1344"/>
      <c r="GM4" s="1344"/>
      <c r="GN4" s="1344"/>
      <c r="GO4" s="1344"/>
      <c r="GP4" s="1344"/>
      <c r="GQ4" s="1344"/>
      <c r="GR4" s="1344"/>
      <c r="GS4" s="1344"/>
      <c r="GT4" s="1344"/>
      <c r="GU4" s="1344"/>
      <c r="GV4" s="1344"/>
      <c r="GW4" s="1344"/>
      <c r="GX4" s="1344"/>
      <c r="GY4" s="1344"/>
      <c r="GZ4" s="1344"/>
      <c r="HA4" s="1344"/>
      <c r="HB4" s="1344"/>
      <c r="HC4" s="1344"/>
      <c r="HD4" s="1344"/>
      <c r="HE4" s="1344"/>
      <c r="HF4" s="1344"/>
      <c r="HG4" s="1344"/>
      <c r="HH4" s="1344"/>
      <c r="HI4" s="1344"/>
      <c r="HJ4" s="1344"/>
      <c r="HK4" s="1344"/>
      <c r="HL4" s="1344"/>
      <c r="HM4" s="1344"/>
      <c r="HN4" s="1344"/>
      <c r="HO4" s="1344"/>
      <c r="HP4" s="1344"/>
      <c r="HQ4" s="1344"/>
      <c r="HR4" s="1344"/>
      <c r="HS4" s="1344"/>
      <c r="HT4" s="1344"/>
      <c r="HU4" s="1344"/>
      <c r="HV4" s="1344"/>
      <c r="HW4" s="1344"/>
      <c r="HX4" s="1344"/>
      <c r="HY4" s="1344"/>
      <c r="HZ4" s="1344"/>
      <c r="IA4" s="1344"/>
      <c r="IB4" s="1344"/>
      <c r="IC4" s="1344"/>
      <c r="ID4" s="1344"/>
      <c r="IE4" s="1344"/>
      <c r="IF4" s="1344"/>
      <c r="IG4" s="1344"/>
      <c r="IH4" s="1344"/>
      <c r="II4" s="1344"/>
      <c r="IJ4" s="1344"/>
      <c r="IK4" s="1344"/>
      <c r="IL4" s="1344"/>
      <c r="IM4" s="1344"/>
      <c r="IN4" s="1344"/>
      <c r="IO4" s="1344"/>
      <c r="IP4" s="1344"/>
    </row>
    <row r="5" spans="1:250">
      <c r="A5" s="1344"/>
      <c r="B5" s="2907" t="s">
        <v>1296</v>
      </c>
      <c r="C5" s="2280" t="s">
        <v>980</v>
      </c>
      <c r="D5" s="2424" t="s">
        <v>981</v>
      </c>
      <c r="E5" s="1308">
        <f>E116/1000000</f>
        <v>18.145119000000001</v>
      </c>
      <c r="F5" s="1308">
        <f>F116/1000000</f>
        <v>19.588676</v>
      </c>
      <c r="G5" s="1308">
        <f t="shared" ref="G5:U5" si="0">G116/1000000</f>
        <v>20.694461</v>
      </c>
      <c r="H5" s="1308">
        <f t="shared" si="0"/>
        <v>21.03772</v>
      </c>
      <c r="I5" s="1308">
        <f t="shared" si="0"/>
        <v>21.57704</v>
      </c>
      <c r="J5" s="1308">
        <f t="shared" si="0"/>
        <v>21.15718</v>
      </c>
      <c r="K5" s="1308">
        <f t="shared" si="0"/>
        <v>22.368220999999998</v>
      </c>
      <c r="L5" s="1308">
        <f t="shared" si="0"/>
        <v>21.890585999999999</v>
      </c>
      <c r="M5" s="1308">
        <f t="shared" si="0"/>
        <v>21.613980999999999</v>
      </c>
      <c r="N5" s="1308">
        <f t="shared" si="0"/>
        <v>21.051525999999999</v>
      </c>
      <c r="O5" s="1308">
        <f t="shared" si="0"/>
        <v>20.508313000000001</v>
      </c>
      <c r="P5" s="1308">
        <f t="shared" si="0"/>
        <v>20.699876</v>
      </c>
      <c r="Q5" s="1308">
        <f t="shared" si="0"/>
        <v>20.263967000000001</v>
      </c>
      <c r="R5" s="1308">
        <f t="shared" si="0"/>
        <v>19.975743000000001</v>
      </c>
      <c r="S5" s="1308">
        <f t="shared" si="0"/>
        <v>19.793032999999998</v>
      </c>
      <c r="T5" s="1308">
        <f t="shared" si="0"/>
        <v>20.010093000000001</v>
      </c>
      <c r="U5" s="1308">
        <f t="shared" si="0"/>
        <v>20.020257000000001</v>
      </c>
      <c r="V5" s="1308">
        <f>V117/1000000</f>
        <v>20.759498000000001</v>
      </c>
      <c r="W5" s="1308">
        <f t="shared" ref="W5:AN5" si="1">W117/1000000</f>
        <v>21.335063000000002</v>
      </c>
      <c r="X5" s="1308">
        <f t="shared" si="1"/>
        <v>20.974174999999999</v>
      </c>
      <c r="Y5" s="1308">
        <f t="shared" si="1"/>
        <v>19.501270000000002</v>
      </c>
      <c r="Z5" s="1308">
        <f t="shared" si="1"/>
        <v>20.556384000000001</v>
      </c>
      <c r="AA5" s="1308">
        <f t="shared" si="1"/>
        <v>20.028020999999999</v>
      </c>
      <c r="AB5" s="1308">
        <f t="shared" si="1"/>
        <v>19.91874</v>
      </c>
      <c r="AC5" s="1308">
        <f t="shared" si="1"/>
        <v>20.575400999999999</v>
      </c>
      <c r="AD5" s="1308">
        <f t="shared" si="1"/>
        <v>20.739111999999999</v>
      </c>
      <c r="AE5" s="1308">
        <f t="shared" si="1"/>
        <v>21.731104999999999</v>
      </c>
      <c r="AF5" s="1308">
        <f t="shared" si="1"/>
        <v>21.926254</v>
      </c>
      <c r="AG5" s="1308">
        <f t="shared" si="1"/>
        <v>22.228604000000001</v>
      </c>
      <c r="AH5" s="1308">
        <f t="shared" si="1"/>
        <v>22.209423999999999</v>
      </c>
      <c r="AI5" s="1308">
        <f t="shared" si="1"/>
        <v>22.420142999999999</v>
      </c>
      <c r="AJ5" s="1308">
        <f t="shared" si="1"/>
        <v>21.940128999999999</v>
      </c>
      <c r="AK5" s="1308">
        <f t="shared" si="1"/>
        <v>22.632376000000001</v>
      </c>
      <c r="AL5" s="1308">
        <f t="shared" si="1"/>
        <v>23.462648000000002</v>
      </c>
      <c r="AM5" s="1308">
        <f t="shared" si="1"/>
        <v>24.468070999999998</v>
      </c>
      <c r="AN5" s="1308">
        <f t="shared" si="1"/>
        <v>25.074096000000001</v>
      </c>
      <c r="AO5" s="1934" t="s">
        <v>1297</v>
      </c>
      <c r="AP5" s="1344"/>
      <c r="AQ5" s="327"/>
      <c r="AR5" s="1344"/>
      <c r="AS5" s="1344"/>
      <c r="AT5" s="1344"/>
      <c r="AU5" s="1344"/>
      <c r="AV5" s="1344"/>
      <c r="AW5" s="1344"/>
      <c r="AX5" s="1344"/>
      <c r="AY5" s="1344"/>
      <c r="AZ5" s="1344"/>
      <c r="BA5" s="1344"/>
      <c r="BB5" s="1344"/>
      <c r="BC5" s="1344"/>
      <c r="BD5" s="1344"/>
      <c r="BE5" s="1344"/>
      <c r="BF5" s="1344"/>
      <c r="BG5" s="1344"/>
      <c r="BH5" s="1344"/>
      <c r="BI5" s="1344"/>
      <c r="BJ5" s="1344"/>
      <c r="BK5" s="1344"/>
      <c r="BL5" s="1344"/>
      <c r="BM5" s="1344"/>
      <c r="BN5" s="1344"/>
      <c r="BO5" s="1344"/>
      <c r="BP5" s="1344"/>
      <c r="BQ5" s="1344"/>
      <c r="BR5" s="1344"/>
      <c r="BS5" s="1344"/>
      <c r="BT5" s="1344"/>
      <c r="BU5" s="1344"/>
      <c r="BV5" s="1344"/>
      <c r="BW5" s="1344"/>
      <c r="BX5" s="1344"/>
      <c r="BY5" s="1344"/>
      <c r="BZ5" s="1344"/>
      <c r="CA5" s="1344"/>
      <c r="CB5" s="1344"/>
      <c r="CC5" s="1344"/>
      <c r="CD5" s="1344"/>
      <c r="CE5" s="1344"/>
      <c r="CF5" s="1344"/>
      <c r="CG5" s="1344"/>
      <c r="CH5" s="1344"/>
      <c r="CI5" s="1344"/>
      <c r="CJ5" s="1344"/>
      <c r="CK5" s="1344"/>
      <c r="CL5" s="1344"/>
      <c r="CM5" s="1344"/>
      <c r="CN5" s="1344"/>
      <c r="CO5" s="1344"/>
      <c r="CP5" s="1344"/>
      <c r="CQ5" s="1344"/>
      <c r="CR5" s="1344"/>
      <c r="CS5" s="1344"/>
      <c r="CT5" s="1344"/>
      <c r="CU5" s="1344"/>
      <c r="CV5" s="1344"/>
      <c r="CW5" s="1344"/>
      <c r="CX5" s="1344"/>
      <c r="CY5" s="1344"/>
      <c r="CZ5" s="1344"/>
      <c r="DA5" s="1344"/>
      <c r="DB5" s="1344"/>
      <c r="DC5" s="1344"/>
      <c r="DD5" s="1344"/>
      <c r="DE5" s="1344"/>
      <c r="DF5" s="1344"/>
      <c r="DG5" s="1344"/>
      <c r="DH5" s="1344"/>
      <c r="DI5" s="1344"/>
      <c r="DJ5" s="1344"/>
      <c r="DK5" s="1344"/>
      <c r="DL5" s="1344"/>
      <c r="DM5" s="1344"/>
      <c r="DN5" s="1344"/>
      <c r="DO5" s="1344"/>
      <c r="DP5" s="1344"/>
      <c r="DQ5" s="1344"/>
      <c r="DR5" s="1344"/>
      <c r="DS5" s="1344"/>
      <c r="DT5" s="1344"/>
      <c r="DU5" s="1344"/>
      <c r="DV5" s="1344"/>
      <c r="DW5" s="1344"/>
      <c r="DX5" s="1344"/>
      <c r="DY5" s="1344"/>
      <c r="DZ5" s="1344"/>
      <c r="EA5" s="1344"/>
      <c r="EB5" s="1344"/>
      <c r="EC5" s="1344"/>
      <c r="ED5" s="1344"/>
      <c r="EE5" s="1344"/>
      <c r="EF5" s="1344"/>
      <c r="EG5" s="1344"/>
      <c r="EH5" s="1344"/>
      <c r="EI5" s="1344"/>
      <c r="EJ5" s="1344"/>
      <c r="EK5" s="1344"/>
      <c r="EL5" s="1344"/>
      <c r="EM5" s="1344"/>
      <c r="EN5" s="1344"/>
      <c r="EO5" s="1344"/>
      <c r="EP5" s="1344"/>
      <c r="EQ5" s="1344"/>
      <c r="ER5" s="1344"/>
      <c r="ES5" s="1344"/>
      <c r="ET5" s="1344"/>
      <c r="EU5" s="1344"/>
      <c r="EV5" s="1344"/>
      <c r="EW5" s="1344"/>
      <c r="EX5" s="1344"/>
      <c r="EY5" s="1344"/>
      <c r="EZ5" s="1344"/>
      <c r="FA5" s="1344"/>
      <c r="FB5" s="1344"/>
      <c r="FC5" s="1344"/>
      <c r="FD5" s="1344"/>
      <c r="FE5" s="1344"/>
      <c r="FF5" s="1344"/>
      <c r="FG5" s="1344"/>
      <c r="FH5" s="1344"/>
      <c r="FI5" s="1344"/>
      <c r="FJ5" s="1344"/>
      <c r="FK5" s="1344"/>
      <c r="FL5" s="1344"/>
      <c r="FM5" s="1344"/>
      <c r="FN5" s="1344"/>
      <c r="FO5" s="1344"/>
      <c r="FP5" s="1344"/>
      <c r="FQ5" s="1344"/>
      <c r="FR5" s="1344"/>
      <c r="FS5" s="1344"/>
      <c r="FT5" s="1344"/>
      <c r="FU5" s="1344"/>
      <c r="FV5" s="1344"/>
      <c r="FW5" s="1344"/>
      <c r="FX5" s="1344"/>
      <c r="FY5" s="1344"/>
      <c r="FZ5" s="1344"/>
      <c r="GA5" s="1344"/>
      <c r="GB5" s="1344"/>
      <c r="GC5" s="1344"/>
      <c r="GD5" s="1344"/>
      <c r="GE5" s="1344"/>
      <c r="GF5" s="1344"/>
      <c r="GG5" s="1344"/>
      <c r="GH5" s="1344"/>
      <c r="GI5" s="1344"/>
      <c r="GJ5" s="1344"/>
      <c r="GK5" s="1344"/>
      <c r="GL5" s="1344"/>
      <c r="GM5" s="1344"/>
      <c r="GN5" s="1344"/>
      <c r="GO5" s="1344"/>
      <c r="GP5" s="1344"/>
      <c r="GQ5" s="1344"/>
      <c r="GR5" s="1344"/>
      <c r="GS5" s="1344"/>
      <c r="GT5" s="1344"/>
      <c r="GU5" s="1344"/>
      <c r="GV5" s="1344"/>
      <c r="GW5" s="1344"/>
      <c r="GX5" s="1344"/>
      <c r="GY5" s="1344"/>
      <c r="GZ5" s="1344"/>
      <c r="HA5" s="1344"/>
      <c r="HB5" s="1344"/>
      <c r="HC5" s="1344"/>
      <c r="HD5" s="1344"/>
      <c r="HE5" s="1344"/>
      <c r="HF5" s="1344"/>
      <c r="HG5" s="1344"/>
      <c r="HH5" s="1344"/>
      <c r="HI5" s="1344"/>
      <c r="HJ5" s="1344"/>
      <c r="HK5" s="1344"/>
      <c r="HL5" s="1344"/>
      <c r="HM5" s="1344"/>
      <c r="HN5" s="1344"/>
      <c r="HO5" s="1344"/>
      <c r="HP5" s="1344"/>
      <c r="HQ5" s="1344"/>
      <c r="HR5" s="1344"/>
      <c r="HS5" s="1344"/>
      <c r="HT5" s="1344"/>
      <c r="HU5" s="1344"/>
      <c r="HV5" s="1344"/>
      <c r="HW5" s="1344"/>
      <c r="HX5" s="1344"/>
      <c r="HY5" s="1344"/>
      <c r="HZ5" s="1344"/>
      <c r="IA5" s="1344"/>
      <c r="IB5" s="1344"/>
      <c r="IC5" s="1344"/>
      <c r="ID5" s="1344"/>
      <c r="IE5" s="1344"/>
      <c r="IF5" s="1344"/>
      <c r="IG5" s="1344"/>
      <c r="IH5" s="1344"/>
      <c r="II5" s="1344"/>
      <c r="IJ5" s="1344"/>
      <c r="IK5" s="1344"/>
      <c r="IL5" s="1344"/>
      <c r="IM5" s="1344"/>
      <c r="IN5" s="1344"/>
      <c r="IO5" s="1344"/>
      <c r="IP5" s="1344"/>
    </row>
    <row r="6" spans="1:250">
      <c r="A6" s="1344"/>
      <c r="B6" s="2894"/>
      <c r="C6" s="2280" t="s">
        <v>521</v>
      </c>
      <c r="D6" s="2424" t="s">
        <v>983</v>
      </c>
      <c r="E6" s="2425" t="s">
        <v>1298</v>
      </c>
      <c r="F6" s="1226">
        <f>ROUND((F5-E5)/E5*100,1)</f>
        <v>8</v>
      </c>
      <c r="G6" s="1226">
        <f>ROUND((G5-F5)/F5*100,1)</f>
        <v>5.6</v>
      </c>
      <c r="H6" s="1226">
        <f t="shared" ref="H6:AN6" si="2">ROUND((H5-G5)/G5*100,1)</f>
        <v>1.7</v>
      </c>
      <c r="I6" s="1226">
        <f t="shared" si="2"/>
        <v>2.6</v>
      </c>
      <c r="J6" s="1226">
        <f t="shared" si="2"/>
        <v>-1.9</v>
      </c>
      <c r="K6" s="1226">
        <f t="shared" si="2"/>
        <v>5.7</v>
      </c>
      <c r="L6" s="1226">
        <f t="shared" si="2"/>
        <v>-2.1</v>
      </c>
      <c r="M6" s="1226">
        <f t="shared" si="2"/>
        <v>-1.3</v>
      </c>
      <c r="N6" s="1226">
        <f t="shared" si="2"/>
        <v>-2.6</v>
      </c>
      <c r="O6" s="1226">
        <f t="shared" si="2"/>
        <v>-2.6</v>
      </c>
      <c r="P6" s="1226">
        <f t="shared" si="2"/>
        <v>0.9</v>
      </c>
      <c r="Q6" s="1226">
        <f t="shared" si="2"/>
        <v>-2.1</v>
      </c>
      <c r="R6" s="1226">
        <f t="shared" si="2"/>
        <v>-1.4</v>
      </c>
      <c r="S6" s="1226">
        <f t="shared" si="2"/>
        <v>-0.9</v>
      </c>
      <c r="T6" s="1226">
        <f t="shared" si="2"/>
        <v>1.1000000000000001</v>
      </c>
      <c r="U6" s="1226">
        <f t="shared" si="2"/>
        <v>0.1</v>
      </c>
      <c r="V6" s="1226">
        <f t="shared" si="2"/>
        <v>3.7</v>
      </c>
      <c r="W6" s="1226">
        <f t="shared" si="2"/>
        <v>2.8</v>
      </c>
      <c r="X6" s="1226">
        <f t="shared" si="2"/>
        <v>-1.7</v>
      </c>
      <c r="Y6" s="1226">
        <f t="shared" si="2"/>
        <v>-7</v>
      </c>
      <c r="Z6" s="1226">
        <f t="shared" si="2"/>
        <v>5.4</v>
      </c>
      <c r="AA6" s="1226">
        <f t="shared" si="2"/>
        <v>-2.6</v>
      </c>
      <c r="AB6" s="1226">
        <f t="shared" si="2"/>
        <v>-0.5</v>
      </c>
      <c r="AC6" s="1226">
        <f t="shared" si="2"/>
        <v>3.3</v>
      </c>
      <c r="AD6" s="1226">
        <f t="shared" si="2"/>
        <v>0.8</v>
      </c>
      <c r="AE6" s="1226">
        <f t="shared" si="2"/>
        <v>4.8</v>
      </c>
      <c r="AF6" s="1226">
        <f t="shared" si="2"/>
        <v>0.9</v>
      </c>
      <c r="AG6" s="1226">
        <f t="shared" si="2"/>
        <v>1.4</v>
      </c>
      <c r="AH6" s="1226">
        <f t="shared" si="2"/>
        <v>-0.1</v>
      </c>
      <c r="AI6" s="1226">
        <f t="shared" si="2"/>
        <v>0.9</v>
      </c>
      <c r="AJ6" s="1226">
        <f t="shared" si="2"/>
        <v>-2.1</v>
      </c>
      <c r="AK6" s="1226">
        <f t="shared" si="2"/>
        <v>3.2</v>
      </c>
      <c r="AL6" s="1226">
        <f t="shared" si="2"/>
        <v>3.7</v>
      </c>
      <c r="AM6" s="1511">
        <f t="shared" si="2"/>
        <v>4.3</v>
      </c>
      <c r="AN6" s="1226">
        <f t="shared" si="2"/>
        <v>2.5</v>
      </c>
      <c r="AO6" s="1936" t="s">
        <v>984</v>
      </c>
      <c r="AP6" s="1344"/>
      <c r="AQ6" s="327" t="s">
        <v>271</v>
      </c>
      <c r="AR6" s="327"/>
      <c r="AS6" s="327"/>
      <c r="AT6" s="327"/>
      <c r="AU6" s="327" t="s">
        <v>521</v>
      </c>
      <c r="AV6" s="1344"/>
      <c r="AW6" s="1344"/>
      <c r="AX6" s="1344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4"/>
      <c r="CE6" s="1344"/>
      <c r="CF6" s="1344"/>
      <c r="CG6" s="1344"/>
      <c r="CH6" s="1344"/>
      <c r="CI6" s="1344"/>
      <c r="CJ6" s="1344"/>
      <c r="CK6" s="1344"/>
      <c r="CL6" s="1344"/>
      <c r="CM6" s="1344"/>
      <c r="CN6" s="1344"/>
      <c r="CO6" s="1344"/>
      <c r="CP6" s="1344"/>
      <c r="CQ6" s="1344"/>
      <c r="CR6" s="1344"/>
      <c r="CS6" s="1344"/>
      <c r="CT6" s="1344"/>
      <c r="CU6" s="1344"/>
      <c r="CV6" s="1344"/>
      <c r="CW6" s="1344"/>
      <c r="CX6" s="1344"/>
      <c r="CY6" s="1344"/>
      <c r="CZ6" s="1344"/>
      <c r="DA6" s="1344"/>
      <c r="DB6" s="1344"/>
      <c r="DC6" s="1344"/>
      <c r="DD6" s="1344"/>
      <c r="DE6" s="1344"/>
      <c r="DF6" s="1344"/>
      <c r="DG6" s="1344"/>
      <c r="DH6" s="1344"/>
      <c r="DI6" s="1344"/>
      <c r="DJ6" s="1344"/>
      <c r="DK6" s="1344"/>
      <c r="DL6" s="1344"/>
      <c r="DM6" s="1344"/>
      <c r="DN6" s="1344"/>
      <c r="DO6" s="1344"/>
      <c r="DP6" s="1344"/>
      <c r="DQ6" s="1344"/>
      <c r="DR6" s="1344"/>
      <c r="DS6" s="1344"/>
      <c r="DT6" s="1344"/>
      <c r="DU6" s="1344"/>
      <c r="DV6" s="1344"/>
      <c r="DW6" s="1344"/>
      <c r="DX6" s="1344"/>
      <c r="DY6" s="1344"/>
      <c r="DZ6" s="1344"/>
      <c r="EA6" s="1344"/>
      <c r="EB6" s="1344"/>
      <c r="EC6" s="1344"/>
      <c r="ED6" s="1344"/>
      <c r="EE6" s="1344"/>
      <c r="EF6" s="1344"/>
      <c r="EG6" s="1344"/>
      <c r="EH6" s="1344"/>
      <c r="EI6" s="1344"/>
      <c r="EJ6" s="1344"/>
      <c r="EK6" s="1344"/>
      <c r="EL6" s="1344"/>
      <c r="EM6" s="1344"/>
      <c r="EN6" s="1344"/>
      <c r="EO6" s="1344"/>
      <c r="EP6" s="1344"/>
      <c r="EQ6" s="1344"/>
      <c r="ER6" s="1344"/>
      <c r="ES6" s="1344"/>
      <c r="ET6" s="1344"/>
      <c r="EU6" s="1344"/>
      <c r="EV6" s="1344"/>
      <c r="EW6" s="1344"/>
      <c r="EX6" s="1344"/>
      <c r="EY6" s="1344"/>
      <c r="EZ6" s="1344"/>
      <c r="FA6" s="1344"/>
      <c r="FB6" s="1344"/>
      <c r="FC6" s="1344"/>
      <c r="FD6" s="1344"/>
      <c r="FE6" s="1344"/>
      <c r="FF6" s="1344"/>
      <c r="FG6" s="1344"/>
      <c r="FH6" s="1344"/>
      <c r="FI6" s="1344"/>
      <c r="FJ6" s="1344"/>
      <c r="FK6" s="1344"/>
      <c r="FL6" s="1344"/>
      <c r="FM6" s="1344"/>
      <c r="FN6" s="1344"/>
      <c r="FO6" s="1344"/>
      <c r="FP6" s="1344"/>
      <c r="FQ6" s="1344"/>
      <c r="FR6" s="1344"/>
      <c r="FS6" s="1344"/>
      <c r="FT6" s="1344"/>
      <c r="FU6" s="1344"/>
      <c r="FV6" s="1344"/>
      <c r="FW6" s="1344"/>
      <c r="FX6" s="1344"/>
      <c r="FY6" s="1344"/>
      <c r="FZ6" s="1344"/>
      <c r="GA6" s="1344"/>
      <c r="GB6" s="1344"/>
      <c r="GC6" s="1344"/>
      <c r="GD6" s="1344"/>
      <c r="GE6" s="1344"/>
      <c r="GF6" s="1344"/>
      <c r="GG6" s="1344"/>
      <c r="GH6" s="1344"/>
      <c r="GI6" s="1344"/>
      <c r="GJ6" s="1344"/>
      <c r="GK6" s="1344"/>
      <c r="GL6" s="1344"/>
      <c r="GM6" s="1344"/>
      <c r="GN6" s="1344"/>
      <c r="GO6" s="1344"/>
      <c r="GP6" s="1344"/>
      <c r="GQ6" s="1344"/>
      <c r="GR6" s="1344"/>
      <c r="GS6" s="1344"/>
      <c r="GT6" s="1344"/>
      <c r="GU6" s="1344"/>
      <c r="GV6" s="1344"/>
      <c r="GW6" s="1344"/>
      <c r="GX6" s="1344"/>
      <c r="GY6" s="1344"/>
      <c r="GZ6" s="1344"/>
      <c r="HA6" s="1344"/>
      <c r="HB6" s="1344"/>
      <c r="HC6" s="1344"/>
      <c r="HD6" s="1344"/>
      <c r="HE6" s="1344"/>
      <c r="HF6" s="1344"/>
      <c r="HG6" s="1344"/>
      <c r="HH6" s="1344"/>
      <c r="HI6" s="1344"/>
      <c r="HJ6" s="1344"/>
      <c r="HK6" s="1344"/>
      <c r="HL6" s="1344"/>
      <c r="HM6" s="1344"/>
      <c r="HN6" s="1344"/>
      <c r="HO6" s="1344"/>
      <c r="HP6" s="1344"/>
      <c r="HQ6" s="1344"/>
      <c r="HR6" s="1344"/>
      <c r="HS6" s="1344"/>
      <c r="HT6" s="1344"/>
      <c r="HU6" s="1344"/>
      <c r="HV6" s="1344"/>
      <c r="HW6" s="1344"/>
      <c r="HX6" s="1344"/>
      <c r="HY6" s="1344"/>
      <c r="HZ6" s="1344"/>
      <c r="IA6" s="1344"/>
      <c r="IB6" s="1344"/>
      <c r="IC6" s="1344"/>
      <c r="ID6" s="1344"/>
      <c r="IE6" s="1344"/>
      <c r="IF6" s="1344"/>
      <c r="IG6" s="1344"/>
      <c r="IH6" s="1344"/>
      <c r="II6" s="1344"/>
      <c r="IJ6" s="1344"/>
      <c r="IK6" s="1344"/>
      <c r="IL6" s="1344"/>
      <c r="IM6" s="1344"/>
      <c r="IN6" s="1344"/>
      <c r="IO6" s="1344"/>
      <c r="IP6" s="1344"/>
    </row>
    <row r="7" spans="1:250">
      <c r="A7" s="1344"/>
      <c r="B7" s="2894"/>
      <c r="C7" s="2280" t="s">
        <v>980</v>
      </c>
      <c r="D7" s="2426" t="s">
        <v>985</v>
      </c>
      <c r="E7" s="2427"/>
      <c r="F7" s="2428"/>
      <c r="G7" s="2428"/>
      <c r="H7" s="2428"/>
      <c r="I7" s="2428"/>
      <c r="J7" s="2428"/>
      <c r="K7" s="2428"/>
      <c r="L7" s="2428"/>
      <c r="M7" s="2428"/>
      <c r="N7" s="2428"/>
      <c r="O7" s="2296"/>
      <c r="P7" s="2296"/>
      <c r="Q7" s="2288">
        <f>Q118/1000000</f>
        <v>18.576082000000003</v>
      </c>
      <c r="R7" s="2288">
        <f t="shared" ref="R7:U7" si="3">R118/1000000</f>
        <v>18.606033</v>
      </c>
      <c r="S7" s="2288">
        <f t="shared" si="3"/>
        <v>18.549049000000004</v>
      </c>
      <c r="T7" s="2288">
        <f t="shared" si="3"/>
        <v>19.012293</v>
      </c>
      <c r="U7" s="2288">
        <f t="shared" si="3"/>
        <v>19.187463999999999</v>
      </c>
      <c r="V7" s="2288">
        <f>V119/1000000</f>
        <v>20.511586000000001</v>
      </c>
      <c r="W7" s="2288">
        <f t="shared" ref="W7:AN7" si="4">W119/1000000</f>
        <v>21.202940999999999</v>
      </c>
      <c r="X7" s="2288">
        <f t="shared" si="4"/>
        <v>20.880876000000001</v>
      </c>
      <c r="Y7" s="2288">
        <f t="shared" si="4"/>
        <v>19.521749</v>
      </c>
      <c r="Z7" s="2288">
        <f t="shared" si="4"/>
        <v>20.933634000000001</v>
      </c>
      <c r="AA7" s="2288">
        <f t="shared" si="4"/>
        <v>20.672740000000001</v>
      </c>
      <c r="AB7" s="2288">
        <f t="shared" si="4"/>
        <v>20.631375999999999</v>
      </c>
      <c r="AC7" s="2288">
        <f t="shared" si="4"/>
        <v>21.342022</v>
      </c>
      <c r="AD7" s="2288">
        <f t="shared" si="4"/>
        <v>21.089067</v>
      </c>
      <c r="AE7" s="2288">
        <f t="shared" si="4"/>
        <v>21.748083999999999</v>
      </c>
      <c r="AF7" s="2288">
        <f t="shared" si="4"/>
        <v>21.895795</v>
      </c>
      <c r="AG7" s="2288">
        <f t="shared" si="4"/>
        <v>22.228525000000001</v>
      </c>
      <c r="AH7" s="2288">
        <f t="shared" si="4"/>
        <v>22.207830999999999</v>
      </c>
      <c r="AI7" s="2288">
        <f t="shared" si="4"/>
        <v>22.317043000000002</v>
      </c>
      <c r="AJ7" s="2288">
        <f t="shared" si="4"/>
        <v>21.610178999999999</v>
      </c>
      <c r="AK7" s="2288">
        <f t="shared" si="4"/>
        <v>22.368624000000001</v>
      </c>
      <c r="AL7" s="2288">
        <f t="shared" si="4"/>
        <v>23.058823</v>
      </c>
      <c r="AM7" s="2289">
        <f t="shared" si="4"/>
        <v>23.144390000000001</v>
      </c>
      <c r="AN7" s="2288">
        <f t="shared" si="4"/>
        <v>23.211220999999998</v>
      </c>
      <c r="AO7" s="1936" t="s">
        <v>1299</v>
      </c>
      <c r="AP7" s="1344"/>
      <c r="AQ7" s="327" t="s">
        <v>271</v>
      </c>
      <c r="AR7" s="1344"/>
      <c r="AS7" s="1344"/>
      <c r="AT7" s="1344"/>
      <c r="AU7" s="1344"/>
      <c r="AV7" s="1344"/>
      <c r="AW7" s="1344"/>
      <c r="AX7" s="1344"/>
      <c r="AY7" s="1344"/>
      <c r="AZ7" s="1344"/>
      <c r="BA7" s="1344"/>
      <c r="BB7" s="1344"/>
      <c r="BC7" s="1344"/>
      <c r="BD7" s="1344"/>
      <c r="BE7" s="1344"/>
      <c r="BF7" s="1344"/>
      <c r="BG7" s="1344"/>
      <c r="BH7" s="1344"/>
      <c r="BI7" s="1344"/>
      <c r="BJ7" s="1344"/>
      <c r="BK7" s="1344"/>
      <c r="BL7" s="1344"/>
      <c r="BM7" s="1344"/>
      <c r="BN7" s="1344"/>
      <c r="BO7" s="1344"/>
      <c r="BP7" s="1344"/>
      <c r="BQ7" s="1344"/>
      <c r="BR7" s="1344"/>
      <c r="BS7" s="1344"/>
      <c r="BT7" s="1344"/>
      <c r="BU7" s="1344"/>
      <c r="BV7" s="1344"/>
      <c r="BW7" s="1344"/>
      <c r="BX7" s="1344"/>
      <c r="BY7" s="1344"/>
      <c r="BZ7" s="1344"/>
      <c r="CA7" s="1344"/>
      <c r="CB7" s="1344"/>
      <c r="CC7" s="1344"/>
      <c r="CD7" s="1344"/>
      <c r="CE7" s="1344"/>
      <c r="CF7" s="1344"/>
      <c r="CG7" s="1344"/>
      <c r="CH7" s="1344"/>
      <c r="CI7" s="1344"/>
      <c r="CJ7" s="1344"/>
      <c r="CK7" s="1344"/>
      <c r="CL7" s="1344"/>
      <c r="CM7" s="1344"/>
      <c r="CN7" s="1344"/>
      <c r="CO7" s="1344"/>
      <c r="CP7" s="1344"/>
      <c r="CQ7" s="1344"/>
      <c r="CR7" s="1344"/>
      <c r="CS7" s="1344"/>
      <c r="CT7" s="1344"/>
      <c r="CU7" s="1344"/>
      <c r="CV7" s="1344"/>
      <c r="CW7" s="1344"/>
      <c r="CX7" s="1344"/>
      <c r="CY7" s="1344"/>
      <c r="CZ7" s="1344"/>
      <c r="DA7" s="1344"/>
      <c r="DB7" s="1344"/>
      <c r="DC7" s="1344"/>
      <c r="DD7" s="1344"/>
      <c r="DE7" s="1344"/>
      <c r="DF7" s="1344"/>
      <c r="DG7" s="1344"/>
      <c r="DH7" s="1344"/>
      <c r="DI7" s="1344"/>
      <c r="DJ7" s="1344"/>
      <c r="DK7" s="1344"/>
      <c r="DL7" s="1344"/>
      <c r="DM7" s="1344"/>
      <c r="DN7" s="1344"/>
      <c r="DO7" s="1344"/>
      <c r="DP7" s="1344"/>
      <c r="DQ7" s="1344"/>
      <c r="DR7" s="1344"/>
      <c r="DS7" s="1344"/>
      <c r="DT7" s="1344"/>
      <c r="DU7" s="1344"/>
      <c r="DV7" s="1344"/>
      <c r="DW7" s="1344"/>
      <c r="DX7" s="1344"/>
      <c r="DY7" s="1344"/>
      <c r="DZ7" s="1344"/>
      <c r="EA7" s="1344"/>
      <c r="EB7" s="1344"/>
      <c r="EC7" s="1344"/>
      <c r="ED7" s="1344"/>
      <c r="EE7" s="1344"/>
      <c r="EF7" s="1344"/>
      <c r="EG7" s="1344"/>
      <c r="EH7" s="1344"/>
      <c r="EI7" s="1344"/>
      <c r="EJ7" s="1344"/>
      <c r="EK7" s="1344"/>
      <c r="EL7" s="1344"/>
      <c r="EM7" s="1344"/>
      <c r="EN7" s="1344"/>
      <c r="EO7" s="1344"/>
      <c r="EP7" s="1344"/>
      <c r="EQ7" s="1344"/>
      <c r="ER7" s="1344"/>
      <c r="ES7" s="1344"/>
      <c r="ET7" s="1344"/>
      <c r="EU7" s="1344"/>
      <c r="EV7" s="1344"/>
      <c r="EW7" s="1344"/>
      <c r="EX7" s="1344"/>
      <c r="EY7" s="1344"/>
      <c r="EZ7" s="1344"/>
      <c r="FA7" s="1344"/>
      <c r="FB7" s="1344"/>
      <c r="FC7" s="1344"/>
      <c r="FD7" s="1344"/>
      <c r="FE7" s="1344"/>
      <c r="FF7" s="1344"/>
      <c r="FG7" s="1344"/>
      <c r="FH7" s="1344"/>
      <c r="FI7" s="1344"/>
      <c r="FJ7" s="1344"/>
      <c r="FK7" s="1344"/>
      <c r="FL7" s="1344"/>
      <c r="FM7" s="1344"/>
      <c r="FN7" s="1344"/>
      <c r="FO7" s="1344"/>
      <c r="FP7" s="1344"/>
      <c r="FQ7" s="1344"/>
      <c r="FR7" s="1344"/>
      <c r="FS7" s="1344"/>
      <c r="FT7" s="1344"/>
      <c r="FU7" s="1344"/>
      <c r="FV7" s="1344"/>
      <c r="FW7" s="1344"/>
      <c r="FX7" s="1344"/>
      <c r="FY7" s="1344"/>
      <c r="FZ7" s="1344"/>
      <c r="GA7" s="1344"/>
      <c r="GB7" s="1344"/>
      <c r="GC7" s="1344"/>
      <c r="GD7" s="1344"/>
      <c r="GE7" s="1344"/>
      <c r="GF7" s="1344"/>
      <c r="GG7" s="1344"/>
      <c r="GH7" s="1344"/>
      <c r="GI7" s="1344"/>
      <c r="GJ7" s="1344"/>
      <c r="GK7" s="1344"/>
      <c r="GL7" s="1344"/>
      <c r="GM7" s="1344"/>
      <c r="GN7" s="1344"/>
      <c r="GO7" s="1344"/>
      <c r="GP7" s="1344"/>
      <c r="GQ7" s="1344"/>
      <c r="GR7" s="1344"/>
      <c r="GS7" s="1344"/>
      <c r="GT7" s="1344"/>
      <c r="GU7" s="1344"/>
      <c r="GV7" s="1344"/>
      <c r="GW7" s="1344"/>
      <c r="GX7" s="1344"/>
      <c r="GY7" s="1344"/>
      <c r="GZ7" s="1344"/>
      <c r="HA7" s="1344"/>
      <c r="HB7" s="1344"/>
      <c r="HC7" s="1344"/>
      <c r="HD7" s="1344"/>
      <c r="HE7" s="1344"/>
      <c r="HF7" s="1344"/>
      <c r="HG7" s="1344"/>
      <c r="HH7" s="1344"/>
      <c r="HI7" s="1344"/>
      <c r="HJ7" s="1344"/>
      <c r="HK7" s="1344"/>
      <c r="HL7" s="1344"/>
      <c r="HM7" s="1344"/>
      <c r="HN7" s="1344"/>
      <c r="HO7" s="1344"/>
      <c r="HP7" s="1344"/>
      <c r="HQ7" s="1344"/>
      <c r="HR7" s="1344"/>
      <c r="HS7" s="1344"/>
      <c r="HT7" s="1344"/>
      <c r="HU7" s="1344"/>
      <c r="HV7" s="1344"/>
      <c r="HW7" s="1344"/>
      <c r="HX7" s="1344"/>
      <c r="HY7" s="1344"/>
      <c r="HZ7" s="1344"/>
      <c r="IA7" s="1344"/>
      <c r="IB7" s="1344"/>
      <c r="IC7" s="1344"/>
      <c r="ID7" s="1344"/>
      <c r="IE7" s="1344"/>
      <c r="IF7" s="1344"/>
      <c r="IG7" s="1344"/>
      <c r="IH7" s="1344"/>
      <c r="II7" s="1344"/>
      <c r="IJ7" s="1344"/>
      <c r="IK7" s="1344"/>
      <c r="IL7" s="1344"/>
      <c r="IM7" s="1344"/>
      <c r="IN7" s="1344"/>
      <c r="IO7" s="1344"/>
      <c r="IP7" s="1344"/>
    </row>
    <row r="8" spans="1:250">
      <c r="A8" s="1344"/>
      <c r="B8" s="2894"/>
      <c r="C8" s="2429" t="s">
        <v>1300</v>
      </c>
      <c r="D8" s="2430" t="s">
        <v>983</v>
      </c>
      <c r="E8" s="2427"/>
      <c r="F8" s="2431" t="s">
        <v>521</v>
      </c>
      <c r="G8" s="1511"/>
      <c r="H8" s="1511"/>
      <c r="I8" s="1511"/>
      <c r="J8" s="1511"/>
      <c r="K8" s="1511"/>
      <c r="L8" s="1511"/>
      <c r="M8" s="1511"/>
      <c r="N8" s="1511"/>
      <c r="O8" s="1511"/>
      <c r="P8" s="1511"/>
      <c r="Q8" s="2432" t="s">
        <v>1298</v>
      </c>
      <c r="R8" s="1511">
        <f t="shared" ref="R8:AN8" si="5">ROUND((R7-Q7)/Q7*100,1)</f>
        <v>0.2</v>
      </c>
      <c r="S8" s="1511">
        <f t="shared" si="5"/>
        <v>-0.3</v>
      </c>
      <c r="T8" s="1511">
        <f t="shared" si="5"/>
        <v>2.5</v>
      </c>
      <c r="U8" s="1511">
        <f t="shared" si="5"/>
        <v>0.9</v>
      </c>
      <c r="V8" s="1511">
        <f t="shared" si="5"/>
        <v>6.9</v>
      </c>
      <c r="W8" s="1511">
        <f t="shared" si="5"/>
        <v>3.4</v>
      </c>
      <c r="X8" s="1511">
        <f t="shared" si="5"/>
        <v>-1.5</v>
      </c>
      <c r="Y8" s="1511">
        <f t="shared" si="5"/>
        <v>-6.5</v>
      </c>
      <c r="Z8" s="1511">
        <f t="shared" si="5"/>
        <v>7.2</v>
      </c>
      <c r="AA8" s="1511">
        <f t="shared" si="5"/>
        <v>-1.2</v>
      </c>
      <c r="AB8" s="1511">
        <f t="shared" si="5"/>
        <v>-0.2</v>
      </c>
      <c r="AC8" s="1511">
        <f t="shared" si="5"/>
        <v>3.4</v>
      </c>
      <c r="AD8" s="1511">
        <f t="shared" si="5"/>
        <v>-1.2</v>
      </c>
      <c r="AE8" s="1511">
        <f t="shared" si="5"/>
        <v>3.1</v>
      </c>
      <c r="AF8" s="1511">
        <f t="shared" si="5"/>
        <v>0.7</v>
      </c>
      <c r="AG8" s="1511">
        <f t="shared" si="5"/>
        <v>1.5</v>
      </c>
      <c r="AH8" s="1511">
        <f t="shared" si="5"/>
        <v>-0.1</v>
      </c>
      <c r="AI8" s="1511">
        <f t="shared" si="5"/>
        <v>0.5</v>
      </c>
      <c r="AJ8" s="1226">
        <f t="shared" si="5"/>
        <v>-3.2</v>
      </c>
      <c r="AK8" s="1511">
        <f t="shared" si="5"/>
        <v>3.5</v>
      </c>
      <c r="AL8" s="1511">
        <f t="shared" si="5"/>
        <v>3.1</v>
      </c>
      <c r="AM8" s="1226">
        <f t="shared" si="5"/>
        <v>0.4</v>
      </c>
      <c r="AN8" s="2257">
        <f t="shared" si="5"/>
        <v>0.3</v>
      </c>
      <c r="AO8" s="1942"/>
      <c r="AP8" s="1344"/>
      <c r="AQ8" s="327"/>
      <c r="AR8" s="1344"/>
      <c r="AS8" s="1344"/>
      <c r="AT8" s="1344"/>
      <c r="AU8" s="1344"/>
      <c r="AV8" s="1344"/>
      <c r="AW8" s="1344"/>
      <c r="AX8" s="1344"/>
      <c r="AY8" s="1344"/>
      <c r="AZ8" s="1344"/>
      <c r="BA8" s="1344"/>
      <c r="BB8" s="1344"/>
      <c r="BC8" s="1344"/>
      <c r="BD8" s="1344"/>
      <c r="BE8" s="1344"/>
      <c r="BF8" s="1344"/>
      <c r="BG8" s="1344"/>
      <c r="BH8" s="1344"/>
      <c r="BI8" s="1344"/>
      <c r="BJ8" s="1344"/>
      <c r="BK8" s="1344"/>
      <c r="BL8" s="1344"/>
      <c r="BM8" s="1344"/>
      <c r="BN8" s="1344"/>
      <c r="BO8" s="1344"/>
      <c r="BP8" s="1344"/>
      <c r="BQ8" s="1344"/>
      <c r="BR8" s="1344"/>
      <c r="BS8" s="1344"/>
      <c r="BT8" s="1344"/>
      <c r="BU8" s="1344"/>
      <c r="BV8" s="1344"/>
      <c r="BW8" s="1344"/>
      <c r="BX8" s="1344"/>
      <c r="BY8" s="1344"/>
      <c r="BZ8" s="1344"/>
      <c r="CA8" s="1344"/>
      <c r="CB8" s="1344"/>
      <c r="CC8" s="1344"/>
      <c r="CD8" s="1344"/>
      <c r="CE8" s="1344"/>
      <c r="CF8" s="1344"/>
      <c r="CG8" s="1344"/>
      <c r="CH8" s="1344"/>
      <c r="CI8" s="1344"/>
      <c r="CJ8" s="1344"/>
      <c r="CK8" s="1344"/>
      <c r="CL8" s="1344"/>
      <c r="CM8" s="1344"/>
      <c r="CN8" s="1344"/>
      <c r="CO8" s="1344"/>
      <c r="CP8" s="1344"/>
      <c r="CQ8" s="1344"/>
      <c r="CR8" s="1344"/>
      <c r="CS8" s="1344"/>
      <c r="CT8" s="1344"/>
      <c r="CU8" s="1344"/>
      <c r="CV8" s="1344"/>
      <c r="CW8" s="1344"/>
      <c r="CX8" s="1344"/>
      <c r="CY8" s="1344"/>
      <c r="CZ8" s="1344"/>
      <c r="DA8" s="1344"/>
      <c r="DB8" s="1344"/>
      <c r="DC8" s="1344"/>
      <c r="DD8" s="1344"/>
      <c r="DE8" s="1344"/>
      <c r="DF8" s="1344"/>
      <c r="DG8" s="1344"/>
      <c r="DH8" s="1344"/>
      <c r="DI8" s="1344"/>
      <c r="DJ8" s="1344"/>
      <c r="DK8" s="1344"/>
      <c r="DL8" s="1344"/>
      <c r="DM8" s="1344"/>
      <c r="DN8" s="1344"/>
      <c r="DO8" s="1344"/>
      <c r="DP8" s="1344"/>
      <c r="DQ8" s="1344"/>
      <c r="DR8" s="1344"/>
      <c r="DS8" s="1344"/>
      <c r="DT8" s="1344"/>
      <c r="DU8" s="1344"/>
      <c r="DV8" s="1344"/>
      <c r="DW8" s="1344"/>
      <c r="DX8" s="1344"/>
      <c r="DY8" s="1344"/>
      <c r="DZ8" s="1344"/>
      <c r="EA8" s="1344"/>
      <c r="EB8" s="1344"/>
      <c r="EC8" s="1344"/>
      <c r="ED8" s="1344"/>
      <c r="EE8" s="1344"/>
      <c r="EF8" s="1344"/>
      <c r="EG8" s="1344"/>
      <c r="EH8" s="1344"/>
      <c r="EI8" s="1344"/>
      <c r="EJ8" s="1344"/>
      <c r="EK8" s="1344"/>
      <c r="EL8" s="1344"/>
      <c r="EM8" s="1344"/>
      <c r="EN8" s="1344"/>
      <c r="EO8" s="1344"/>
      <c r="EP8" s="1344"/>
      <c r="EQ8" s="1344"/>
      <c r="ER8" s="1344"/>
      <c r="ES8" s="1344"/>
      <c r="ET8" s="1344"/>
      <c r="EU8" s="1344"/>
      <c r="EV8" s="1344"/>
      <c r="EW8" s="1344"/>
      <c r="EX8" s="1344"/>
      <c r="EY8" s="1344"/>
      <c r="EZ8" s="1344"/>
      <c r="FA8" s="1344"/>
      <c r="FB8" s="1344"/>
      <c r="FC8" s="1344"/>
      <c r="FD8" s="1344"/>
      <c r="FE8" s="1344"/>
      <c r="FF8" s="1344"/>
      <c r="FG8" s="1344"/>
      <c r="FH8" s="1344"/>
      <c r="FI8" s="1344"/>
      <c r="FJ8" s="1344"/>
      <c r="FK8" s="1344"/>
      <c r="FL8" s="1344"/>
      <c r="FM8" s="1344"/>
      <c r="FN8" s="1344"/>
      <c r="FO8" s="1344"/>
      <c r="FP8" s="1344"/>
      <c r="FQ8" s="1344"/>
      <c r="FR8" s="1344"/>
      <c r="FS8" s="1344"/>
      <c r="FT8" s="1344"/>
      <c r="FU8" s="1344"/>
      <c r="FV8" s="1344"/>
      <c r="FW8" s="1344"/>
      <c r="FX8" s="1344"/>
      <c r="FY8" s="1344"/>
      <c r="FZ8" s="1344"/>
      <c r="GA8" s="1344"/>
      <c r="GB8" s="1344"/>
      <c r="GC8" s="1344"/>
      <c r="GD8" s="1344"/>
      <c r="GE8" s="1344"/>
      <c r="GF8" s="1344"/>
      <c r="GG8" s="1344"/>
      <c r="GH8" s="1344"/>
      <c r="GI8" s="1344"/>
      <c r="GJ8" s="1344"/>
      <c r="GK8" s="1344"/>
      <c r="GL8" s="1344"/>
      <c r="GM8" s="1344"/>
      <c r="GN8" s="1344"/>
      <c r="GO8" s="1344"/>
      <c r="GP8" s="1344"/>
      <c r="GQ8" s="1344"/>
      <c r="GR8" s="1344"/>
      <c r="GS8" s="1344"/>
      <c r="GT8" s="1344"/>
      <c r="GU8" s="1344"/>
      <c r="GV8" s="1344"/>
      <c r="GW8" s="1344"/>
      <c r="GX8" s="1344"/>
      <c r="GY8" s="1344"/>
      <c r="GZ8" s="1344"/>
      <c r="HA8" s="1344"/>
      <c r="HB8" s="1344"/>
      <c r="HC8" s="1344"/>
      <c r="HD8" s="1344"/>
      <c r="HE8" s="1344"/>
      <c r="HF8" s="1344"/>
      <c r="HG8" s="1344"/>
      <c r="HH8" s="1344"/>
      <c r="HI8" s="1344"/>
      <c r="HJ8" s="1344"/>
      <c r="HK8" s="1344"/>
      <c r="HL8" s="1344"/>
      <c r="HM8" s="1344"/>
      <c r="HN8" s="1344"/>
      <c r="HO8" s="1344"/>
      <c r="HP8" s="1344"/>
      <c r="HQ8" s="1344"/>
      <c r="HR8" s="1344"/>
      <c r="HS8" s="1344"/>
      <c r="HT8" s="1344"/>
      <c r="HU8" s="1344"/>
      <c r="HV8" s="1344"/>
      <c r="HW8" s="1344"/>
      <c r="HX8" s="1344"/>
      <c r="HY8" s="1344"/>
      <c r="HZ8" s="1344"/>
      <c r="IA8" s="1344"/>
      <c r="IB8" s="1344"/>
      <c r="IC8" s="1344"/>
      <c r="ID8" s="1344"/>
      <c r="IE8" s="1344"/>
      <c r="IF8" s="1344"/>
      <c r="IG8" s="1344"/>
      <c r="IH8" s="1344"/>
      <c r="II8" s="1344"/>
      <c r="IJ8" s="1344"/>
      <c r="IK8" s="1344"/>
      <c r="IL8" s="1344"/>
      <c r="IM8" s="1344"/>
      <c r="IN8" s="1344"/>
      <c r="IO8" s="1344"/>
      <c r="IP8" s="1344"/>
    </row>
    <row r="9" spans="1:250" ht="14">
      <c r="A9" s="1344"/>
      <c r="B9" s="2894"/>
      <c r="C9" s="2280" t="s">
        <v>980</v>
      </c>
      <c r="D9" s="2426" t="s">
        <v>985</v>
      </c>
      <c r="E9" s="1834">
        <f>E120/1000000</f>
        <v>17.162178462303054</v>
      </c>
      <c r="F9" s="1834">
        <f>F120/1000000</f>
        <v>18.807682</v>
      </c>
      <c r="G9" s="1834">
        <f t="shared" ref="G9:AD9" si="6">G120/1000000</f>
        <v>19.208538000000001</v>
      </c>
      <c r="H9" s="1834">
        <f t="shared" si="6"/>
        <v>19.086226</v>
      </c>
      <c r="I9" s="1834">
        <f t="shared" si="6"/>
        <v>19.461691999999999</v>
      </c>
      <c r="J9" s="1834">
        <f t="shared" si="6"/>
        <v>19.097936000000001</v>
      </c>
      <c r="K9" s="1834">
        <f t="shared" si="6"/>
        <v>20.323889999999999</v>
      </c>
      <c r="L9" s="1834">
        <f t="shared" si="6"/>
        <v>20.839596</v>
      </c>
      <c r="M9" s="1834">
        <f t="shared" si="6"/>
        <v>20.306253000000002</v>
      </c>
      <c r="N9" s="1834">
        <f t="shared" si="6"/>
        <v>19.488634999999999</v>
      </c>
      <c r="O9" s="1834">
        <f t="shared" si="6"/>
        <v>19.122305000000001</v>
      </c>
      <c r="P9" s="1834">
        <f t="shared" si="6"/>
        <v>19.430553</v>
      </c>
      <c r="Q9" s="1834">
        <f t="shared" si="6"/>
        <v>18.954158</v>
      </c>
      <c r="R9" s="1834">
        <f t="shared" si="6"/>
        <v>19.034447</v>
      </c>
      <c r="S9" s="1834">
        <f t="shared" si="6"/>
        <v>19.005872</v>
      </c>
      <c r="T9" s="1834">
        <f t="shared" si="6"/>
        <v>19.445561999999999</v>
      </c>
      <c r="U9" s="1834">
        <f t="shared" si="6"/>
        <v>19.689827000000001</v>
      </c>
      <c r="V9" s="1834">
        <f t="shared" si="6"/>
        <v>20.453160000000004</v>
      </c>
      <c r="W9" s="1834">
        <f t="shared" si="6"/>
        <v>20.261692000000004</v>
      </c>
      <c r="X9" s="1834">
        <f t="shared" si="6"/>
        <v>19.633095999999998</v>
      </c>
      <c r="Y9" s="1834">
        <f t="shared" si="6"/>
        <v>19.141743000000002</v>
      </c>
      <c r="Z9" s="1834">
        <f t="shared" si="6"/>
        <v>20.707566</v>
      </c>
      <c r="AA9" s="1834">
        <f t="shared" si="6"/>
        <v>20.695150000000002</v>
      </c>
      <c r="AB9" s="1834">
        <f t="shared" si="6"/>
        <v>20.520582000000001</v>
      </c>
      <c r="AC9" s="1834">
        <f t="shared" si="6"/>
        <v>21.257038999999999</v>
      </c>
      <c r="AD9" s="1834">
        <f t="shared" si="6"/>
        <v>21.629544000000003</v>
      </c>
      <c r="AE9" s="2433" t="s">
        <v>1298</v>
      </c>
      <c r="AF9" s="2433" t="s">
        <v>1298</v>
      </c>
      <c r="AG9" s="2433" t="s">
        <v>1298</v>
      </c>
      <c r="AH9" s="2434" t="s">
        <v>579</v>
      </c>
      <c r="AI9" s="2434" t="s">
        <v>579</v>
      </c>
      <c r="AJ9" s="2435" t="s">
        <v>579</v>
      </c>
      <c r="AK9" s="2434" t="s">
        <v>579</v>
      </c>
      <c r="AL9" s="2434" t="s">
        <v>579</v>
      </c>
      <c r="AM9" s="2435" t="s">
        <v>579</v>
      </c>
      <c r="AN9" s="2434" t="s">
        <v>579</v>
      </c>
      <c r="AO9" s="1936"/>
      <c r="AP9" s="1344"/>
      <c r="AQ9" s="1946"/>
      <c r="AR9" s="1344" t="s">
        <v>271</v>
      </c>
      <c r="AS9" s="1344"/>
      <c r="AT9" s="1344"/>
      <c r="AU9" s="1344"/>
      <c r="AV9" s="1344"/>
      <c r="AW9" s="1344"/>
      <c r="AX9" s="1344"/>
      <c r="AY9" s="1344"/>
      <c r="AZ9" s="1344"/>
      <c r="BA9" s="1344"/>
      <c r="BB9" s="1344"/>
      <c r="BC9" s="1344"/>
      <c r="BD9" s="1344"/>
      <c r="BE9" s="1344"/>
      <c r="BF9" s="1344"/>
      <c r="BG9" s="1344"/>
      <c r="BH9" s="1344"/>
      <c r="BI9" s="1344"/>
      <c r="BJ9" s="1344"/>
      <c r="BK9" s="1344"/>
      <c r="BL9" s="1344"/>
      <c r="BM9" s="1344"/>
      <c r="BN9" s="1344"/>
      <c r="BO9" s="1344"/>
      <c r="BP9" s="1344"/>
      <c r="BQ9" s="1344"/>
      <c r="BR9" s="1344"/>
      <c r="BS9" s="1344"/>
      <c r="BT9" s="1344"/>
      <c r="BU9" s="1344"/>
      <c r="BV9" s="1344"/>
      <c r="BW9" s="1344"/>
      <c r="BX9" s="1344"/>
      <c r="BY9" s="1344"/>
      <c r="BZ9" s="1344"/>
      <c r="CA9" s="1344"/>
      <c r="CB9" s="1344"/>
      <c r="CC9" s="1344"/>
      <c r="CD9" s="1344"/>
      <c r="CE9" s="1344"/>
      <c r="CF9" s="1344"/>
      <c r="CG9" s="1344"/>
      <c r="CH9" s="1344"/>
      <c r="CI9" s="1344"/>
      <c r="CJ9" s="1344"/>
      <c r="CK9" s="1344"/>
      <c r="CL9" s="1344"/>
      <c r="CM9" s="1344"/>
      <c r="CN9" s="1344"/>
      <c r="CO9" s="1344"/>
      <c r="CP9" s="1344"/>
      <c r="CQ9" s="1344"/>
      <c r="CR9" s="1344"/>
      <c r="CS9" s="1344"/>
      <c r="CT9" s="1344"/>
      <c r="CU9" s="1344"/>
      <c r="CV9" s="1344"/>
      <c r="CW9" s="1344"/>
      <c r="CX9" s="1344"/>
      <c r="CY9" s="1344"/>
      <c r="CZ9" s="1344"/>
      <c r="DA9" s="1344"/>
      <c r="DB9" s="1344"/>
      <c r="DC9" s="1344"/>
      <c r="DD9" s="1344"/>
      <c r="DE9" s="1344"/>
      <c r="DF9" s="1344"/>
      <c r="DG9" s="1344"/>
      <c r="DH9" s="1344"/>
      <c r="DI9" s="1344"/>
      <c r="DJ9" s="1344"/>
      <c r="DK9" s="1344"/>
      <c r="DL9" s="1344"/>
      <c r="DM9" s="1344"/>
      <c r="DN9" s="1344"/>
      <c r="DO9" s="1344"/>
      <c r="DP9" s="1344"/>
      <c r="DQ9" s="1344"/>
      <c r="DR9" s="1344"/>
      <c r="DS9" s="1344"/>
      <c r="DT9" s="1344"/>
      <c r="DU9" s="1344"/>
      <c r="DV9" s="1344"/>
      <c r="DW9" s="1344"/>
      <c r="DX9" s="1344"/>
      <c r="DY9" s="1344"/>
      <c r="DZ9" s="1344"/>
      <c r="EA9" s="1344"/>
      <c r="EB9" s="1344"/>
      <c r="EC9" s="1344"/>
      <c r="ED9" s="1344"/>
      <c r="EE9" s="1344"/>
      <c r="EF9" s="1344"/>
      <c r="EG9" s="1344"/>
      <c r="EH9" s="1344"/>
      <c r="EI9" s="1344"/>
      <c r="EJ9" s="1344"/>
      <c r="EK9" s="1344"/>
      <c r="EL9" s="1344"/>
      <c r="EM9" s="1344"/>
      <c r="EN9" s="1344"/>
      <c r="EO9" s="1344"/>
      <c r="EP9" s="1344"/>
      <c r="EQ9" s="1344"/>
      <c r="ER9" s="1344"/>
      <c r="ES9" s="1344"/>
      <c r="ET9" s="1344"/>
      <c r="EU9" s="1344"/>
      <c r="EV9" s="1344"/>
      <c r="EW9" s="1344"/>
      <c r="EX9" s="1344"/>
      <c r="EY9" s="1344"/>
      <c r="EZ9" s="1344"/>
      <c r="FA9" s="1344"/>
      <c r="FB9" s="1344"/>
      <c r="FC9" s="1344"/>
      <c r="FD9" s="1344"/>
      <c r="FE9" s="1344"/>
      <c r="FF9" s="1344"/>
      <c r="FG9" s="1344"/>
      <c r="FH9" s="1344"/>
      <c r="FI9" s="1344"/>
      <c r="FJ9" s="1344"/>
      <c r="FK9" s="1344"/>
      <c r="FL9" s="1344"/>
      <c r="FM9" s="1344"/>
      <c r="FN9" s="1344"/>
      <c r="FO9" s="1344"/>
      <c r="FP9" s="1344"/>
      <c r="FQ9" s="1344"/>
      <c r="FR9" s="1344"/>
      <c r="FS9" s="1344"/>
      <c r="FT9" s="1344"/>
      <c r="FU9" s="1344"/>
      <c r="FV9" s="1344"/>
      <c r="FW9" s="1344"/>
      <c r="FX9" s="1344"/>
      <c r="FY9" s="1344"/>
      <c r="FZ9" s="1344"/>
      <c r="GA9" s="1344"/>
      <c r="GB9" s="1344"/>
      <c r="GC9" s="1344"/>
      <c r="GD9" s="1344"/>
      <c r="GE9" s="1344"/>
      <c r="GF9" s="1344"/>
      <c r="GG9" s="1344"/>
      <c r="GH9" s="1344"/>
      <c r="GI9" s="1344"/>
      <c r="GJ9" s="1344"/>
      <c r="GK9" s="1344"/>
      <c r="GL9" s="1344"/>
      <c r="GM9" s="1344"/>
      <c r="GN9" s="1344"/>
      <c r="GO9" s="1344"/>
      <c r="GP9" s="1344"/>
      <c r="GQ9" s="1344"/>
      <c r="GR9" s="1344"/>
      <c r="GS9" s="1344"/>
      <c r="GT9" s="1344"/>
      <c r="GU9" s="1344"/>
      <c r="GV9" s="1344"/>
      <c r="GW9" s="1344"/>
      <c r="GX9" s="1344"/>
      <c r="GY9" s="1344"/>
      <c r="GZ9" s="1344"/>
      <c r="HA9" s="1344"/>
      <c r="HB9" s="1344"/>
      <c r="HC9" s="1344"/>
      <c r="HD9" s="1344"/>
      <c r="HE9" s="1344"/>
      <c r="HF9" s="1344"/>
      <c r="HG9" s="1344"/>
      <c r="HH9" s="1344"/>
      <c r="HI9" s="1344"/>
      <c r="HJ9" s="1344"/>
      <c r="HK9" s="1344"/>
      <c r="HL9" s="1344"/>
      <c r="HM9" s="1344"/>
      <c r="HN9" s="1344"/>
      <c r="HO9" s="1344"/>
      <c r="HP9" s="1344"/>
      <c r="HQ9" s="1344"/>
      <c r="HR9" s="1344"/>
      <c r="HS9" s="1344"/>
      <c r="HT9" s="1344"/>
      <c r="HU9" s="1344"/>
      <c r="HV9" s="1344"/>
      <c r="HW9" s="1344"/>
      <c r="HX9" s="1344"/>
      <c r="HY9" s="1344"/>
      <c r="HZ9" s="1344"/>
      <c r="IA9" s="1344"/>
      <c r="IB9" s="1344"/>
      <c r="IC9" s="1344"/>
      <c r="ID9" s="1344"/>
      <c r="IE9" s="1344"/>
      <c r="IF9" s="1344"/>
      <c r="IG9" s="1344"/>
      <c r="IH9" s="1344"/>
      <c r="II9" s="1344"/>
      <c r="IJ9" s="1344"/>
      <c r="IK9" s="1344"/>
      <c r="IL9" s="1344"/>
      <c r="IM9" s="1344"/>
      <c r="IN9" s="1344"/>
      <c r="IO9" s="1344"/>
      <c r="IP9" s="1344"/>
    </row>
    <row r="10" spans="1:250">
      <c r="A10" s="1344"/>
      <c r="B10" s="2895"/>
      <c r="C10" s="2290" t="s">
        <v>1301</v>
      </c>
      <c r="D10" s="2430" t="s">
        <v>983</v>
      </c>
      <c r="E10" s="2425" t="s">
        <v>1298</v>
      </c>
      <c r="F10" s="1226">
        <f>ROUND((F9-E9)/E9*100,1)</f>
        <v>9.6</v>
      </c>
      <c r="G10" s="1226">
        <f>ROUND((G9-F9)/F9*100,1)</f>
        <v>2.1</v>
      </c>
      <c r="H10" s="1226">
        <f t="shared" ref="H10:AD10" si="7">ROUND((H9-G9)/G9*100,1)</f>
        <v>-0.6</v>
      </c>
      <c r="I10" s="1226">
        <f t="shared" si="7"/>
        <v>2</v>
      </c>
      <c r="J10" s="1226">
        <f t="shared" si="7"/>
        <v>-1.9</v>
      </c>
      <c r="K10" s="1226">
        <f t="shared" si="7"/>
        <v>6.4</v>
      </c>
      <c r="L10" s="1226">
        <f t="shared" si="7"/>
        <v>2.5</v>
      </c>
      <c r="M10" s="1226">
        <f t="shared" si="7"/>
        <v>-2.6</v>
      </c>
      <c r="N10" s="1226">
        <f t="shared" si="7"/>
        <v>-4</v>
      </c>
      <c r="O10" s="1226">
        <f t="shared" si="7"/>
        <v>-1.9</v>
      </c>
      <c r="P10" s="1226">
        <f t="shared" si="7"/>
        <v>1.6</v>
      </c>
      <c r="Q10" s="1226">
        <f t="shared" si="7"/>
        <v>-2.5</v>
      </c>
      <c r="R10" s="1226">
        <f t="shared" si="7"/>
        <v>0.4</v>
      </c>
      <c r="S10" s="1226">
        <f t="shared" si="7"/>
        <v>-0.2</v>
      </c>
      <c r="T10" s="1226">
        <f t="shared" si="7"/>
        <v>2.2999999999999998</v>
      </c>
      <c r="U10" s="1226">
        <f t="shared" si="7"/>
        <v>1.3</v>
      </c>
      <c r="V10" s="1226">
        <f t="shared" si="7"/>
        <v>3.9</v>
      </c>
      <c r="W10" s="1226">
        <f t="shared" si="7"/>
        <v>-0.9</v>
      </c>
      <c r="X10" s="1226">
        <f t="shared" si="7"/>
        <v>-3.1</v>
      </c>
      <c r="Y10" s="1226">
        <f t="shared" si="7"/>
        <v>-2.5</v>
      </c>
      <c r="Z10" s="1226">
        <f t="shared" si="7"/>
        <v>8.1999999999999993</v>
      </c>
      <c r="AA10" s="1226">
        <f t="shared" si="7"/>
        <v>-0.1</v>
      </c>
      <c r="AB10" s="1226">
        <f t="shared" si="7"/>
        <v>-0.8</v>
      </c>
      <c r="AC10" s="1226">
        <f t="shared" si="7"/>
        <v>3.6</v>
      </c>
      <c r="AD10" s="1226">
        <f t="shared" si="7"/>
        <v>1.8</v>
      </c>
      <c r="AE10" s="2436" t="s">
        <v>1298</v>
      </c>
      <c r="AF10" s="2436" t="s">
        <v>1298</v>
      </c>
      <c r="AG10" s="2436" t="s">
        <v>1298</v>
      </c>
      <c r="AH10" s="2437" t="s">
        <v>579</v>
      </c>
      <c r="AI10" s="2437" t="s">
        <v>579</v>
      </c>
      <c r="AJ10" s="2437" t="s">
        <v>579</v>
      </c>
      <c r="AK10" s="2437" t="s">
        <v>579</v>
      </c>
      <c r="AL10" s="2437" t="s">
        <v>579</v>
      </c>
      <c r="AM10" s="2437" t="s">
        <v>579</v>
      </c>
      <c r="AN10" s="2437" t="s">
        <v>579</v>
      </c>
      <c r="AO10" s="1950"/>
      <c r="AP10" s="1344"/>
      <c r="AQ10" s="327"/>
      <c r="AR10" s="1344"/>
      <c r="AS10" s="1344"/>
      <c r="AT10" s="1344"/>
      <c r="AU10" s="1344"/>
      <c r="AV10" s="1344"/>
      <c r="AW10" s="1344"/>
      <c r="AX10" s="1344"/>
      <c r="AY10" s="1344"/>
      <c r="AZ10" s="1344"/>
      <c r="BA10" s="1344"/>
      <c r="BB10" s="1344"/>
      <c r="BC10" s="1344"/>
      <c r="BD10" s="1344"/>
      <c r="BE10" s="1344"/>
      <c r="BF10" s="1344"/>
      <c r="BG10" s="1344"/>
      <c r="BH10" s="1344"/>
      <c r="BI10" s="1344"/>
      <c r="BJ10" s="1344"/>
      <c r="BK10" s="1344"/>
      <c r="BL10" s="1344"/>
      <c r="BM10" s="1344"/>
      <c r="BN10" s="1344"/>
      <c r="BO10" s="1344"/>
      <c r="BP10" s="1344"/>
      <c r="BQ10" s="1344"/>
      <c r="BR10" s="1344"/>
      <c r="BS10" s="1344"/>
      <c r="BT10" s="1344"/>
      <c r="BU10" s="1344"/>
      <c r="BV10" s="1344"/>
      <c r="BW10" s="1344"/>
      <c r="BX10" s="1344"/>
      <c r="BY10" s="1344"/>
      <c r="BZ10" s="1344"/>
      <c r="CA10" s="1344"/>
      <c r="CB10" s="1344"/>
      <c r="CC10" s="1344"/>
      <c r="CD10" s="1344"/>
      <c r="CE10" s="1344"/>
      <c r="CF10" s="1344"/>
      <c r="CG10" s="1344"/>
      <c r="CH10" s="1344"/>
      <c r="CI10" s="1344"/>
      <c r="CJ10" s="1344"/>
      <c r="CK10" s="1344"/>
      <c r="CL10" s="1344"/>
      <c r="CM10" s="1344"/>
      <c r="CN10" s="1344"/>
      <c r="CO10" s="1344"/>
      <c r="CP10" s="1344"/>
      <c r="CQ10" s="1344"/>
      <c r="CR10" s="1344"/>
      <c r="CS10" s="1344"/>
      <c r="CT10" s="1344"/>
      <c r="CU10" s="1344"/>
      <c r="CV10" s="1344"/>
      <c r="CW10" s="1344"/>
      <c r="CX10" s="1344"/>
      <c r="CY10" s="1344"/>
      <c r="CZ10" s="1344"/>
      <c r="DA10" s="1344"/>
      <c r="DB10" s="1344"/>
      <c r="DC10" s="1344"/>
      <c r="DD10" s="1344"/>
      <c r="DE10" s="1344"/>
      <c r="DF10" s="1344"/>
      <c r="DG10" s="1344"/>
      <c r="DH10" s="1344"/>
      <c r="DI10" s="1344"/>
      <c r="DJ10" s="1344"/>
      <c r="DK10" s="1344"/>
      <c r="DL10" s="1344"/>
      <c r="DM10" s="1344"/>
      <c r="DN10" s="1344"/>
      <c r="DO10" s="1344"/>
      <c r="DP10" s="1344"/>
      <c r="DQ10" s="1344"/>
      <c r="DR10" s="1344"/>
      <c r="DS10" s="1344"/>
      <c r="DT10" s="1344"/>
      <c r="DU10" s="1344"/>
      <c r="DV10" s="1344"/>
      <c r="DW10" s="1344"/>
      <c r="DX10" s="1344"/>
      <c r="DY10" s="1344"/>
      <c r="DZ10" s="1344"/>
      <c r="EA10" s="1344"/>
      <c r="EB10" s="1344"/>
      <c r="EC10" s="1344"/>
      <c r="ED10" s="1344"/>
      <c r="EE10" s="1344"/>
      <c r="EF10" s="1344"/>
      <c r="EG10" s="1344"/>
      <c r="EH10" s="1344"/>
      <c r="EI10" s="1344"/>
      <c r="EJ10" s="1344"/>
      <c r="EK10" s="1344"/>
      <c r="EL10" s="1344"/>
      <c r="EM10" s="1344"/>
      <c r="EN10" s="1344"/>
      <c r="EO10" s="1344"/>
      <c r="EP10" s="1344"/>
      <c r="EQ10" s="1344"/>
      <c r="ER10" s="1344"/>
      <c r="ES10" s="1344"/>
      <c r="ET10" s="1344"/>
      <c r="EU10" s="1344"/>
      <c r="EV10" s="1344"/>
      <c r="EW10" s="1344"/>
      <c r="EX10" s="1344"/>
      <c r="EY10" s="1344"/>
      <c r="EZ10" s="1344"/>
      <c r="FA10" s="1344"/>
      <c r="FB10" s="1344"/>
      <c r="FC10" s="1344"/>
      <c r="FD10" s="1344"/>
      <c r="FE10" s="1344"/>
      <c r="FF10" s="1344"/>
      <c r="FG10" s="1344"/>
      <c r="FH10" s="1344"/>
      <c r="FI10" s="1344"/>
      <c r="FJ10" s="1344"/>
      <c r="FK10" s="1344"/>
      <c r="FL10" s="1344"/>
      <c r="FM10" s="1344"/>
      <c r="FN10" s="1344"/>
      <c r="FO10" s="1344"/>
      <c r="FP10" s="1344"/>
      <c r="FQ10" s="1344"/>
      <c r="FR10" s="1344"/>
      <c r="FS10" s="1344"/>
      <c r="FT10" s="1344"/>
      <c r="FU10" s="1344"/>
      <c r="FV10" s="1344"/>
      <c r="FW10" s="1344"/>
      <c r="FX10" s="1344"/>
      <c r="FY10" s="1344"/>
      <c r="FZ10" s="1344"/>
      <c r="GA10" s="1344"/>
      <c r="GB10" s="1344"/>
      <c r="GC10" s="1344"/>
      <c r="GD10" s="1344"/>
      <c r="GE10" s="1344"/>
      <c r="GF10" s="1344"/>
      <c r="GG10" s="1344"/>
      <c r="GH10" s="1344"/>
      <c r="GI10" s="1344"/>
      <c r="GJ10" s="1344"/>
      <c r="GK10" s="1344"/>
      <c r="GL10" s="1344"/>
      <c r="GM10" s="1344"/>
      <c r="GN10" s="1344"/>
      <c r="GO10" s="1344"/>
      <c r="GP10" s="1344"/>
      <c r="GQ10" s="1344"/>
      <c r="GR10" s="1344"/>
      <c r="GS10" s="1344"/>
      <c r="GT10" s="1344"/>
      <c r="GU10" s="1344"/>
      <c r="GV10" s="1344"/>
      <c r="GW10" s="1344"/>
      <c r="GX10" s="1344"/>
      <c r="GY10" s="1344"/>
      <c r="GZ10" s="1344"/>
      <c r="HA10" s="1344"/>
      <c r="HB10" s="1344"/>
      <c r="HC10" s="1344"/>
      <c r="HD10" s="1344"/>
      <c r="HE10" s="1344"/>
      <c r="HF10" s="1344"/>
      <c r="HG10" s="1344"/>
      <c r="HH10" s="1344"/>
      <c r="HI10" s="1344"/>
      <c r="HJ10" s="1344"/>
      <c r="HK10" s="1344"/>
      <c r="HL10" s="1344"/>
      <c r="HM10" s="1344"/>
      <c r="HN10" s="1344"/>
      <c r="HO10" s="1344"/>
      <c r="HP10" s="1344"/>
      <c r="HQ10" s="1344"/>
      <c r="HR10" s="1344"/>
      <c r="HS10" s="1344"/>
      <c r="HT10" s="1344"/>
      <c r="HU10" s="1344"/>
      <c r="HV10" s="1344"/>
      <c r="HW10" s="1344"/>
      <c r="HX10" s="1344"/>
      <c r="HY10" s="1344"/>
      <c r="HZ10" s="1344"/>
      <c r="IA10" s="1344"/>
      <c r="IB10" s="1344"/>
      <c r="IC10" s="1344"/>
      <c r="ID10" s="1344"/>
      <c r="IE10" s="1344"/>
      <c r="IF10" s="1344"/>
      <c r="IG10" s="1344"/>
      <c r="IH10" s="1344"/>
      <c r="II10" s="1344"/>
      <c r="IJ10" s="1344"/>
      <c r="IK10" s="1344"/>
      <c r="IL10" s="1344"/>
      <c r="IM10" s="1344"/>
      <c r="IN10" s="1344"/>
      <c r="IO10" s="1344"/>
      <c r="IP10" s="1344"/>
    </row>
    <row r="11" spans="1:250">
      <c r="A11" s="1344"/>
      <c r="B11" s="2908" t="s">
        <v>1302</v>
      </c>
      <c r="C11" s="2280" t="s">
        <v>666</v>
      </c>
      <c r="D11" s="2438" t="s">
        <v>996</v>
      </c>
      <c r="E11" s="2003">
        <f>E123</f>
        <v>105.7</v>
      </c>
      <c r="F11" s="2003">
        <f t="shared" ref="F11:AG11" si="8">F123</f>
        <v>108.8</v>
      </c>
      <c r="G11" s="2003">
        <f t="shared" si="8"/>
        <v>106</v>
      </c>
      <c r="H11" s="2003">
        <f t="shared" si="8"/>
        <v>98.1</v>
      </c>
      <c r="I11" s="2003">
        <f t="shared" si="8"/>
        <v>94.6</v>
      </c>
      <c r="J11" s="2003">
        <f t="shared" si="8"/>
        <v>93.2</v>
      </c>
      <c r="K11" s="2003">
        <f t="shared" si="8"/>
        <v>95.4</v>
      </c>
      <c r="L11" s="2003">
        <f t="shared" si="8"/>
        <v>100.9</v>
      </c>
      <c r="M11" s="2003">
        <f t="shared" si="8"/>
        <v>106.6</v>
      </c>
      <c r="N11" s="2003">
        <f t="shared" si="8"/>
        <v>99.5</v>
      </c>
      <c r="O11" s="2003">
        <f t="shared" si="8"/>
        <v>99.7</v>
      </c>
      <c r="P11" s="2003">
        <f t="shared" si="8"/>
        <v>101.1</v>
      </c>
      <c r="Q11" s="2003">
        <f t="shared" si="8"/>
        <v>91.7</v>
      </c>
      <c r="R11" s="2003">
        <f t="shared" si="8"/>
        <v>97.6</v>
      </c>
      <c r="S11" s="2003">
        <f t="shared" si="8"/>
        <v>107.1</v>
      </c>
      <c r="T11" s="2003">
        <f t="shared" si="8"/>
        <v>113.9</v>
      </c>
      <c r="U11" s="2003">
        <f t="shared" si="8"/>
        <v>122</v>
      </c>
      <c r="V11" s="2003">
        <f t="shared" si="8"/>
        <v>133.69999999999999</v>
      </c>
      <c r="W11" s="2003">
        <f t="shared" si="8"/>
        <v>132.9</v>
      </c>
      <c r="X11" s="2003">
        <f t="shared" si="8"/>
        <v>119.1</v>
      </c>
      <c r="Y11" s="2003">
        <f t="shared" si="8"/>
        <v>105.4</v>
      </c>
      <c r="Z11" s="2003">
        <f t="shared" si="8"/>
        <v>118.2</v>
      </c>
      <c r="AA11" s="2003">
        <f t="shared" si="8"/>
        <v>121.4</v>
      </c>
      <c r="AB11" s="2003">
        <f t="shared" si="8"/>
        <v>113.1</v>
      </c>
      <c r="AC11" s="2003">
        <f t="shared" si="8"/>
        <v>113.6</v>
      </c>
      <c r="AD11" s="2003">
        <f t="shared" si="8"/>
        <v>112.7</v>
      </c>
      <c r="AE11" s="2003">
        <f t="shared" si="8"/>
        <v>110.7</v>
      </c>
      <c r="AF11" s="2003">
        <f t="shared" si="8"/>
        <v>110.8</v>
      </c>
      <c r="AG11" s="2003">
        <f t="shared" si="8"/>
        <v>114.9</v>
      </c>
      <c r="AH11" s="2003">
        <v>115.8</v>
      </c>
      <c r="AI11" s="2003">
        <v>109.8</v>
      </c>
      <c r="AJ11" s="2003">
        <v>98.7</v>
      </c>
      <c r="AK11" s="2003">
        <v>101.4</v>
      </c>
      <c r="AL11" s="2003">
        <v>101.8</v>
      </c>
      <c r="AM11" s="2003">
        <v>96.9</v>
      </c>
      <c r="AN11" s="2003">
        <v>96.3</v>
      </c>
      <c r="AO11" s="1936" t="s">
        <v>1303</v>
      </c>
      <c r="AP11" s="1953"/>
      <c r="AQ11" s="327" t="s">
        <v>1304</v>
      </c>
      <c r="AR11" s="1344"/>
      <c r="AS11" s="1344"/>
      <c r="AT11" s="1344"/>
      <c r="AU11" s="1344"/>
      <c r="AV11" s="1344"/>
      <c r="AW11" s="1344"/>
      <c r="AX11" s="1344"/>
      <c r="AY11" s="1344"/>
      <c r="AZ11" s="1344"/>
      <c r="BA11" s="1344"/>
      <c r="BB11" s="1344"/>
      <c r="BC11" s="1344"/>
      <c r="BD11" s="1344"/>
      <c r="BE11" s="1344"/>
      <c r="BF11" s="1344"/>
      <c r="BG11" s="1344"/>
      <c r="BH11" s="1344"/>
      <c r="BI11" s="1344"/>
      <c r="BJ11" s="1344"/>
      <c r="BK11" s="1344"/>
      <c r="BL11" s="1344"/>
      <c r="BM11" s="1344"/>
      <c r="BN11" s="1344"/>
      <c r="BO11" s="1344"/>
      <c r="BP11" s="1344"/>
      <c r="BQ11" s="1344"/>
      <c r="BR11" s="1344"/>
      <c r="BS11" s="1344"/>
      <c r="BT11" s="1344"/>
      <c r="BU11" s="1344"/>
      <c r="BV11" s="1344"/>
      <c r="BW11" s="1344"/>
      <c r="BX11" s="1344"/>
      <c r="BY11" s="1344"/>
      <c r="BZ11" s="1344"/>
      <c r="CA11" s="1344"/>
      <c r="CB11" s="1344"/>
      <c r="CC11" s="1344"/>
      <c r="CD11" s="1344"/>
      <c r="CE11" s="1344"/>
      <c r="CF11" s="1344"/>
      <c r="CG11" s="1344"/>
      <c r="CH11" s="1344"/>
      <c r="CI11" s="1344"/>
      <c r="CJ11" s="1344"/>
      <c r="CK11" s="1344"/>
      <c r="CL11" s="1344"/>
      <c r="CM11" s="1344"/>
      <c r="CN11" s="1344"/>
      <c r="CO11" s="1344"/>
      <c r="CP11" s="1344"/>
      <c r="CQ11" s="1344"/>
      <c r="CR11" s="1344"/>
      <c r="CS11" s="1344"/>
      <c r="CT11" s="1344"/>
      <c r="CU11" s="1344"/>
      <c r="CV11" s="1344"/>
      <c r="CW11" s="1344"/>
      <c r="CX11" s="1344"/>
      <c r="CY11" s="1344"/>
      <c r="CZ11" s="1344"/>
      <c r="DA11" s="1344"/>
      <c r="DB11" s="1344"/>
      <c r="DC11" s="1344"/>
      <c r="DD11" s="1344"/>
      <c r="DE11" s="1344"/>
      <c r="DF11" s="1344"/>
      <c r="DG11" s="1344"/>
      <c r="DH11" s="1344"/>
      <c r="DI11" s="1344"/>
      <c r="DJ11" s="1344"/>
      <c r="DK11" s="1344"/>
      <c r="DL11" s="1344"/>
      <c r="DM11" s="1344"/>
      <c r="DN11" s="1344"/>
      <c r="DO11" s="1344"/>
      <c r="DP11" s="1344"/>
      <c r="DQ11" s="1344"/>
      <c r="DR11" s="1344"/>
      <c r="DS11" s="1344"/>
      <c r="DT11" s="1344"/>
      <c r="DU11" s="1344"/>
      <c r="DV11" s="1344"/>
      <c r="DW11" s="1344"/>
      <c r="DX11" s="1344"/>
      <c r="DY11" s="1344"/>
      <c r="DZ11" s="1344"/>
      <c r="EA11" s="1344"/>
      <c r="EB11" s="1344"/>
      <c r="EC11" s="1344"/>
      <c r="ED11" s="1344"/>
      <c r="EE11" s="1344"/>
      <c r="EF11" s="1344"/>
      <c r="EG11" s="1344"/>
      <c r="EH11" s="1344"/>
      <c r="EI11" s="1344"/>
      <c r="EJ11" s="1344"/>
      <c r="EK11" s="1344"/>
      <c r="EL11" s="1344"/>
      <c r="EM11" s="1344"/>
      <c r="EN11" s="1344"/>
      <c r="EO11" s="1344"/>
      <c r="EP11" s="1344"/>
      <c r="EQ11" s="1344"/>
      <c r="ER11" s="1344"/>
      <c r="ES11" s="1344"/>
      <c r="ET11" s="1344"/>
      <c r="EU11" s="1344"/>
      <c r="EV11" s="1344"/>
      <c r="EW11" s="1344"/>
      <c r="EX11" s="1344"/>
      <c r="EY11" s="1344"/>
      <c r="EZ11" s="1344"/>
      <c r="FA11" s="1344"/>
      <c r="FB11" s="1344"/>
      <c r="FC11" s="1344"/>
      <c r="FD11" s="1344"/>
      <c r="FE11" s="1344"/>
      <c r="FF11" s="1344"/>
      <c r="FG11" s="1344"/>
      <c r="FH11" s="1344"/>
      <c r="FI11" s="1344"/>
      <c r="FJ11" s="1344"/>
      <c r="FK11" s="1344"/>
      <c r="FL11" s="1344"/>
      <c r="FM11" s="1344"/>
      <c r="FN11" s="1344"/>
      <c r="FO11" s="1344"/>
      <c r="FP11" s="1344"/>
      <c r="FQ11" s="1344"/>
      <c r="FR11" s="1344"/>
      <c r="FS11" s="1344"/>
      <c r="FT11" s="1344"/>
      <c r="FU11" s="1344"/>
      <c r="FV11" s="1344"/>
      <c r="FW11" s="1344"/>
      <c r="FX11" s="1344"/>
      <c r="FY11" s="1344"/>
      <c r="FZ11" s="1344"/>
      <c r="GA11" s="1344"/>
      <c r="GB11" s="1344"/>
      <c r="GC11" s="1344"/>
      <c r="GD11" s="1344"/>
      <c r="GE11" s="1344"/>
      <c r="GF11" s="1344"/>
      <c r="GG11" s="1344"/>
      <c r="GH11" s="1344"/>
      <c r="GI11" s="1344"/>
      <c r="GJ11" s="1344"/>
      <c r="GK11" s="1344"/>
      <c r="GL11" s="1344"/>
      <c r="GM11" s="1344"/>
      <c r="GN11" s="1344"/>
      <c r="GO11" s="1344"/>
      <c r="GP11" s="1344"/>
      <c r="GQ11" s="1344"/>
      <c r="GR11" s="1344"/>
      <c r="GS11" s="1344"/>
      <c r="GT11" s="1344"/>
      <c r="GU11" s="1344"/>
      <c r="GV11" s="1344"/>
      <c r="GW11" s="1344"/>
      <c r="GX11" s="1344"/>
      <c r="GY11" s="1344"/>
      <c r="GZ11" s="1344"/>
      <c r="HA11" s="1344"/>
      <c r="HB11" s="1344"/>
      <c r="HC11" s="1344"/>
      <c r="HD11" s="1344"/>
      <c r="HE11" s="1344"/>
      <c r="HF11" s="1344"/>
      <c r="HG11" s="1344"/>
      <c r="HH11" s="1344"/>
      <c r="HI11" s="1344"/>
      <c r="HJ11" s="1344"/>
      <c r="HK11" s="1344"/>
      <c r="HL11" s="1344"/>
      <c r="HM11" s="1344"/>
      <c r="HN11" s="1344"/>
      <c r="HO11" s="1344"/>
      <c r="HP11" s="1344"/>
      <c r="HQ11" s="1344"/>
      <c r="HR11" s="1344"/>
      <c r="HS11" s="1344"/>
      <c r="HT11" s="1344"/>
      <c r="HU11" s="1344"/>
      <c r="HV11" s="1344"/>
      <c r="HW11" s="1344"/>
      <c r="HX11" s="1344"/>
      <c r="HY11" s="1344"/>
      <c r="HZ11" s="1344"/>
      <c r="IA11" s="1344"/>
      <c r="IB11" s="1344"/>
      <c r="IC11" s="1344"/>
      <c r="ID11" s="1344"/>
      <c r="IE11" s="1344"/>
      <c r="IF11" s="1344"/>
      <c r="IG11" s="1344"/>
      <c r="IH11" s="1344"/>
      <c r="II11" s="1344"/>
      <c r="IJ11" s="1344"/>
      <c r="IK11" s="1344"/>
      <c r="IL11" s="1344"/>
      <c r="IM11" s="1344"/>
      <c r="IN11" s="1344"/>
      <c r="IO11" s="1344"/>
      <c r="IP11" s="1344"/>
    </row>
    <row r="12" spans="1:250">
      <c r="A12" s="1344"/>
      <c r="B12" s="2894"/>
      <c r="C12" s="2280"/>
      <c r="D12" s="2439" t="s">
        <v>577</v>
      </c>
      <c r="E12" s="2425" t="s">
        <v>1298</v>
      </c>
      <c r="F12" s="1226">
        <f>ROUND((F11-E11)/E11*100,1)</f>
        <v>2.9</v>
      </c>
      <c r="G12" s="1226">
        <f t="shared" ref="G12:AN12" si="9">ROUND((G11-F11)/F11*100,1)</f>
        <v>-2.6</v>
      </c>
      <c r="H12" s="1226">
        <f t="shared" si="9"/>
        <v>-7.5</v>
      </c>
      <c r="I12" s="1226">
        <f t="shared" si="9"/>
        <v>-3.6</v>
      </c>
      <c r="J12" s="1226">
        <f t="shared" si="9"/>
        <v>-1.5</v>
      </c>
      <c r="K12" s="1226">
        <f t="shared" si="9"/>
        <v>2.4</v>
      </c>
      <c r="L12" s="1226">
        <f t="shared" si="9"/>
        <v>5.8</v>
      </c>
      <c r="M12" s="1226">
        <f t="shared" si="9"/>
        <v>5.6</v>
      </c>
      <c r="N12" s="1226">
        <f t="shared" si="9"/>
        <v>-6.7</v>
      </c>
      <c r="O12" s="1226">
        <f t="shared" si="9"/>
        <v>0.2</v>
      </c>
      <c r="P12" s="1226">
        <f t="shared" si="9"/>
        <v>1.4</v>
      </c>
      <c r="Q12" s="1226">
        <f t="shared" si="9"/>
        <v>-9.3000000000000007</v>
      </c>
      <c r="R12" s="1226">
        <f t="shared" si="9"/>
        <v>6.4</v>
      </c>
      <c r="S12" s="1226">
        <f t="shared" si="9"/>
        <v>9.6999999999999993</v>
      </c>
      <c r="T12" s="1226">
        <f t="shared" si="9"/>
        <v>6.3</v>
      </c>
      <c r="U12" s="1226">
        <f t="shared" si="9"/>
        <v>7.1</v>
      </c>
      <c r="V12" s="1226">
        <f t="shared" si="9"/>
        <v>9.6</v>
      </c>
      <c r="W12" s="1226">
        <f t="shared" si="9"/>
        <v>-0.6</v>
      </c>
      <c r="X12" s="1226">
        <f t="shared" si="9"/>
        <v>-10.4</v>
      </c>
      <c r="Y12" s="1226">
        <f t="shared" si="9"/>
        <v>-11.5</v>
      </c>
      <c r="Z12" s="1226">
        <f t="shared" si="9"/>
        <v>12.1</v>
      </c>
      <c r="AA12" s="1226">
        <f t="shared" si="9"/>
        <v>2.7</v>
      </c>
      <c r="AB12" s="1226">
        <f t="shared" si="9"/>
        <v>-6.8</v>
      </c>
      <c r="AC12" s="1226">
        <f t="shared" si="9"/>
        <v>0.4</v>
      </c>
      <c r="AD12" s="1226">
        <f t="shared" si="9"/>
        <v>-0.8</v>
      </c>
      <c r="AE12" s="1226">
        <f t="shared" si="9"/>
        <v>-1.8</v>
      </c>
      <c r="AF12" s="1226">
        <f t="shared" si="9"/>
        <v>0.1</v>
      </c>
      <c r="AG12" s="1226">
        <f t="shared" si="9"/>
        <v>3.7</v>
      </c>
      <c r="AH12" s="1226">
        <f t="shared" si="9"/>
        <v>0.8</v>
      </c>
      <c r="AI12" s="1226">
        <f t="shared" si="9"/>
        <v>-5.2</v>
      </c>
      <c r="AJ12" s="1226">
        <f t="shared" si="9"/>
        <v>-10.1</v>
      </c>
      <c r="AK12" s="1226">
        <f t="shared" si="9"/>
        <v>2.7</v>
      </c>
      <c r="AL12" s="1226">
        <f t="shared" si="9"/>
        <v>0.4</v>
      </c>
      <c r="AM12" s="1226">
        <f t="shared" si="9"/>
        <v>-4.8</v>
      </c>
      <c r="AN12" s="1226">
        <f t="shared" si="9"/>
        <v>-0.6</v>
      </c>
      <c r="AO12" s="1936" t="s">
        <v>97</v>
      </c>
      <c r="AP12" s="1953"/>
      <c r="AQ12" s="327" t="s">
        <v>1305</v>
      </c>
      <c r="AR12" s="1344"/>
      <c r="AS12" s="1344"/>
      <c r="AT12" s="1344"/>
      <c r="AU12" s="1344"/>
      <c r="AV12" s="1344"/>
      <c r="AW12" s="1344"/>
      <c r="AX12" s="1344"/>
      <c r="AY12" s="1344"/>
      <c r="AZ12" s="1344"/>
      <c r="BA12" s="1344"/>
      <c r="BB12" s="1344"/>
      <c r="BC12" s="1344"/>
      <c r="BD12" s="1344"/>
      <c r="BE12" s="1344"/>
      <c r="BF12" s="1344"/>
      <c r="BG12" s="1344"/>
      <c r="BH12" s="1344"/>
      <c r="BI12" s="1344"/>
      <c r="BJ12" s="1344"/>
      <c r="BK12" s="1344"/>
      <c r="BL12" s="1344"/>
      <c r="BM12" s="1344"/>
      <c r="BN12" s="1344"/>
      <c r="BO12" s="1344"/>
      <c r="BP12" s="1344"/>
      <c r="BQ12" s="1344"/>
      <c r="BR12" s="1344"/>
      <c r="BS12" s="1344"/>
      <c r="BT12" s="1344"/>
      <c r="BU12" s="1344"/>
      <c r="BV12" s="1344"/>
      <c r="BW12" s="1344"/>
      <c r="BX12" s="1344"/>
      <c r="BY12" s="1344"/>
      <c r="BZ12" s="1344"/>
      <c r="CA12" s="1344"/>
      <c r="CB12" s="1344"/>
      <c r="CC12" s="1344"/>
      <c r="CD12" s="1344"/>
      <c r="CE12" s="1344"/>
      <c r="CF12" s="1344"/>
      <c r="CG12" s="1344"/>
      <c r="CH12" s="1344"/>
      <c r="CI12" s="1344"/>
      <c r="CJ12" s="1344"/>
      <c r="CK12" s="1344"/>
      <c r="CL12" s="1344"/>
      <c r="CM12" s="1344"/>
      <c r="CN12" s="1344"/>
      <c r="CO12" s="1344"/>
      <c r="CP12" s="1344"/>
      <c r="CQ12" s="1344"/>
      <c r="CR12" s="1344"/>
      <c r="CS12" s="1344"/>
      <c r="CT12" s="1344"/>
      <c r="CU12" s="1344"/>
      <c r="CV12" s="1344"/>
      <c r="CW12" s="1344"/>
      <c r="CX12" s="1344"/>
      <c r="CY12" s="1344"/>
      <c r="CZ12" s="1344"/>
      <c r="DA12" s="1344"/>
      <c r="DB12" s="1344"/>
      <c r="DC12" s="1344"/>
      <c r="DD12" s="1344"/>
      <c r="DE12" s="1344"/>
      <c r="DF12" s="1344"/>
      <c r="DG12" s="1344"/>
      <c r="DH12" s="1344"/>
      <c r="DI12" s="1344"/>
      <c r="DJ12" s="1344"/>
      <c r="DK12" s="1344"/>
      <c r="DL12" s="1344"/>
      <c r="DM12" s="1344"/>
      <c r="DN12" s="1344"/>
      <c r="DO12" s="1344"/>
      <c r="DP12" s="1344"/>
      <c r="DQ12" s="1344"/>
      <c r="DR12" s="1344"/>
      <c r="DS12" s="1344"/>
      <c r="DT12" s="1344"/>
      <c r="DU12" s="1344"/>
      <c r="DV12" s="1344"/>
      <c r="DW12" s="1344"/>
      <c r="DX12" s="1344"/>
      <c r="DY12" s="1344"/>
      <c r="DZ12" s="1344"/>
      <c r="EA12" s="1344"/>
      <c r="EB12" s="1344"/>
      <c r="EC12" s="1344"/>
      <c r="ED12" s="1344"/>
      <c r="EE12" s="1344"/>
      <c r="EF12" s="1344"/>
      <c r="EG12" s="1344"/>
      <c r="EH12" s="1344"/>
      <c r="EI12" s="1344"/>
      <c r="EJ12" s="1344"/>
      <c r="EK12" s="1344"/>
      <c r="EL12" s="1344"/>
      <c r="EM12" s="1344"/>
      <c r="EN12" s="1344"/>
      <c r="EO12" s="1344"/>
      <c r="EP12" s="1344"/>
      <c r="EQ12" s="1344"/>
      <c r="ER12" s="1344"/>
      <c r="ES12" s="1344"/>
      <c r="ET12" s="1344"/>
      <c r="EU12" s="1344"/>
      <c r="EV12" s="1344"/>
      <c r="EW12" s="1344"/>
      <c r="EX12" s="1344"/>
      <c r="EY12" s="1344"/>
      <c r="EZ12" s="1344"/>
      <c r="FA12" s="1344"/>
      <c r="FB12" s="1344"/>
      <c r="FC12" s="1344"/>
      <c r="FD12" s="1344"/>
      <c r="FE12" s="1344"/>
      <c r="FF12" s="1344"/>
      <c r="FG12" s="1344"/>
      <c r="FH12" s="1344"/>
      <c r="FI12" s="1344"/>
      <c r="FJ12" s="1344"/>
      <c r="FK12" s="1344"/>
      <c r="FL12" s="1344"/>
      <c r="FM12" s="1344"/>
      <c r="FN12" s="1344"/>
      <c r="FO12" s="1344"/>
      <c r="FP12" s="1344"/>
      <c r="FQ12" s="1344"/>
      <c r="FR12" s="1344"/>
      <c r="FS12" s="1344"/>
      <c r="FT12" s="1344"/>
      <c r="FU12" s="1344"/>
      <c r="FV12" s="1344"/>
      <c r="FW12" s="1344"/>
      <c r="FX12" s="1344"/>
      <c r="FY12" s="1344"/>
      <c r="FZ12" s="1344"/>
      <c r="GA12" s="1344"/>
      <c r="GB12" s="1344"/>
      <c r="GC12" s="1344"/>
      <c r="GD12" s="1344"/>
      <c r="GE12" s="1344"/>
      <c r="GF12" s="1344"/>
      <c r="GG12" s="1344"/>
      <c r="GH12" s="1344"/>
      <c r="GI12" s="1344"/>
      <c r="GJ12" s="1344"/>
      <c r="GK12" s="1344"/>
      <c r="GL12" s="1344"/>
      <c r="GM12" s="1344"/>
      <c r="GN12" s="1344"/>
      <c r="GO12" s="1344"/>
      <c r="GP12" s="1344"/>
      <c r="GQ12" s="1344"/>
      <c r="GR12" s="1344"/>
      <c r="GS12" s="1344"/>
      <c r="GT12" s="1344"/>
      <c r="GU12" s="1344"/>
      <c r="GV12" s="1344"/>
      <c r="GW12" s="1344"/>
      <c r="GX12" s="1344"/>
      <c r="GY12" s="1344"/>
      <c r="GZ12" s="1344"/>
      <c r="HA12" s="1344"/>
      <c r="HB12" s="1344"/>
      <c r="HC12" s="1344"/>
      <c r="HD12" s="1344"/>
      <c r="HE12" s="1344"/>
      <c r="HF12" s="1344"/>
      <c r="HG12" s="1344"/>
      <c r="HH12" s="1344"/>
      <c r="HI12" s="1344"/>
      <c r="HJ12" s="1344"/>
      <c r="HK12" s="1344"/>
      <c r="HL12" s="1344"/>
      <c r="HM12" s="1344"/>
      <c r="HN12" s="1344"/>
      <c r="HO12" s="1344"/>
      <c r="HP12" s="1344"/>
      <c r="HQ12" s="1344"/>
      <c r="HR12" s="1344"/>
      <c r="HS12" s="1344"/>
      <c r="HT12" s="1344"/>
      <c r="HU12" s="1344"/>
      <c r="HV12" s="1344"/>
      <c r="HW12" s="1344"/>
      <c r="HX12" s="1344"/>
      <c r="HY12" s="1344"/>
      <c r="HZ12" s="1344"/>
      <c r="IA12" s="1344"/>
      <c r="IB12" s="1344"/>
      <c r="IC12" s="1344"/>
      <c r="ID12" s="1344"/>
      <c r="IE12" s="1344"/>
      <c r="IF12" s="1344"/>
      <c r="IG12" s="1344"/>
      <c r="IH12" s="1344"/>
      <c r="II12" s="1344"/>
      <c r="IJ12" s="1344"/>
      <c r="IK12" s="1344"/>
      <c r="IL12" s="1344"/>
      <c r="IM12" s="1344"/>
      <c r="IN12" s="1344"/>
      <c r="IO12" s="1344"/>
      <c r="IP12" s="1344"/>
    </row>
    <row r="13" spans="1:250">
      <c r="A13" s="1344"/>
      <c r="B13" s="2894"/>
      <c r="C13" s="2280" t="s">
        <v>991</v>
      </c>
      <c r="D13" s="2438" t="s">
        <v>996</v>
      </c>
      <c r="E13" s="2288">
        <f>E128</f>
        <v>88.3</v>
      </c>
      <c r="F13" s="2288">
        <f t="shared" ref="F13:AG13" si="10">F128</f>
        <v>88.2</v>
      </c>
      <c r="G13" s="2288">
        <f t="shared" si="10"/>
        <v>98.1</v>
      </c>
      <c r="H13" s="2288">
        <f t="shared" si="10"/>
        <v>97.4</v>
      </c>
      <c r="I13" s="2288">
        <f t="shared" si="10"/>
        <v>94.4</v>
      </c>
      <c r="J13" s="2288">
        <f t="shared" si="10"/>
        <v>89.7</v>
      </c>
      <c r="K13" s="2288">
        <f t="shared" si="10"/>
        <v>86.2</v>
      </c>
      <c r="L13" s="2288">
        <f t="shared" si="10"/>
        <v>83.3</v>
      </c>
      <c r="M13" s="2288">
        <f t="shared" si="10"/>
        <v>89.1</v>
      </c>
      <c r="N13" s="2288">
        <f t="shared" si="10"/>
        <v>88.7</v>
      </c>
      <c r="O13" s="2288">
        <f t="shared" si="10"/>
        <v>83.6</v>
      </c>
      <c r="P13" s="2288">
        <f t="shared" si="10"/>
        <v>82.7</v>
      </c>
      <c r="Q13" s="2288">
        <f t="shared" si="10"/>
        <v>84.3</v>
      </c>
      <c r="R13" s="2288">
        <f t="shared" si="10"/>
        <v>77.400000000000006</v>
      </c>
      <c r="S13" s="2288">
        <f t="shared" si="10"/>
        <v>80.400000000000006</v>
      </c>
      <c r="T13" s="2288">
        <f t="shared" si="10"/>
        <v>83.6</v>
      </c>
      <c r="U13" s="2288">
        <f t="shared" si="10"/>
        <v>89.8</v>
      </c>
      <c r="V13" s="2288">
        <f t="shared" si="10"/>
        <v>92.9</v>
      </c>
      <c r="W13" s="2288">
        <f t="shared" si="10"/>
        <v>90.1</v>
      </c>
      <c r="X13" s="2288">
        <f t="shared" si="10"/>
        <v>90.3</v>
      </c>
      <c r="Y13" s="2288">
        <f t="shared" si="10"/>
        <v>80.3</v>
      </c>
      <c r="Z13" s="2288">
        <f t="shared" si="10"/>
        <v>79.5</v>
      </c>
      <c r="AA13" s="2288">
        <f t="shared" si="10"/>
        <v>90.3</v>
      </c>
      <c r="AB13" s="2288">
        <f t="shared" si="10"/>
        <v>92.9</v>
      </c>
      <c r="AC13" s="2288">
        <f t="shared" si="10"/>
        <v>89.2</v>
      </c>
      <c r="AD13" s="2288">
        <f t="shared" si="10"/>
        <v>92</v>
      </c>
      <c r="AE13" s="2288">
        <f t="shared" si="10"/>
        <v>92.8</v>
      </c>
      <c r="AF13" s="2288">
        <f t="shared" si="10"/>
        <v>96.3</v>
      </c>
      <c r="AG13" s="2288">
        <f t="shared" si="10"/>
        <v>97.8</v>
      </c>
      <c r="AH13" s="2288">
        <v>100.1</v>
      </c>
      <c r="AI13" s="2288">
        <v>102.3</v>
      </c>
      <c r="AJ13" s="2288">
        <v>98.6</v>
      </c>
      <c r="AK13" s="2288">
        <v>97.9</v>
      </c>
      <c r="AL13" s="2288">
        <v>98.6</v>
      </c>
      <c r="AM13" s="2289">
        <v>101</v>
      </c>
      <c r="AN13" s="2288">
        <v>101.8</v>
      </c>
      <c r="AO13" s="1956" t="s">
        <v>1306</v>
      </c>
      <c r="AP13" s="1953"/>
      <c r="AQ13" s="327" t="s">
        <v>1307</v>
      </c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4"/>
      <c r="CE13" s="1344"/>
      <c r="CF13" s="1344"/>
      <c r="CG13" s="1344"/>
      <c r="CH13" s="1344"/>
      <c r="CI13" s="1344"/>
      <c r="CJ13" s="1344"/>
      <c r="CK13" s="1344"/>
      <c r="CL13" s="1344"/>
      <c r="CM13" s="1344"/>
      <c r="CN13" s="1344"/>
      <c r="CO13" s="1344"/>
      <c r="CP13" s="1344"/>
      <c r="CQ13" s="1344"/>
      <c r="CR13" s="1344"/>
      <c r="CS13" s="1344"/>
      <c r="CT13" s="1344"/>
      <c r="CU13" s="1344"/>
      <c r="CV13" s="1344"/>
      <c r="CW13" s="1344"/>
      <c r="CX13" s="1344"/>
      <c r="CY13" s="1344"/>
      <c r="CZ13" s="1344"/>
      <c r="DA13" s="1344"/>
      <c r="DB13" s="1344"/>
      <c r="DC13" s="1344"/>
      <c r="DD13" s="1344"/>
      <c r="DE13" s="1344"/>
      <c r="DF13" s="1344"/>
      <c r="DG13" s="1344"/>
      <c r="DH13" s="1344"/>
      <c r="DI13" s="1344"/>
      <c r="DJ13" s="1344"/>
      <c r="DK13" s="1344"/>
      <c r="DL13" s="1344"/>
      <c r="DM13" s="1344"/>
      <c r="DN13" s="1344"/>
      <c r="DO13" s="1344"/>
      <c r="DP13" s="1344"/>
      <c r="DQ13" s="1344"/>
      <c r="DR13" s="1344"/>
      <c r="DS13" s="1344"/>
      <c r="DT13" s="1344"/>
      <c r="DU13" s="1344"/>
      <c r="DV13" s="1344"/>
      <c r="DW13" s="1344"/>
      <c r="DX13" s="1344"/>
      <c r="DY13" s="1344"/>
      <c r="DZ13" s="1344"/>
      <c r="EA13" s="1344"/>
      <c r="EB13" s="1344"/>
      <c r="EC13" s="1344"/>
      <c r="ED13" s="1344"/>
      <c r="EE13" s="1344"/>
      <c r="EF13" s="1344"/>
      <c r="EG13" s="1344"/>
      <c r="EH13" s="1344"/>
      <c r="EI13" s="1344"/>
      <c r="EJ13" s="1344"/>
      <c r="EK13" s="1344"/>
      <c r="EL13" s="1344"/>
      <c r="EM13" s="1344"/>
      <c r="EN13" s="1344"/>
      <c r="EO13" s="1344"/>
      <c r="EP13" s="1344"/>
      <c r="EQ13" s="1344"/>
      <c r="ER13" s="1344"/>
      <c r="ES13" s="1344"/>
      <c r="ET13" s="1344"/>
      <c r="EU13" s="1344"/>
      <c r="EV13" s="1344"/>
      <c r="EW13" s="1344"/>
      <c r="EX13" s="1344"/>
      <c r="EY13" s="1344"/>
      <c r="EZ13" s="1344"/>
      <c r="FA13" s="1344"/>
      <c r="FB13" s="1344"/>
      <c r="FC13" s="1344"/>
      <c r="FD13" s="1344"/>
      <c r="FE13" s="1344"/>
      <c r="FF13" s="1344"/>
      <c r="FG13" s="1344"/>
      <c r="FH13" s="1344"/>
      <c r="FI13" s="1344"/>
      <c r="FJ13" s="1344"/>
      <c r="FK13" s="1344"/>
      <c r="FL13" s="1344"/>
      <c r="FM13" s="1344"/>
      <c r="FN13" s="1344"/>
      <c r="FO13" s="1344"/>
      <c r="FP13" s="1344"/>
      <c r="FQ13" s="1344"/>
      <c r="FR13" s="1344"/>
      <c r="FS13" s="1344"/>
      <c r="FT13" s="1344"/>
      <c r="FU13" s="1344"/>
      <c r="FV13" s="1344"/>
      <c r="FW13" s="1344"/>
      <c r="FX13" s="1344"/>
      <c r="FY13" s="1344"/>
      <c r="FZ13" s="1344"/>
      <c r="GA13" s="1344"/>
      <c r="GB13" s="1344"/>
      <c r="GC13" s="1344"/>
      <c r="GD13" s="1344"/>
      <c r="GE13" s="1344"/>
      <c r="GF13" s="1344"/>
      <c r="GG13" s="1344"/>
      <c r="GH13" s="1344"/>
      <c r="GI13" s="1344"/>
      <c r="GJ13" s="1344"/>
      <c r="GK13" s="1344"/>
      <c r="GL13" s="1344"/>
      <c r="GM13" s="1344"/>
      <c r="GN13" s="1344"/>
      <c r="GO13" s="1344"/>
      <c r="GP13" s="1344"/>
      <c r="GQ13" s="1344"/>
      <c r="GR13" s="1344"/>
      <c r="GS13" s="1344"/>
      <c r="GT13" s="1344"/>
      <c r="GU13" s="1344"/>
      <c r="GV13" s="1344"/>
      <c r="GW13" s="1344"/>
      <c r="GX13" s="1344"/>
      <c r="GY13" s="1344"/>
      <c r="GZ13" s="1344"/>
      <c r="HA13" s="1344"/>
      <c r="HB13" s="1344"/>
      <c r="HC13" s="1344"/>
      <c r="HD13" s="1344"/>
      <c r="HE13" s="1344"/>
      <c r="HF13" s="1344"/>
      <c r="HG13" s="1344"/>
      <c r="HH13" s="1344"/>
      <c r="HI13" s="1344"/>
      <c r="HJ13" s="1344"/>
      <c r="HK13" s="1344"/>
      <c r="HL13" s="1344"/>
      <c r="HM13" s="1344"/>
      <c r="HN13" s="1344"/>
      <c r="HO13" s="1344"/>
      <c r="HP13" s="1344"/>
      <c r="HQ13" s="1344"/>
      <c r="HR13" s="1344"/>
      <c r="HS13" s="1344"/>
      <c r="HT13" s="1344"/>
      <c r="HU13" s="1344"/>
      <c r="HV13" s="1344"/>
      <c r="HW13" s="1344"/>
      <c r="HX13" s="1344"/>
      <c r="HY13" s="1344"/>
      <c r="HZ13" s="1344"/>
      <c r="IA13" s="1344"/>
      <c r="IB13" s="1344"/>
      <c r="IC13" s="1344"/>
      <c r="ID13" s="1344"/>
      <c r="IE13" s="1344"/>
      <c r="IF13" s="1344"/>
      <c r="IG13" s="1344"/>
      <c r="IH13" s="1344"/>
      <c r="II13" s="1344"/>
      <c r="IJ13" s="1344"/>
      <c r="IK13" s="1344"/>
      <c r="IL13" s="1344"/>
      <c r="IM13" s="1344"/>
      <c r="IN13" s="1344"/>
      <c r="IO13" s="1344"/>
      <c r="IP13" s="1344"/>
    </row>
    <row r="14" spans="1:250">
      <c r="A14" s="1344"/>
      <c r="B14" s="2894"/>
      <c r="C14" s="2280"/>
      <c r="D14" s="2439" t="s">
        <v>577</v>
      </c>
      <c r="E14" s="2440" t="s">
        <v>1298</v>
      </c>
      <c r="F14" s="1226">
        <f t="shared" ref="F14:AN14" si="11">ROUND((F13-E13)/E13*100,1)</f>
        <v>-0.1</v>
      </c>
      <c r="G14" s="1226">
        <f t="shared" si="11"/>
        <v>11.2</v>
      </c>
      <c r="H14" s="1226">
        <f t="shared" si="11"/>
        <v>-0.7</v>
      </c>
      <c r="I14" s="1226">
        <f t="shared" si="11"/>
        <v>-3.1</v>
      </c>
      <c r="J14" s="1226">
        <f t="shared" si="11"/>
        <v>-5</v>
      </c>
      <c r="K14" s="1226">
        <f t="shared" si="11"/>
        <v>-3.9</v>
      </c>
      <c r="L14" s="1226">
        <f t="shared" si="11"/>
        <v>-3.4</v>
      </c>
      <c r="M14" s="1226">
        <f t="shared" si="11"/>
        <v>7</v>
      </c>
      <c r="N14" s="1226">
        <f t="shared" si="11"/>
        <v>-0.4</v>
      </c>
      <c r="O14" s="1226">
        <f t="shared" si="11"/>
        <v>-5.7</v>
      </c>
      <c r="P14" s="1226">
        <f t="shared" si="11"/>
        <v>-1.1000000000000001</v>
      </c>
      <c r="Q14" s="1226">
        <f t="shared" si="11"/>
        <v>1.9</v>
      </c>
      <c r="R14" s="1226">
        <f t="shared" si="11"/>
        <v>-8.1999999999999993</v>
      </c>
      <c r="S14" s="1226">
        <f t="shared" si="11"/>
        <v>3.9</v>
      </c>
      <c r="T14" s="1226">
        <f t="shared" si="11"/>
        <v>4</v>
      </c>
      <c r="U14" s="1226">
        <f t="shared" si="11"/>
        <v>7.4</v>
      </c>
      <c r="V14" s="1226">
        <f t="shared" si="11"/>
        <v>3.5</v>
      </c>
      <c r="W14" s="1226">
        <f t="shared" si="11"/>
        <v>-3</v>
      </c>
      <c r="X14" s="1226">
        <f t="shared" si="11"/>
        <v>0.2</v>
      </c>
      <c r="Y14" s="1226">
        <f t="shared" si="11"/>
        <v>-11.1</v>
      </c>
      <c r="Z14" s="1226">
        <f t="shared" si="11"/>
        <v>-1</v>
      </c>
      <c r="AA14" s="1226">
        <f t="shared" si="11"/>
        <v>13.6</v>
      </c>
      <c r="AB14" s="1226">
        <f t="shared" si="11"/>
        <v>2.9</v>
      </c>
      <c r="AC14" s="1226">
        <f t="shared" si="11"/>
        <v>-4</v>
      </c>
      <c r="AD14" s="1226">
        <f t="shared" si="11"/>
        <v>3.1</v>
      </c>
      <c r="AE14" s="1226">
        <f t="shared" si="11"/>
        <v>0.9</v>
      </c>
      <c r="AF14" s="1226">
        <f t="shared" si="11"/>
        <v>3.8</v>
      </c>
      <c r="AG14" s="1226">
        <f t="shared" si="11"/>
        <v>1.6</v>
      </c>
      <c r="AH14" s="1226">
        <f t="shared" si="11"/>
        <v>2.4</v>
      </c>
      <c r="AI14" s="1226">
        <f t="shared" si="11"/>
        <v>2.2000000000000002</v>
      </c>
      <c r="AJ14" s="1226">
        <f t="shared" si="11"/>
        <v>-3.6</v>
      </c>
      <c r="AK14" s="1511">
        <f t="shared" si="11"/>
        <v>-0.7</v>
      </c>
      <c r="AL14" s="1511">
        <f t="shared" si="11"/>
        <v>0.7</v>
      </c>
      <c r="AM14" s="1511">
        <f t="shared" si="11"/>
        <v>2.4</v>
      </c>
      <c r="AN14" s="2257">
        <f t="shared" si="11"/>
        <v>0.8</v>
      </c>
      <c r="AO14" s="1544" t="s">
        <v>521</v>
      </c>
      <c r="AP14" s="1953"/>
      <c r="AQ14" s="327"/>
      <c r="AR14" s="1344"/>
      <c r="AS14" s="1344"/>
      <c r="AT14" s="1344"/>
      <c r="AU14" s="1344"/>
      <c r="AV14" s="1344"/>
      <c r="AW14" s="1344"/>
      <c r="AX14" s="1344"/>
      <c r="AY14" s="1344"/>
      <c r="AZ14" s="1344"/>
      <c r="BA14" s="1344"/>
      <c r="BB14" s="1344"/>
      <c r="BC14" s="1344"/>
      <c r="BD14" s="1344"/>
      <c r="BE14" s="1344"/>
      <c r="BF14" s="1344"/>
      <c r="BG14" s="1344"/>
      <c r="BH14" s="1344"/>
      <c r="BI14" s="1344"/>
      <c r="BJ14" s="1344"/>
      <c r="BK14" s="1344"/>
      <c r="BL14" s="1344"/>
      <c r="BM14" s="1344"/>
      <c r="BN14" s="1344"/>
      <c r="BO14" s="1344"/>
      <c r="BP14" s="1344"/>
      <c r="BQ14" s="1344"/>
      <c r="BR14" s="1344"/>
      <c r="BS14" s="1344"/>
      <c r="BT14" s="1344"/>
      <c r="BU14" s="1344"/>
      <c r="BV14" s="1344"/>
      <c r="BW14" s="1344"/>
      <c r="BX14" s="1344"/>
      <c r="BY14" s="1344"/>
      <c r="BZ14" s="1344"/>
      <c r="CA14" s="1344"/>
      <c r="CB14" s="1344"/>
      <c r="CC14" s="1344"/>
      <c r="CD14" s="1344"/>
      <c r="CE14" s="1344"/>
      <c r="CF14" s="1344"/>
      <c r="CG14" s="1344"/>
      <c r="CH14" s="1344"/>
      <c r="CI14" s="1344"/>
      <c r="CJ14" s="1344"/>
      <c r="CK14" s="1344"/>
      <c r="CL14" s="1344"/>
      <c r="CM14" s="1344"/>
      <c r="CN14" s="1344"/>
      <c r="CO14" s="1344"/>
      <c r="CP14" s="1344"/>
      <c r="CQ14" s="1344"/>
      <c r="CR14" s="1344"/>
      <c r="CS14" s="1344"/>
      <c r="CT14" s="1344"/>
      <c r="CU14" s="1344"/>
      <c r="CV14" s="1344"/>
      <c r="CW14" s="1344"/>
      <c r="CX14" s="1344"/>
      <c r="CY14" s="1344"/>
      <c r="CZ14" s="1344"/>
      <c r="DA14" s="1344"/>
      <c r="DB14" s="1344"/>
      <c r="DC14" s="1344"/>
      <c r="DD14" s="1344"/>
      <c r="DE14" s="1344"/>
      <c r="DF14" s="1344"/>
      <c r="DG14" s="1344"/>
      <c r="DH14" s="1344"/>
      <c r="DI14" s="1344"/>
      <c r="DJ14" s="1344"/>
      <c r="DK14" s="1344"/>
      <c r="DL14" s="1344"/>
      <c r="DM14" s="1344"/>
      <c r="DN14" s="1344"/>
      <c r="DO14" s="1344"/>
      <c r="DP14" s="1344"/>
      <c r="DQ14" s="1344"/>
      <c r="DR14" s="1344"/>
      <c r="DS14" s="1344"/>
      <c r="DT14" s="1344"/>
      <c r="DU14" s="1344"/>
      <c r="DV14" s="1344"/>
      <c r="DW14" s="1344"/>
      <c r="DX14" s="1344"/>
      <c r="DY14" s="1344"/>
      <c r="DZ14" s="1344"/>
      <c r="EA14" s="1344"/>
      <c r="EB14" s="1344"/>
      <c r="EC14" s="1344"/>
      <c r="ED14" s="1344"/>
      <c r="EE14" s="1344"/>
      <c r="EF14" s="1344"/>
      <c r="EG14" s="1344"/>
      <c r="EH14" s="1344"/>
      <c r="EI14" s="1344"/>
      <c r="EJ14" s="1344"/>
      <c r="EK14" s="1344"/>
      <c r="EL14" s="1344"/>
      <c r="EM14" s="1344"/>
      <c r="EN14" s="1344"/>
      <c r="EO14" s="1344"/>
      <c r="EP14" s="1344"/>
      <c r="EQ14" s="1344"/>
      <c r="ER14" s="1344"/>
      <c r="ES14" s="1344"/>
      <c r="ET14" s="1344"/>
      <c r="EU14" s="1344"/>
      <c r="EV14" s="1344"/>
      <c r="EW14" s="1344"/>
      <c r="EX14" s="1344"/>
      <c r="EY14" s="1344"/>
      <c r="EZ14" s="1344"/>
      <c r="FA14" s="1344"/>
      <c r="FB14" s="1344"/>
      <c r="FC14" s="1344"/>
      <c r="FD14" s="1344"/>
      <c r="FE14" s="1344"/>
      <c r="FF14" s="1344"/>
      <c r="FG14" s="1344"/>
      <c r="FH14" s="1344"/>
      <c r="FI14" s="1344"/>
      <c r="FJ14" s="1344"/>
      <c r="FK14" s="1344"/>
      <c r="FL14" s="1344"/>
      <c r="FM14" s="1344"/>
      <c r="FN14" s="1344"/>
      <c r="FO14" s="1344"/>
      <c r="FP14" s="1344"/>
      <c r="FQ14" s="1344"/>
      <c r="FR14" s="1344"/>
      <c r="FS14" s="1344"/>
      <c r="FT14" s="1344"/>
      <c r="FU14" s="1344"/>
      <c r="FV14" s="1344"/>
      <c r="FW14" s="1344"/>
      <c r="FX14" s="1344"/>
      <c r="FY14" s="1344"/>
      <c r="FZ14" s="1344"/>
      <c r="GA14" s="1344"/>
      <c r="GB14" s="1344"/>
      <c r="GC14" s="1344"/>
      <c r="GD14" s="1344"/>
      <c r="GE14" s="1344"/>
      <c r="GF14" s="1344"/>
      <c r="GG14" s="1344"/>
      <c r="GH14" s="1344"/>
      <c r="GI14" s="1344"/>
      <c r="GJ14" s="1344"/>
      <c r="GK14" s="1344"/>
      <c r="GL14" s="1344"/>
      <c r="GM14" s="1344"/>
      <c r="GN14" s="1344"/>
      <c r="GO14" s="1344"/>
      <c r="GP14" s="1344"/>
      <c r="GQ14" s="1344"/>
      <c r="GR14" s="1344"/>
      <c r="GS14" s="1344"/>
      <c r="GT14" s="1344"/>
      <c r="GU14" s="1344"/>
      <c r="GV14" s="1344"/>
      <c r="GW14" s="1344"/>
      <c r="GX14" s="1344"/>
      <c r="GY14" s="1344"/>
      <c r="GZ14" s="1344"/>
      <c r="HA14" s="1344"/>
      <c r="HB14" s="1344"/>
      <c r="HC14" s="1344"/>
      <c r="HD14" s="1344"/>
      <c r="HE14" s="1344"/>
      <c r="HF14" s="1344"/>
      <c r="HG14" s="1344"/>
      <c r="HH14" s="1344"/>
      <c r="HI14" s="1344"/>
      <c r="HJ14" s="1344"/>
      <c r="HK14" s="1344"/>
      <c r="HL14" s="1344"/>
      <c r="HM14" s="1344"/>
      <c r="HN14" s="1344"/>
      <c r="HO14" s="1344"/>
      <c r="HP14" s="1344"/>
      <c r="HQ14" s="1344"/>
      <c r="HR14" s="1344"/>
      <c r="HS14" s="1344"/>
      <c r="HT14" s="1344"/>
      <c r="HU14" s="1344"/>
      <c r="HV14" s="1344"/>
      <c r="HW14" s="1344"/>
      <c r="HX14" s="1344"/>
      <c r="HY14" s="1344"/>
      <c r="HZ14" s="1344"/>
      <c r="IA14" s="1344"/>
      <c r="IB14" s="1344"/>
      <c r="IC14" s="1344"/>
      <c r="ID14" s="1344"/>
      <c r="IE14" s="1344"/>
      <c r="IF14" s="1344"/>
      <c r="IG14" s="1344"/>
      <c r="IH14" s="1344"/>
      <c r="II14" s="1344"/>
      <c r="IJ14" s="1344"/>
      <c r="IK14" s="1344"/>
      <c r="IL14" s="1344"/>
      <c r="IM14" s="1344"/>
      <c r="IN14" s="1344"/>
      <c r="IO14" s="1344"/>
      <c r="IP14" s="1344"/>
    </row>
    <row r="15" spans="1:250">
      <c r="A15" s="1344"/>
      <c r="B15" s="2894"/>
      <c r="C15" s="2280" t="s">
        <v>993</v>
      </c>
      <c r="D15" s="2441" t="s">
        <v>576</v>
      </c>
      <c r="E15" s="1959">
        <v>14.306666999999999</v>
      </c>
      <c r="F15" s="1959">
        <v>15.424234869999999</v>
      </c>
      <c r="G15" s="1959">
        <v>16.292895730000001</v>
      </c>
      <c r="H15" s="1959">
        <v>15.770829460000002</v>
      </c>
      <c r="I15" s="1959">
        <v>14.89768115</v>
      </c>
      <c r="J15" s="1959">
        <v>12.7881464</v>
      </c>
      <c r="K15" s="1959">
        <v>14.403391300000001</v>
      </c>
      <c r="L15" s="1959">
        <v>14.580280400000001</v>
      </c>
      <c r="M15" s="1959">
        <v>15.19490991</v>
      </c>
      <c r="N15" s="1959">
        <v>14.39439383</v>
      </c>
      <c r="O15" s="1959">
        <v>13.57866493</v>
      </c>
      <c r="P15" s="1959">
        <v>14.06998963</v>
      </c>
      <c r="Q15" s="1959">
        <v>13.121288460000001</v>
      </c>
      <c r="R15" s="1959">
        <v>12.45880403</v>
      </c>
      <c r="S15" s="1959">
        <v>12.34536486</v>
      </c>
      <c r="T15" s="1959">
        <v>12.945203470000001</v>
      </c>
      <c r="U15" s="1959">
        <v>13.477827189999999</v>
      </c>
      <c r="V15" s="1959">
        <v>14.45498136</v>
      </c>
      <c r="W15" s="1959">
        <v>15.78463943</v>
      </c>
      <c r="X15" s="1959">
        <v>16.51279173</v>
      </c>
      <c r="Y15" s="1959">
        <v>13.423027800000002</v>
      </c>
      <c r="Z15" s="1959">
        <v>14.183783480000001</v>
      </c>
      <c r="AA15" s="1959">
        <v>14.357443179999999</v>
      </c>
      <c r="AB15" s="1959">
        <v>14.347022390000001</v>
      </c>
      <c r="AC15" s="1959">
        <v>14.02686606</v>
      </c>
      <c r="AD15" s="1959">
        <v>14.88835591</v>
      </c>
      <c r="AE15" s="1959">
        <v>15.44567243</v>
      </c>
      <c r="AF15" s="1959">
        <v>15.10535</v>
      </c>
      <c r="AG15" s="1959">
        <v>15.665881000000001</v>
      </c>
      <c r="AH15" s="1959">
        <v>16.506736</v>
      </c>
      <c r="AI15" s="1959">
        <v>16.228975999999999</v>
      </c>
      <c r="AJ15" s="1959">
        <v>16.263313</v>
      </c>
      <c r="AK15" s="1963">
        <v>16.502306999999998</v>
      </c>
      <c r="AL15" s="1963">
        <v>18.340264000000001</v>
      </c>
      <c r="AM15" s="1963">
        <v>18.461711000000001</v>
      </c>
      <c r="AN15" s="2435" t="s">
        <v>579</v>
      </c>
      <c r="AO15" s="1267" t="s">
        <v>1247</v>
      </c>
      <c r="AP15" s="1344"/>
      <c r="AQ15" s="327"/>
      <c r="AR15" s="1344"/>
      <c r="AS15" s="1344"/>
      <c r="AT15" s="1344"/>
      <c r="AU15" s="1344"/>
      <c r="AV15" s="1344"/>
      <c r="AW15" s="1344"/>
      <c r="AX15" s="1344"/>
      <c r="AY15" s="1344"/>
      <c r="AZ15" s="1344"/>
      <c r="BA15" s="1344"/>
      <c r="BB15" s="1344"/>
      <c r="BC15" s="1344"/>
      <c r="BD15" s="1344"/>
      <c r="BE15" s="1344"/>
      <c r="BF15" s="1344"/>
      <c r="BG15" s="1344"/>
      <c r="BH15" s="1344"/>
      <c r="BI15" s="1344"/>
      <c r="BJ15" s="1344"/>
      <c r="BK15" s="1344"/>
      <c r="BL15" s="1344"/>
      <c r="BM15" s="1344"/>
      <c r="BN15" s="1344"/>
      <c r="BO15" s="1344"/>
      <c r="BP15" s="1344"/>
      <c r="BQ15" s="1344"/>
      <c r="BR15" s="1344"/>
      <c r="BS15" s="1344"/>
      <c r="BT15" s="1344"/>
      <c r="BU15" s="1344"/>
      <c r="BV15" s="1344"/>
      <c r="BW15" s="1344"/>
      <c r="BX15" s="1344"/>
      <c r="BY15" s="1344"/>
      <c r="BZ15" s="1344"/>
      <c r="CA15" s="1344"/>
      <c r="CB15" s="1344"/>
      <c r="CC15" s="1344"/>
      <c r="CD15" s="1344"/>
      <c r="CE15" s="1344"/>
      <c r="CF15" s="1344"/>
      <c r="CG15" s="1344"/>
      <c r="CH15" s="1344"/>
      <c r="CI15" s="1344"/>
      <c r="CJ15" s="1344"/>
      <c r="CK15" s="1344"/>
      <c r="CL15" s="1344"/>
      <c r="CM15" s="1344"/>
      <c r="CN15" s="1344"/>
      <c r="CO15" s="1344"/>
      <c r="CP15" s="1344"/>
      <c r="CQ15" s="1344"/>
      <c r="CR15" s="1344"/>
      <c r="CS15" s="1344"/>
      <c r="CT15" s="1344"/>
      <c r="CU15" s="1344"/>
      <c r="CV15" s="1344"/>
      <c r="CW15" s="1344"/>
      <c r="CX15" s="1344"/>
      <c r="CY15" s="1344"/>
      <c r="CZ15" s="1344"/>
      <c r="DA15" s="1344"/>
      <c r="DB15" s="1344"/>
      <c r="DC15" s="1344"/>
      <c r="DD15" s="1344"/>
      <c r="DE15" s="1344"/>
      <c r="DF15" s="1344"/>
      <c r="DG15" s="1344"/>
      <c r="DH15" s="1344"/>
      <c r="DI15" s="1344"/>
      <c r="DJ15" s="1344"/>
      <c r="DK15" s="1344"/>
      <c r="DL15" s="1344"/>
      <c r="DM15" s="1344"/>
      <c r="DN15" s="1344"/>
      <c r="DO15" s="1344"/>
      <c r="DP15" s="1344"/>
      <c r="DQ15" s="1344"/>
      <c r="DR15" s="1344"/>
      <c r="DS15" s="1344"/>
      <c r="DT15" s="1344"/>
      <c r="DU15" s="1344"/>
      <c r="DV15" s="1344"/>
      <c r="DW15" s="1344"/>
      <c r="DX15" s="1344"/>
      <c r="DY15" s="1344"/>
      <c r="DZ15" s="1344"/>
      <c r="EA15" s="1344"/>
      <c r="EB15" s="1344"/>
      <c r="EC15" s="1344"/>
      <c r="ED15" s="1344"/>
      <c r="EE15" s="1344"/>
      <c r="EF15" s="1344"/>
      <c r="EG15" s="1344"/>
      <c r="EH15" s="1344"/>
      <c r="EI15" s="1344"/>
      <c r="EJ15" s="1344"/>
      <c r="EK15" s="1344"/>
      <c r="EL15" s="1344"/>
      <c r="EM15" s="1344"/>
      <c r="EN15" s="1344"/>
      <c r="EO15" s="1344"/>
      <c r="EP15" s="1344"/>
      <c r="EQ15" s="1344"/>
      <c r="ER15" s="1344"/>
      <c r="ES15" s="1344"/>
      <c r="ET15" s="1344"/>
      <c r="EU15" s="1344"/>
      <c r="EV15" s="1344"/>
      <c r="EW15" s="1344"/>
      <c r="EX15" s="1344"/>
      <c r="EY15" s="1344"/>
      <c r="EZ15" s="1344"/>
      <c r="FA15" s="1344"/>
      <c r="FB15" s="1344"/>
      <c r="FC15" s="1344"/>
      <c r="FD15" s="1344"/>
      <c r="FE15" s="1344"/>
      <c r="FF15" s="1344"/>
      <c r="FG15" s="1344"/>
      <c r="FH15" s="1344"/>
      <c r="FI15" s="1344"/>
      <c r="FJ15" s="1344"/>
      <c r="FK15" s="1344"/>
      <c r="FL15" s="1344"/>
      <c r="FM15" s="1344"/>
      <c r="FN15" s="1344"/>
      <c r="FO15" s="1344"/>
      <c r="FP15" s="1344"/>
      <c r="FQ15" s="1344"/>
      <c r="FR15" s="1344"/>
      <c r="FS15" s="1344"/>
      <c r="FT15" s="1344"/>
      <c r="FU15" s="1344"/>
      <c r="FV15" s="1344"/>
      <c r="FW15" s="1344"/>
      <c r="FX15" s="1344"/>
      <c r="FY15" s="1344"/>
      <c r="FZ15" s="1344"/>
      <c r="GA15" s="1344"/>
      <c r="GB15" s="1344"/>
      <c r="GC15" s="1344"/>
      <c r="GD15" s="1344"/>
      <c r="GE15" s="1344"/>
      <c r="GF15" s="1344"/>
      <c r="GG15" s="1344"/>
      <c r="GH15" s="1344"/>
      <c r="GI15" s="1344"/>
      <c r="GJ15" s="1344"/>
      <c r="GK15" s="1344"/>
      <c r="GL15" s="1344"/>
      <c r="GM15" s="1344"/>
      <c r="GN15" s="1344"/>
      <c r="GO15" s="1344"/>
      <c r="GP15" s="1344"/>
      <c r="GQ15" s="1344"/>
      <c r="GR15" s="1344"/>
      <c r="GS15" s="1344"/>
      <c r="GT15" s="1344"/>
      <c r="GU15" s="1344"/>
      <c r="GV15" s="1344"/>
      <c r="GW15" s="1344"/>
      <c r="GX15" s="1344"/>
      <c r="GY15" s="1344"/>
      <c r="GZ15" s="1344"/>
      <c r="HA15" s="1344"/>
      <c r="HB15" s="1344"/>
      <c r="HC15" s="1344"/>
      <c r="HD15" s="1344"/>
      <c r="HE15" s="1344"/>
      <c r="HF15" s="1344"/>
      <c r="HG15" s="1344"/>
      <c r="HH15" s="1344"/>
      <c r="HI15" s="1344"/>
      <c r="HJ15" s="1344"/>
      <c r="HK15" s="1344"/>
      <c r="HL15" s="1344"/>
      <c r="HM15" s="1344"/>
      <c r="HN15" s="1344"/>
      <c r="HO15" s="1344"/>
      <c r="HP15" s="1344"/>
      <c r="HQ15" s="1344"/>
      <c r="HR15" s="1344"/>
      <c r="HS15" s="1344"/>
      <c r="HT15" s="1344"/>
      <c r="HU15" s="1344"/>
      <c r="HV15" s="1344"/>
      <c r="HW15" s="1344"/>
      <c r="HX15" s="1344"/>
      <c r="HY15" s="1344"/>
      <c r="HZ15" s="1344"/>
      <c r="IA15" s="1344"/>
      <c r="IB15" s="1344"/>
      <c r="IC15" s="1344"/>
      <c r="ID15" s="1344"/>
      <c r="IE15" s="1344"/>
      <c r="IF15" s="1344"/>
      <c r="IG15" s="1344"/>
      <c r="IH15" s="1344"/>
      <c r="II15" s="1344"/>
      <c r="IJ15" s="1344"/>
      <c r="IK15" s="1344"/>
      <c r="IL15" s="1344"/>
      <c r="IM15" s="1344"/>
      <c r="IN15" s="1344"/>
      <c r="IO15" s="1344"/>
      <c r="IP15" s="1344"/>
    </row>
    <row r="16" spans="1:250">
      <c r="A16" s="1344"/>
      <c r="B16" s="2895"/>
      <c r="C16" s="2442" t="s">
        <v>1308</v>
      </c>
      <c r="D16" s="2443" t="s">
        <v>577</v>
      </c>
      <c r="E16" s="2425" t="s">
        <v>1298</v>
      </c>
      <c r="F16" s="2444">
        <v>7.8</v>
      </c>
      <c r="G16" s="2444">
        <v>5.6</v>
      </c>
      <c r="H16" s="2444">
        <v>-3.2</v>
      </c>
      <c r="I16" s="2444">
        <v>-5.5</v>
      </c>
      <c r="J16" s="2444">
        <v>-2</v>
      </c>
      <c r="K16" s="2444">
        <v>-1.4</v>
      </c>
      <c r="L16" s="2444">
        <v>1.2</v>
      </c>
      <c r="M16" s="2444">
        <v>4.2</v>
      </c>
      <c r="N16" s="2444">
        <v>-5.3</v>
      </c>
      <c r="O16" s="2444">
        <v>-5.7</v>
      </c>
      <c r="P16" s="2444">
        <v>3.6</v>
      </c>
      <c r="Q16" s="2444">
        <v>-6.7</v>
      </c>
      <c r="R16" s="2444">
        <v>-5</v>
      </c>
      <c r="S16" s="2444">
        <v>-0.9</v>
      </c>
      <c r="T16" s="2444">
        <v>4.9000000000000004</v>
      </c>
      <c r="U16" s="2444">
        <v>4.0999999999999996</v>
      </c>
      <c r="V16" s="2444">
        <v>7.3</v>
      </c>
      <c r="W16" s="2444">
        <v>9.1999999999999993</v>
      </c>
      <c r="X16" s="2444">
        <v>4.5999999999999996</v>
      </c>
      <c r="Y16" s="2444">
        <v>-18.7</v>
      </c>
      <c r="Z16" s="2444">
        <v>5.7</v>
      </c>
      <c r="AA16" s="2444">
        <v>1.2</v>
      </c>
      <c r="AB16" s="2444">
        <v>-0.1</v>
      </c>
      <c r="AC16" s="2444">
        <v>-2.9</v>
      </c>
      <c r="AD16" s="2444">
        <v>6.1</v>
      </c>
      <c r="AE16" s="2444">
        <v>3.7</v>
      </c>
      <c r="AF16" s="2444">
        <v>-2.2000000000000002</v>
      </c>
      <c r="AG16" s="1226">
        <f t="shared" ref="AG16:AM16" si="12">ROUND((AG15-AF15)/AF15*100,1)</f>
        <v>3.7</v>
      </c>
      <c r="AH16" s="1226">
        <f t="shared" si="12"/>
        <v>5.4</v>
      </c>
      <c r="AI16" s="1226">
        <f t="shared" si="12"/>
        <v>-1.7</v>
      </c>
      <c r="AJ16" s="1226">
        <f t="shared" si="12"/>
        <v>0.2</v>
      </c>
      <c r="AK16" s="1226">
        <f t="shared" si="12"/>
        <v>1.5</v>
      </c>
      <c r="AL16" s="1226">
        <f t="shared" si="12"/>
        <v>11.1</v>
      </c>
      <c r="AM16" s="1226">
        <f t="shared" si="12"/>
        <v>0.7</v>
      </c>
      <c r="AN16" s="2445" t="s">
        <v>579</v>
      </c>
      <c r="AO16" s="1264" t="s">
        <v>1309</v>
      </c>
      <c r="AP16" s="1344"/>
      <c r="AQ16" s="327" t="s">
        <v>1310</v>
      </c>
      <c r="AR16" s="1344"/>
      <c r="AS16" s="1344"/>
      <c r="AT16" s="1344"/>
      <c r="AU16" s="1344"/>
      <c r="AV16" s="1344"/>
      <c r="AW16" s="1344"/>
      <c r="AX16" s="1344"/>
      <c r="AY16" s="1344"/>
      <c r="AZ16" s="1344"/>
      <c r="BA16" s="1344"/>
      <c r="BB16" s="1344"/>
      <c r="BC16" s="1344"/>
      <c r="BD16" s="1344"/>
      <c r="BE16" s="1344"/>
      <c r="BF16" s="1344"/>
      <c r="BG16" s="1344"/>
      <c r="BH16" s="1344"/>
      <c r="BI16" s="1344"/>
      <c r="BJ16" s="1344"/>
      <c r="BK16" s="1344"/>
      <c r="BL16" s="1344"/>
      <c r="BM16" s="1344"/>
      <c r="BN16" s="1344"/>
      <c r="BO16" s="1344"/>
      <c r="BP16" s="1344"/>
      <c r="BQ16" s="1344"/>
      <c r="BR16" s="1344"/>
      <c r="BS16" s="1344"/>
      <c r="BT16" s="1344"/>
      <c r="BU16" s="1344"/>
      <c r="BV16" s="1344"/>
      <c r="BW16" s="1344"/>
      <c r="BX16" s="1344"/>
      <c r="BY16" s="1344"/>
      <c r="BZ16" s="1344"/>
      <c r="CA16" s="1344"/>
      <c r="CB16" s="1344"/>
      <c r="CC16" s="1344"/>
      <c r="CD16" s="1344"/>
      <c r="CE16" s="1344"/>
      <c r="CF16" s="1344"/>
      <c r="CG16" s="1344"/>
      <c r="CH16" s="1344"/>
      <c r="CI16" s="1344"/>
      <c r="CJ16" s="1344"/>
      <c r="CK16" s="1344"/>
      <c r="CL16" s="1344"/>
      <c r="CM16" s="1344"/>
      <c r="CN16" s="1344"/>
      <c r="CO16" s="1344"/>
      <c r="CP16" s="1344"/>
      <c r="CQ16" s="1344"/>
      <c r="CR16" s="1344"/>
      <c r="CS16" s="1344"/>
      <c r="CT16" s="1344"/>
      <c r="CU16" s="1344"/>
      <c r="CV16" s="1344"/>
      <c r="CW16" s="1344"/>
      <c r="CX16" s="1344"/>
      <c r="CY16" s="1344"/>
      <c r="CZ16" s="1344"/>
      <c r="DA16" s="1344"/>
      <c r="DB16" s="1344"/>
      <c r="DC16" s="1344"/>
      <c r="DD16" s="1344"/>
      <c r="DE16" s="1344"/>
      <c r="DF16" s="1344"/>
      <c r="DG16" s="1344"/>
      <c r="DH16" s="1344"/>
      <c r="DI16" s="1344"/>
      <c r="DJ16" s="1344"/>
      <c r="DK16" s="1344"/>
      <c r="DL16" s="1344"/>
      <c r="DM16" s="1344"/>
      <c r="DN16" s="1344"/>
      <c r="DO16" s="1344"/>
      <c r="DP16" s="1344"/>
      <c r="DQ16" s="1344"/>
      <c r="DR16" s="1344"/>
      <c r="DS16" s="1344"/>
      <c r="DT16" s="1344"/>
      <c r="DU16" s="1344"/>
      <c r="DV16" s="1344"/>
      <c r="DW16" s="1344"/>
      <c r="DX16" s="1344"/>
      <c r="DY16" s="1344"/>
      <c r="DZ16" s="1344"/>
      <c r="EA16" s="1344"/>
      <c r="EB16" s="1344"/>
      <c r="EC16" s="1344"/>
      <c r="ED16" s="1344"/>
      <c r="EE16" s="1344"/>
      <c r="EF16" s="1344"/>
      <c r="EG16" s="1344"/>
      <c r="EH16" s="1344"/>
      <c r="EI16" s="1344"/>
      <c r="EJ16" s="1344"/>
      <c r="EK16" s="1344"/>
      <c r="EL16" s="1344"/>
      <c r="EM16" s="1344"/>
      <c r="EN16" s="1344"/>
      <c r="EO16" s="1344"/>
      <c r="EP16" s="1344"/>
      <c r="EQ16" s="1344"/>
      <c r="ER16" s="1344"/>
      <c r="ES16" s="1344"/>
      <c r="ET16" s="1344"/>
      <c r="EU16" s="1344"/>
      <c r="EV16" s="1344"/>
      <c r="EW16" s="1344"/>
      <c r="EX16" s="1344"/>
      <c r="EY16" s="1344"/>
      <c r="EZ16" s="1344"/>
      <c r="FA16" s="1344"/>
      <c r="FB16" s="1344"/>
      <c r="FC16" s="1344"/>
      <c r="FD16" s="1344"/>
      <c r="FE16" s="1344"/>
      <c r="FF16" s="1344"/>
      <c r="FG16" s="1344"/>
      <c r="FH16" s="1344"/>
      <c r="FI16" s="1344"/>
      <c r="FJ16" s="1344"/>
      <c r="FK16" s="1344"/>
      <c r="FL16" s="1344"/>
      <c r="FM16" s="1344"/>
      <c r="FN16" s="1344"/>
      <c r="FO16" s="1344"/>
      <c r="FP16" s="1344"/>
      <c r="FQ16" s="1344"/>
      <c r="FR16" s="1344"/>
      <c r="FS16" s="1344"/>
      <c r="FT16" s="1344"/>
      <c r="FU16" s="1344"/>
      <c r="FV16" s="1344"/>
      <c r="FW16" s="1344"/>
      <c r="FX16" s="1344"/>
      <c r="FY16" s="1344"/>
      <c r="FZ16" s="1344"/>
      <c r="GA16" s="1344"/>
      <c r="GB16" s="1344"/>
      <c r="GC16" s="1344"/>
      <c r="GD16" s="1344"/>
      <c r="GE16" s="1344"/>
      <c r="GF16" s="1344"/>
      <c r="GG16" s="1344"/>
      <c r="GH16" s="1344"/>
      <c r="GI16" s="1344"/>
      <c r="GJ16" s="1344"/>
      <c r="GK16" s="1344"/>
      <c r="GL16" s="1344"/>
      <c r="GM16" s="1344"/>
      <c r="GN16" s="1344"/>
      <c r="GO16" s="1344"/>
      <c r="GP16" s="1344"/>
      <c r="GQ16" s="1344"/>
      <c r="GR16" s="1344"/>
      <c r="GS16" s="1344"/>
      <c r="GT16" s="1344"/>
      <c r="GU16" s="1344"/>
      <c r="GV16" s="1344"/>
      <c r="GW16" s="1344"/>
      <c r="GX16" s="1344"/>
      <c r="GY16" s="1344"/>
      <c r="GZ16" s="1344"/>
      <c r="HA16" s="1344"/>
      <c r="HB16" s="1344"/>
      <c r="HC16" s="1344"/>
      <c r="HD16" s="1344"/>
      <c r="HE16" s="1344"/>
      <c r="HF16" s="1344"/>
      <c r="HG16" s="1344"/>
      <c r="HH16" s="1344"/>
      <c r="HI16" s="1344"/>
      <c r="HJ16" s="1344"/>
      <c r="HK16" s="1344"/>
      <c r="HL16" s="1344"/>
      <c r="HM16" s="1344"/>
      <c r="HN16" s="1344"/>
      <c r="HO16" s="1344"/>
      <c r="HP16" s="1344"/>
      <c r="HQ16" s="1344"/>
      <c r="HR16" s="1344"/>
      <c r="HS16" s="1344"/>
      <c r="HT16" s="1344"/>
      <c r="HU16" s="1344"/>
      <c r="HV16" s="1344"/>
      <c r="HW16" s="1344"/>
      <c r="HX16" s="1344"/>
      <c r="HY16" s="1344"/>
      <c r="HZ16" s="1344"/>
      <c r="IA16" s="1344"/>
      <c r="IB16" s="1344"/>
      <c r="IC16" s="1344"/>
      <c r="ID16" s="1344"/>
      <c r="IE16" s="1344"/>
      <c r="IF16" s="1344"/>
      <c r="IG16" s="1344"/>
      <c r="IH16" s="1344"/>
      <c r="II16" s="1344"/>
      <c r="IJ16" s="1344"/>
      <c r="IK16" s="1344"/>
      <c r="IL16" s="1344"/>
      <c r="IM16" s="1344"/>
      <c r="IN16" s="1344"/>
      <c r="IO16" s="1344"/>
      <c r="IP16" s="1344"/>
    </row>
    <row r="17" spans="1:250">
      <c r="A17" s="1344"/>
      <c r="B17" s="2908" t="s">
        <v>1311</v>
      </c>
      <c r="C17" s="2446" t="s">
        <v>995</v>
      </c>
      <c r="D17" s="2447" t="s">
        <v>996</v>
      </c>
      <c r="E17" s="2448" t="s">
        <v>1312</v>
      </c>
      <c r="F17" s="2448" t="s">
        <v>1313</v>
      </c>
      <c r="G17" s="2448" t="s">
        <v>1010</v>
      </c>
      <c r="H17" s="2448" t="s">
        <v>1314</v>
      </c>
      <c r="I17" s="2448" t="s">
        <v>1315</v>
      </c>
      <c r="J17" s="2448" t="s">
        <v>1316</v>
      </c>
      <c r="K17" s="2448" t="s">
        <v>1317</v>
      </c>
      <c r="L17" s="2448" t="s">
        <v>1318</v>
      </c>
      <c r="M17" s="2448" t="s">
        <v>1319</v>
      </c>
      <c r="N17" s="2448" t="s">
        <v>1002</v>
      </c>
      <c r="O17" s="1567" t="s">
        <v>1320</v>
      </c>
      <c r="P17" s="1567" t="s">
        <v>1321</v>
      </c>
      <c r="Q17" s="1567" t="s">
        <v>1322</v>
      </c>
      <c r="R17" s="1567" t="s">
        <v>1005</v>
      </c>
      <c r="S17" s="1567" t="s">
        <v>1006</v>
      </c>
      <c r="T17" s="1567" t="s">
        <v>907</v>
      </c>
      <c r="U17" s="1567" t="s">
        <v>1006</v>
      </c>
      <c r="V17" s="1567" t="s">
        <v>1005</v>
      </c>
      <c r="W17" s="1567" t="s">
        <v>1323</v>
      </c>
      <c r="X17" s="1567" t="s">
        <v>1007</v>
      </c>
      <c r="Y17" s="1567" t="s">
        <v>1324</v>
      </c>
      <c r="Z17" s="1567" t="s">
        <v>1011</v>
      </c>
      <c r="AA17" s="1567" t="s">
        <v>1011</v>
      </c>
      <c r="AB17" s="1567" t="s">
        <v>1325</v>
      </c>
      <c r="AC17" s="1567" t="s">
        <v>906</v>
      </c>
      <c r="AD17" s="1567" t="s">
        <v>1316</v>
      </c>
      <c r="AE17" s="1567" t="s">
        <v>1326</v>
      </c>
      <c r="AF17" s="1567" t="s">
        <v>913</v>
      </c>
      <c r="AG17" s="1567" t="s">
        <v>1327</v>
      </c>
      <c r="AH17" s="1963" t="s">
        <v>843</v>
      </c>
      <c r="AI17" s="1963" t="s">
        <v>1328</v>
      </c>
      <c r="AJ17" s="1959" t="s">
        <v>1329</v>
      </c>
      <c r="AK17" s="1959" t="s">
        <v>1330</v>
      </c>
      <c r="AL17" s="1959" t="s">
        <v>1331</v>
      </c>
      <c r="AM17" s="1959" t="s">
        <v>1436</v>
      </c>
      <c r="AN17" s="1959" t="s">
        <v>1477</v>
      </c>
      <c r="AO17" s="1964" t="s">
        <v>1332</v>
      </c>
      <c r="AP17" s="1344"/>
      <c r="AQ17" s="327" t="s">
        <v>1333</v>
      </c>
      <c r="AR17" s="1344"/>
      <c r="AS17" s="1344"/>
      <c r="AT17" s="1344"/>
      <c r="AU17" s="1344"/>
      <c r="AV17" s="1344"/>
      <c r="AW17" s="1344"/>
      <c r="AX17" s="1344"/>
      <c r="AY17" s="1344"/>
      <c r="AZ17" s="1344"/>
      <c r="BA17" s="1344"/>
      <c r="BB17" s="1344"/>
      <c r="BC17" s="1344"/>
      <c r="BD17" s="1344"/>
      <c r="BE17" s="1344"/>
      <c r="BF17" s="1344"/>
      <c r="BG17" s="1344"/>
      <c r="BH17" s="1344"/>
      <c r="BI17" s="1344"/>
      <c r="BJ17" s="1344"/>
      <c r="BK17" s="1344"/>
      <c r="BL17" s="1344"/>
      <c r="BM17" s="1344"/>
      <c r="BN17" s="1344"/>
      <c r="BO17" s="1344"/>
      <c r="BP17" s="1344"/>
      <c r="BQ17" s="1344"/>
      <c r="BR17" s="1344"/>
      <c r="BS17" s="1344"/>
      <c r="BT17" s="1344"/>
      <c r="BU17" s="1344"/>
      <c r="BV17" s="1344"/>
      <c r="BW17" s="1344"/>
      <c r="BX17" s="1344"/>
      <c r="BY17" s="1344"/>
      <c r="BZ17" s="1344"/>
      <c r="CA17" s="1344"/>
      <c r="CB17" s="1344"/>
      <c r="CC17" s="1344"/>
      <c r="CD17" s="1344"/>
      <c r="CE17" s="1344"/>
      <c r="CF17" s="1344"/>
      <c r="CG17" s="1344"/>
      <c r="CH17" s="1344"/>
      <c r="CI17" s="1344"/>
      <c r="CJ17" s="1344"/>
      <c r="CK17" s="1344"/>
      <c r="CL17" s="1344"/>
      <c r="CM17" s="1344"/>
      <c r="CN17" s="1344"/>
      <c r="CO17" s="1344"/>
      <c r="CP17" s="1344"/>
      <c r="CQ17" s="1344"/>
      <c r="CR17" s="1344"/>
      <c r="CS17" s="1344"/>
      <c r="CT17" s="1344"/>
      <c r="CU17" s="1344"/>
      <c r="CV17" s="1344"/>
      <c r="CW17" s="1344"/>
      <c r="CX17" s="1344"/>
      <c r="CY17" s="1344"/>
      <c r="CZ17" s="1344"/>
      <c r="DA17" s="1344"/>
      <c r="DB17" s="1344"/>
      <c r="DC17" s="1344"/>
      <c r="DD17" s="1344"/>
      <c r="DE17" s="1344"/>
      <c r="DF17" s="1344"/>
      <c r="DG17" s="1344"/>
      <c r="DH17" s="1344"/>
      <c r="DI17" s="1344"/>
      <c r="DJ17" s="1344"/>
      <c r="DK17" s="1344"/>
      <c r="DL17" s="1344"/>
      <c r="DM17" s="1344"/>
      <c r="DN17" s="1344"/>
      <c r="DO17" s="1344"/>
      <c r="DP17" s="1344"/>
      <c r="DQ17" s="1344"/>
      <c r="DR17" s="1344"/>
      <c r="DS17" s="1344"/>
      <c r="DT17" s="1344"/>
      <c r="DU17" s="1344"/>
      <c r="DV17" s="1344"/>
      <c r="DW17" s="1344"/>
      <c r="DX17" s="1344"/>
      <c r="DY17" s="1344"/>
      <c r="DZ17" s="1344"/>
      <c r="EA17" s="1344"/>
      <c r="EB17" s="1344"/>
      <c r="EC17" s="1344"/>
      <c r="ED17" s="1344"/>
      <c r="EE17" s="1344"/>
      <c r="EF17" s="1344"/>
      <c r="EG17" s="1344"/>
      <c r="EH17" s="1344"/>
      <c r="EI17" s="1344"/>
      <c r="EJ17" s="1344"/>
      <c r="EK17" s="1344"/>
      <c r="EL17" s="1344"/>
      <c r="EM17" s="1344"/>
      <c r="EN17" s="1344"/>
      <c r="EO17" s="1344"/>
      <c r="EP17" s="1344"/>
      <c r="EQ17" s="1344"/>
      <c r="ER17" s="1344"/>
      <c r="ES17" s="1344"/>
      <c r="ET17" s="1344"/>
      <c r="EU17" s="1344"/>
      <c r="EV17" s="1344"/>
      <c r="EW17" s="1344"/>
      <c r="EX17" s="1344"/>
      <c r="EY17" s="1344"/>
      <c r="EZ17" s="1344"/>
      <c r="FA17" s="1344"/>
      <c r="FB17" s="1344"/>
      <c r="FC17" s="1344"/>
      <c r="FD17" s="1344"/>
      <c r="FE17" s="1344"/>
      <c r="FF17" s="1344"/>
      <c r="FG17" s="1344"/>
      <c r="FH17" s="1344"/>
      <c r="FI17" s="1344"/>
      <c r="FJ17" s="1344"/>
      <c r="FK17" s="1344"/>
      <c r="FL17" s="1344"/>
      <c r="FM17" s="1344"/>
      <c r="FN17" s="1344"/>
      <c r="FO17" s="1344"/>
      <c r="FP17" s="1344"/>
      <c r="FQ17" s="1344"/>
      <c r="FR17" s="1344"/>
      <c r="FS17" s="1344"/>
      <c r="FT17" s="1344"/>
      <c r="FU17" s="1344"/>
      <c r="FV17" s="1344"/>
      <c r="FW17" s="1344"/>
      <c r="FX17" s="1344"/>
      <c r="FY17" s="1344"/>
      <c r="FZ17" s="1344"/>
      <c r="GA17" s="1344"/>
      <c r="GB17" s="1344"/>
      <c r="GC17" s="1344"/>
      <c r="GD17" s="1344"/>
      <c r="GE17" s="1344"/>
      <c r="GF17" s="1344"/>
      <c r="GG17" s="1344"/>
      <c r="GH17" s="1344"/>
      <c r="GI17" s="1344"/>
      <c r="GJ17" s="1344"/>
      <c r="GK17" s="1344"/>
      <c r="GL17" s="1344"/>
      <c r="GM17" s="1344"/>
      <c r="GN17" s="1344"/>
      <c r="GO17" s="1344"/>
      <c r="GP17" s="1344"/>
      <c r="GQ17" s="1344"/>
      <c r="GR17" s="1344"/>
      <c r="GS17" s="1344"/>
      <c r="GT17" s="1344"/>
      <c r="GU17" s="1344"/>
      <c r="GV17" s="1344"/>
      <c r="GW17" s="1344"/>
      <c r="GX17" s="1344"/>
      <c r="GY17" s="1344"/>
      <c r="GZ17" s="1344"/>
      <c r="HA17" s="1344"/>
      <c r="HB17" s="1344"/>
      <c r="HC17" s="1344"/>
      <c r="HD17" s="1344"/>
      <c r="HE17" s="1344"/>
      <c r="HF17" s="1344"/>
      <c r="HG17" s="1344"/>
      <c r="HH17" s="1344"/>
      <c r="HI17" s="1344"/>
      <c r="HJ17" s="1344"/>
      <c r="HK17" s="1344"/>
      <c r="HL17" s="1344"/>
      <c r="HM17" s="1344"/>
      <c r="HN17" s="1344"/>
      <c r="HO17" s="1344"/>
      <c r="HP17" s="1344"/>
      <c r="HQ17" s="1344"/>
      <c r="HR17" s="1344"/>
      <c r="HS17" s="1344"/>
      <c r="HT17" s="1344"/>
      <c r="HU17" s="1344"/>
      <c r="HV17" s="1344"/>
      <c r="HW17" s="1344"/>
      <c r="HX17" s="1344"/>
      <c r="HY17" s="1344"/>
      <c r="HZ17" s="1344"/>
      <c r="IA17" s="1344"/>
      <c r="IB17" s="1344"/>
      <c r="IC17" s="1344"/>
      <c r="ID17" s="1344"/>
      <c r="IE17" s="1344"/>
      <c r="IF17" s="1344"/>
      <c r="IG17" s="1344"/>
      <c r="IH17" s="1344"/>
      <c r="II17" s="1344"/>
      <c r="IJ17" s="1344"/>
      <c r="IK17" s="1344"/>
      <c r="IL17" s="1344"/>
      <c r="IM17" s="1344"/>
      <c r="IN17" s="1344"/>
      <c r="IO17" s="1344"/>
      <c r="IP17" s="1344"/>
    </row>
    <row r="18" spans="1:250">
      <c r="A18" s="1344"/>
      <c r="B18" s="2894"/>
      <c r="C18" s="2449" t="s">
        <v>1014</v>
      </c>
      <c r="D18" s="2430" t="s">
        <v>577</v>
      </c>
      <c r="E18" s="2425" t="s">
        <v>1298</v>
      </c>
      <c r="F18" s="1511">
        <f>ROUND((F17-E17)/E17*100,1)</f>
        <v>3.3</v>
      </c>
      <c r="G18" s="1511">
        <f>ROUND((G17-F17)/F17*100,1)</f>
        <v>2.7</v>
      </c>
      <c r="H18" s="1511">
        <f t="shared" ref="H18:AN18" si="13">ROUND((H17-G17)/G17*100,1)</f>
        <v>1.6</v>
      </c>
      <c r="I18" s="1511">
        <f t="shared" si="13"/>
        <v>1.1000000000000001</v>
      </c>
      <c r="J18" s="1511">
        <f t="shared" si="13"/>
        <v>0.3</v>
      </c>
      <c r="K18" s="1511">
        <f t="shared" si="13"/>
        <v>0.2</v>
      </c>
      <c r="L18" s="1511">
        <f t="shared" si="13"/>
        <v>2</v>
      </c>
      <c r="M18" s="1511">
        <f t="shared" si="13"/>
        <v>1.9</v>
      </c>
      <c r="N18" s="1511">
        <f t="shared" si="13"/>
        <v>0.4</v>
      </c>
      <c r="O18" s="1511">
        <f t="shared" si="13"/>
        <v>-1.3</v>
      </c>
      <c r="P18" s="1511">
        <f t="shared" si="13"/>
        <v>-1.3</v>
      </c>
      <c r="Q18" s="1511">
        <f t="shared" si="13"/>
        <v>-2.2999999999999998</v>
      </c>
      <c r="R18" s="1511">
        <f t="shared" si="13"/>
        <v>-1.7</v>
      </c>
      <c r="S18" s="1511">
        <f t="shared" si="13"/>
        <v>-0.1</v>
      </c>
      <c r="T18" s="1511">
        <f t="shared" si="13"/>
        <v>0.4</v>
      </c>
      <c r="U18" s="1511">
        <f t="shared" si="13"/>
        <v>-0.4</v>
      </c>
      <c r="V18" s="1511">
        <f t="shared" si="13"/>
        <v>0.1</v>
      </c>
      <c r="W18" s="1511">
        <f t="shared" si="13"/>
        <v>0.1</v>
      </c>
      <c r="X18" s="1511">
        <f t="shared" si="13"/>
        <v>0.8</v>
      </c>
      <c r="Y18" s="1511">
        <f t="shared" si="13"/>
        <v>-1.4</v>
      </c>
      <c r="Z18" s="1511">
        <f t="shared" si="13"/>
        <v>-0.2</v>
      </c>
      <c r="AA18" s="1511">
        <f t="shared" si="13"/>
        <v>0</v>
      </c>
      <c r="AB18" s="1511">
        <f t="shared" si="13"/>
        <v>-0.5</v>
      </c>
      <c r="AC18" s="1511">
        <f t="shared" si="13"/>
        <v>1</v>
      </c>
      <c r="AD18" s="1511">
        <f t="shared" si="13"/>
        <v>2.4</v>
      </c>
      <c r="AE18" s="1511">
        <f t="shared" si="13"/>
        <v>0.6</v>
      </c>
      <c r="AF18" s="1511">
        <f t="shared" si="13"/>
        <v>0.1</v>
      </c>
      <c r="AG18" s="1511">
        <f t="shared" si="13"/>
        <v>0.5</v>
      </c>
      <c r="AH18" s="1226">
        <f t="shared" si="13"/>
        <v>0.4</v>
      </c>
      <c r="AI18" s="1226">
        <f t="shared" si="13"/>
        <v>0.9</v>
      </c>
      <c r="AJ18" s="1226">
        <f t="shared" si="13"/>
        <v>0.2</v>
      </c>
      <c r="AK18" s="1226">
        <f t="shared" si="13"/>
        <v>-0.3</v>
      </c>
      <c r="AL18" s="1226">
        <f t="shared" si="13"/>
        <v>2.6</v>
      </c>
      <c r="AM18" s="1226">
        <f t="shared" si="13"/>
        <v>3.2</v>
      </c>
      <c r="AN18" s="1226">
        <f t="shared" si="13"/>
        <v>3.2</v>
      </c>
      <c r="AO18" s="1966" t="s">
        <v>1334</v>
      </c>
      <c r="AP18" s="1344"/>
      <c r="AQ18" s="327"/>
      <c r="AR18" s="1967"/>
      <c r="AS18" s="1968"/>
      <c r="AT18" s="1967"/>
      <c r="AU18" s="1967"/>
      <c r="AV18" s="1967"/>
      <c r="AW18" s="1967"/>
      <c r="AX18" s="1967"/>
      <c r="AY18" s="1967"/>
      <c r="AZ18" s="1967"/>
      <c r="BA18" s="1967"/>
      <c r="BB18" s="1967"/>
      <c r="BC18" s="1967"/>
      <c r="BD18" s="1967"/>
      <c r="BE18" s="1967"/>
      <c r="BF18" s="1344"/>
      <c r="BG18" s="1344"/>
      <c r="BH18" s="1344"/>
      <c r="BI18" s="1344"/>
      <c r="BJ18" s="1344"/>
      <c r="BK18" s="1344"/>
      <c r="BL18" s="1344"/>
      <c r="BM18" s="1344"/>
      <c r="BN18" s="1344"/>
      <c r="BO18" s="1344"/>
      <c r="BP18" s="1344"/>
      <c r="BQ18" s="1344"/>
      <c r="BR18" s="1344"/>
      <c r="BS18" s="1344"/>
      <c r="BT18" s="1344"/>
      <c r="BU18" s="1344"/>
      <c r="BV18" s="1344"/>
      <c r="BW18" s="1344"/>
      <c r="BX18" s="1344"/>
      <c r="BY18" s="1344"/>
      <c r="BZ18" s="1344"/>
      <c r="CA18" s="1344"/>
      <c r="CB18" s="1344"/>
      <c r="CC18" s="1344"/>
      <c r="CD18" s="1344"/>
      <c r="CE18" s="1344"/>
      <c r="CF18" s="1344"/>
      <c r="CG18" s="1344"/>
      <c r="CH18" s="1344"/>
      <c r="CI18" s="1344"/>
      <c r="CJ18" s="1344"/>
      <c r="CK18" s="1344"/>
      <c r="CL18" s="1344"/>
      <c r="CM18" s="1344"/>
      <c r="CN18" s="1344"/>
      <c r="CO18" s="1344"/>
      <c r="CP18" s="1344"/>
      <c r="CQ18" s="1344"/>
      <c r="CR18" s="1344"/>
      <c r="CS18" s="1344"/>
      <c r="CT18" s="1344"/>
      <c r="CU18" s="1344"/>
      <c r="CV18" s="1344"/>
      <c r="CW18" s="1344"/>
      <c r="CX18" s="1344"/>
      <c r="CY18" s="1344"/>
      <c r="CZ18" s="1344"/>
      <c r="DA18" s="1344"/>
      <c r="DB18" s="1344"/>
      <c r="DC18" s="1344"/>
      <c r="DD18" s="1344"/>
      <c r="DE18" s="1344"/>
      <c r="DF18" s="1344"/>
      <c r="DG18" s="1344"/>
      <c r="DH18" s="1344"/>
      <c r="DI18" s="1344"/>
      <c r="DJ18" s="1344"/>
      <c r="DK18" s="1344"/>
      <c r="DL18" s="1344"/>
      <c r="DM18" s="1344"/>
      <c r="DN18" s="1344"/>
      <c r="DO18" s="1344"/>
      <c r="DP18" s="1344"/>
      <c r="DQ18" s="1344"/>
      <c r="DR18" s="1344"/>
      <c r="DS18" s="1344"/>
      <c r="DT18" s="1344"/>
      <c r="DU18" s="1344"/>
      <c r="DV18" s="1344"/>
      <c r="DW18" s="1344"/>
      <c r="DX18" s="1344"/>
      <c r="DY18" s="1344"/>
      <c r="DZ18" s="1344"/>
      <c r="EA18" s="1344"/>
      <c r="EB18" s="1344"/>
      <c r="EC18" s="1344"/>
      <c r="ED18" s="1344"/>
      <c r="EE18" s="1344"/>
      <c r="EF18" s="1344"/>
      <c r="EG18" s="1344"/>
      <c r="EH18" s="1344"/>
      <c r="EI18" s="1344"/>
      <c r="EJ18" s="1344"/>
      <c r="EK18" s="1344"/>
      <c r="EL18" s="1344"/>
      <c r="EM18" s="1344"/>
      <c r="EN18" s="1344"/>
      <c r="EO18" s="1344"/>
      <c r="EP18" s="1344"/>
      <c r="EQ18" s="1344"/>
      <c r="ER18" s="1344"/>
      <c r="ES18" s="1344"/>
      <c r="ET18" s="1344"/>
      <c r="EU18" s="1344"/>
      <c r="EV18" s="1344"/>
      <c r="EW18" s="1344"/>
      <c r="EX18" s="1344"/>
      <c r="EY18" s="1344"/>
      <c r="EZ18" s="1344"/>
      <c r="FA18" s="1344"/>
      <c r="FB18" s="1344"/>
      <c r="FC18" s="1344"/>
      <c r="FD18" s="1344"/>
      <c r="FE18" s="1344"/>
      <c r="FF18" s="1344"/>
      <c r="FG18" s="1344"/>
      <c r="FH18" s="1344"/>
      <c r="FI18" s="1344"/>
      <c r="FJ18" s="1344"/>
      <c r="FK18" s="1344"/>
      <c r="FL18" s="1344"/>
      <c r="FM18" s="1344"/>
      <c r="FN18" s="1344"/>
      <c r="FO18" s="1344"/>
      <c r="FP18" s="1344"/>
      <c r="FQ18" s="1344"/>
      <c r="FR18" s="1344"/>
      <c r="FS18" s="1344"/>
      <c r="FT18" s="1344"/>
      <c r="FU18" s="1344"/>
      <c r="FV18" s="1344"/>
      <c r="FW18" s="1344"/>
      <c r="FX18" s="1344"/>
      <c r="FY18" s="1344"/>
      <c r="FZ18" s="1344"/>
      <c r="GA18" s="1344"/>
      <c r="GB18" s="1344"/>
      <c r="GC18" s="1344"/>
      <c r="GD18" s="1344"/>
      <c r="GE18" s="1344"/>
      <c r="GF18" s="1344"/>
      <c r="GG18" s="1344"/>
      <c r="GH18" s="1344"/>
      <c r="GI18" s="1344"/>
      <c r="GJ18" s="1344"/>
      <c r="GK18" s="1344"/>
      <c r="GL18" s="1344"/>
      <c r="GM18" s="1344"/>
      <c r="GN18" s="1344"/>
      <c r="GO18" s="1344"/>
      <c r="GP18" s="1344"/>
      <c r="GQ18" s="1344"/>
      <c r="GR18" s="1344"/>
      <c r="GS18" s="1344"/>
      <c r="GT18" s="1344"/>
      <c r="GU18" s="1344"/>
      <c r="GV18" s="1344"/>
      <c r="GW18" s="1344"/>
      <c r="GX18" s="1344"/>
      <c r="GY18" s="1344"/>
      <c r="GZ18" s="1344"/>
      <c r="HA18" s="1344"/>
      <c r="HB18" s="1344"/>
      <c r="HC18" s="1344"/>
      <c r="HD18" s="1344"/>
      <c r="HE18" s="1344"/>
      <c r="HF18" s="1344"/>
      <c r="HG18" s="1344"/>
      <c r="HH18" s="1344"/>
      <c r="HI18" s="1344"/>
      <c r="HJ18" s="1344"/>
      <c r="HK18" s="1344"/>
      <c r="HL18" s="1344"/>
      <c r="HM18" s="1344"/>
      <c r="HN18" s="1344"/>
      <c r="HO18" s="1344"/>
      <c r="HP18" s="1344"/>
      <c r="HQ18" s="1344"/>
      <c r="HR18" s="1344"/>
      <c r="HS18" s="1344"/>
      <c r="HT18" s="1344"/>
      <c r="HU18" s="1344"/>
      <c r="HV18" s="1344"/>
      <c r="HW18" s="1344"/>
      <c r="HX18" s="1344"/>
      <c r="HY18" s="1344"/>
      <c r="HZ18" s="1344"/>
      <c r="IA18" s="1344"/>
      <c r="IB18" s="1344"/>
      <c r="IC18" s="1344"/>
      <c r="ID18" s="1344"/>
      <c r="IE18" s="1344"/>
      <c r="IF18" s="1344"/>
      <c r="IG18" s="1344"/>
      <c r="IH18" s="1344"/>
      <c r="II18" s="1344"/>
      <c r="IJ18" s="1344"/>
      <c r="IK18" s="1344"/>
      <c r="IL18" s="1344"/>
      <c r="IM18" s="1344"/>
      <c r="IN18" s="1344"/>
      <c r="IO18" s="1344"/>
      <c r="IP18" s="1344"/>
    </row>
    <row r="19" spans="1:250">
      <c r="A19" s="1344"/>
      <c r="B19" s="2894"/>
      <c r="C19" s="2450" t="s">
        <v>1335</v>
      </c>
      <c r="D19" s="2438" t="s">
        <v>784</v>
      </c>
      <c r="E19" s="2451">
        <f>E76</f>
        <v>103.758333333333</v>
      </c>
      <c r="F19" s="2451">
        <f>F76</f>
        <v>105.041666666667</v>
      </c>
      <c r="G19" s="2451">
        <f>G76</f>
        <v>105.491666666667</v>
      </c>
      <c r="H19" s="2451">
        <f t="shared" ref="H19:AN20" si="14">H76</f>
        <v>104.416666666667</v>
      </c>
      <c r="I19" s="2451">
        <f t="shared" si="14"/>
        <v>102.575</v>
      </c>
      <c r="J19" s="2451">
        <f t="shared" si="14"/>
        <v>101.23333333333299</v>
      </c>
      <c r="K19" s="2451">
        <f t="shared" si="14"/>
        <v>100.125</v>
      </c>
      <c r="L19" s="2451">
        <f t="shared" si="14"/>
        <v>98.6</v>
      </c>
      <c r="M19" s="2451">
        <f t="shared" si="14"/>
        <v>99.6</v>
      </c>
      <c r="N19" s="2451">
        <f t="shared" si="14"/>
        <v>97.4583333333333</v>
      </c>
      <c r="O19" s="2451">
        <f t="shared" si="14"/>
        <v>96.741666666666703</v>
      </c>
      <c r="P19" s="2451">
        <f t="shared" si="14"/>
        <v>96.174999999999997</v>
      </c>
      <c r="Q19" s="2451">
        <f t="shared" si="14"/>
        <v>93.783333333333303</v>
      </c>
      <c r="R19" s="2451">
        <f t="shared" si="14"/>
        <v>92.216666666666697</v>
      </c>
      <c r="S19" s="2451">
        <f t="shared" si="14"/>
        <v>91.658333333333303</v>
      </c>
      <c r="T19" s="2451">
        <f t="shared" si="14"/>
        <v>93.224999999999994</v>
      </c>
      <c r="U19" s="2451">
        <f t="shared" si="14"/>
        <v>94.8333333333333</v>
      </c>
      <c r="V19" s="2451">
        <f t="shared" si="14"/>
        <v>96.758333333333297</v>
      </c>
      <c r="W19" s="2451">
        <f t="shared" si="14"/>
        <v>98.9583333333333</v>
      </c>
      <c r="X19" s="2451">
        <f t="shared" si="14"/>
        <v>102.133333333333</v>
      </c>
      <c r="Y19" s="2451">
        <f t="shared" si="14"/>
        <v>96.908333333333303</v>
      </c>
      <c r="Z19" s="2451">
        <f t="shared" si="14"/>
        <v>97.316666666666706</v>
      </c>
      <c r="AA19" s="2451">
        <f t="shared" si="14"/>
        <v>98.566666666666606</v>
      </c>
      <c r="AB19" s="2451">
        <f t="shared" si="14"/>
        <v>97.575000000000003</v>
      </c>
      <c r="AC19" s="2451">
        <f t="shared" si="14"/>
        <v>99.358333333333306</v>
      </c>
      <c r="AD19" s="2451">
        <f t="shared" si="14"/>
        <v>102.175</v>
      </c>
      <c r="AE19" s="2451">
        <f t="shared" si="14"/>
        <v>98.783333333333303</v>
      </c>
      <c r="AF19" s="2451">
        <f t="shared" si="14"/>
        <v>96.441666666666706</v>
      </c>
      <c r="AG19" s="2451">
        <f t="shared" si="14"/>
        <v>99.008333333333297</v>
      </c>
      <c r="AH19" s="2451">
        <f t="shared" si="14"/>
        <v>101.2</v>
      </c>
      <c r="AI19" s="2451">
        <f t="shared" si="14"/>
        <v>101.333333333333</v>
      </c>
      <c r="AJ19" s="2451">
        <f t="shared" si="14"/>
        <v>99.858333333333306</v>
      </c>
      <c r="AK19" s="2452">
        <f t="shared" si="14"/>
        <v>106.98333333333299</v>
      </c>
      <c r="AL19" s="2452">
        <f t="shared" si="14"/>
        <v>117.216666666667</v>
      </c>
      <c r="AM19" s="2452">
        <f t="shared" si="14"/>
        <v>120.041666666667</v>
      </c>
      <c r="AN19" s="2452">
        <f t="shared" si="14"/>
        <v>123.925</v>
      </c>
      <c r="AO19" s="1970" t="s">
        <v>1017</v>
      </c>
      <c r="AP19" s="1344"/>
      <c r="AQ19" s="327" t="s">
        <v>1336</v>
      </c>
      <c r="AR19" s="1344"/>
      <c r="AS19" s="1968"/>
      <c r="AT19" s="1344"/>
      <c r="AU19" s="1344"/>
      <c r="AV19" s="1344"/>
      <c r="AW19" s="1344"/>
      <c r="AX19" s="1344"/>
      <c r="AY19" s="1344"/>
      <c r="AZ19" s="1344"/>
      <c r="BA19" s="1344"/>
      <c r="BB19" s="1344"/>
      <c r="BC19" s="1344"/>
      <c r="BD19" s="1344"/>
      <c r="BE19" s="1344"/>
      <c r="BF19" s="1344"/>
      <c r="BG19" s="1344"/>
      <c r="BH19" s="1344"/>
      <c r="BI19" s="1344"/>
      <c r="BJ19" s="1344"/>
      <c r="BK19" s="1344"/>
      <c r="BL19" s="1344"/>
      <c r="BM19" s="1344"/>
      <c r="BN19" s="1344"/>
      <c r="BO19" s="1344"/>
      <c r="BP19" s="1344"/>
      <c r="BQ19" s="1344"/>
      <c r="BR19" s="1344"/>
      <c r="BS19" s="1344"/>
      <c r="BT19" s="1344"/>
      <c r="BU19" s="1344"/>
      <c r="BV19" s="1344"/>
      <c r="BW19" s="1344"/>
      <c r="BX19" s="1344"/>
      <c r="BY19" s="1344"/>
      <c r="BZ19" s="1344"/>
      <c r="CA19" s="1344"/>
      <c r="CB19" s="1344"/>
      <c r="CC19" s="1344"/>
      <c r="CD19" s="1344"/>
      <c r="CE19" s="1344"/>
      <c r="CF19" s="1344"/>
      <c r="CG19" s="1344"/>
      <c r="CH19" s="1344"/>
      <c r="CI19" s="1344"/>
      <c r="CJ19" s="1344"/>
      <c r="CK19" s="1344"/>
      <c r="CL19" s="1344"/>
      <c r="CM19" s="1344"/>
      <c r="CN19" s="1344"/>
      <c r="CO19" s="1344"/>
      <c r="CP19" s="1344"/>
      <c r="CQ19" s="1344"/>
      <c r="CR19" s="1344"/>
      <c r="CS19" s="1344"/>
      <c r="CT19" s="1344"/>
      <c r="CU19" s="1344"/>
      <c r="CV19" s="1344"/>
      <c r="CW19" s="1344"/>
      <c r="CX19" s="1344"/>
      <c r="CY19" s="1344"/>
      <c r="CZ19" s="1344"/>
      <c r="DA19" s="1344"/>
      <c r="DB19" s="1344"/>
      <c r="DC19" s="1344"/>
      <c r="DD19" s="1344"/>
      <c r="DE19" s="1344"/>
      <c r="DF19" s="1344"/>
      <c r="DG19" s="1344"/>
      <c r="DH19" s="1344"/>
      <c r="DI19" s="1344"/>
      <c r="DJ19" s="1344"/>
      <c r="DK19" s="1344"/>
      <c r="DL19" s="1344"/>
      <c r="DM19" s="1344"/>
      <c r="DN19" s="1344"/>
      <c r="DO19" s="1344"/>
      <c r="DP19" s="1344"/>
      <c r="DQ19" s="1344"/>
      <c r="DR19" s="1344"/>
      <c r="DS19" s="1344"/>
      <c r="DT19" s="1344"/>
      <c r="DU19" s="1344"/>
      <c r="DV19" s="1344"/>
      <c r="DW19" s="1344"/>
      <c r="DX19" s="1344"/>
      <c r="DY19" s="1344"/>
      <c r="DZ19" s="1344"/>
      <c r="EA19" s="1344"/>
      <c r="EB19" s="1344"/>
      <c r="EC19" s="1344"/>
      <c r="ED19" s="1344"/>
      <c r="EE19" s="1344"/>
      <c r="EF19" s="1344"/>
      <c r="EG19" s="1344"/>
      <c r="EH19" s="1344"/>
      <c r="EI19" s="1344"/>
      <c r="EJ19" s="1344"/>
      <c r="EK19" s="1344"/>
      <c r="EL19" s="1344"/>
      <c r="EM19" s="1344"/>
      <c r="EN19" s="1344"/>
      <c r="EO19" s="1344"/>
      <c r="EP19" s="1344"/>
      <c r="EQ19" s="1344"/>
      <c r="ER19" s="1344"/>
      <c r="ES19" s="1344"/>
      <c r="ET19" s="1344"/>
      <c r="EU19" s="1344"/>
      <c r="EV19" s="1344"/>
      <c r="EW19" s="1344"/>
      <c r="EX19" s="1344"/>
      <c r="EY19" s="1344"/>
      <c r="EZ19" s="1344"/>
      <c r="FA19" s="1344"/>
      <c r="FB19" s="1344"/>
      <c r="FC19" s="1344"/>
      <c r="FD19" s="1344"/>
      <c r="FE19" s="1344"/>
      <c r="FF19" s="1344"/>
      <c r="FG19" s="1344"/>
      <c r="FH19" s="1344"/>
      <c r="FI19" s="1344"/>
      <c r="FJ19" s="1344"/>
      <c r="FK19" s="1344"/>
      <c r="FL19" s="1344"/>
      <c r="FM19" s="1344"/>
      <c r="FN19" s="1344"/>
      <c r="FO19" s="1344"/>
      <c r="FP19" s="1344"/>
      <c r="FQ19" s="1344"/>
      <c r="FR19" s="1344"/>
      <c r="FS19" s="1344"/>
      <c r="FT19" s="1344"/>
      <c r="FU19" s="1344"/>
      <c r="FV19" s="1344"/>
      <c r="FW19" s="1344"/>
      <c r="FX19" s="1344"/>
      <c r="FY19" s="1344"/>
      <c r="FZ19" s="1344"/>
      <c r="GA19" s="1344"/>
      <c r="GB19" s="1344"/>
      <c r="GC19" s="1344"/>
      <c r="GD19" s="1344"/>
      <c r="GE19" s="1344"/>
      <c r="GF19" s="1344"/>
      <c r="GG19" s="1344"/>
      <c r="GH19" s="1344"/>
      <c r="GI19" s="1344"/>
      <c r="GJ19" s="1344"/>
      <c r="GK19" s="1344"/>
      <c r="GL19" s="1344"/>
      <c r="GM19" s="1344"/>
      <c r="GN19" s="1344"/>
      <c r="GO19" s="1344"/>
      <c r="GP19" s="1344"/>
      <c r="GQ19" s="1344"/>
      <c r="GR19" s="1344"/>
      <c r="GS19" s="1344"/>
      <c r="GT19" s="1344"/>
      <c r="GU19" s="1344"/>
      <c r="GV19" s="1344"/>
      <c r="GW19" s="1344"/>
      <c r="GX19" s="1344"/>
      <c r="GY19" s="1344"/>
      <c r="GZ19" s="1344"/>
      <c r="HA19" s="1344"/>
      <c r="HB19" s="1344"/>
      <c r="HC19" s="1344"/>
      <c r="HD19" s="1344"/>
      <c r="HE19" s="1344"/>
      <c r="HF19" s="1344"/>
      <c r="HG19" s="1344"/>
      <c r="HH19" s="1344"/>
      <c r="HI19" s="1344"/>
      <c r="HJ19" s="1344"/>
      <c r="HK19" s="1344"/>
      <c r="HL19" s="1344"/>
      <c r="HM19" s="1344"/>
      <c r="HN19" s="1344"/>
      <c r="HO19" s="1344"/>
      <c r="HP19" s="1344"/>
      <c r="HQ19" s="1344"/>
      <c r="HR19" s="1344"/>
      <c r="HS19" s="1344"/>
      <c r="HT19" s="1344"/>
      <c r="HU19" s="1344"/>
      <c r="HV19" s="1344"/>
      <c r="HW19" s="1344"/>
      <c r="HX19" s="1344"/>
      <c r="HY19" s="1344"/>
      <c r="HZ19" s="1344"/>
      <c r="IA19" s="1344"/>
      <c r="IB19" s="1344"/>
      <c r="IC19" s="1344"/>
      <c r="ID19" s="1344"/>
      <c r="IE19" s="1344"/>
      <c r="IF19" s="1344"/>
      <c r="IG19" s="1344"/>
      <c r="IH19" s="1344"/>
      <c r="II19" s="1344"/>
      <c r="IJ19" s="1344"/>
      <c r="IK19" s="1344"/>
      <c r="IL19" s="1344"/>
      <c r="IM19" s="1344"/>
      <c r="IN19" s="1344"/>
      <c r="IO19" s="1344"/>
      <c r="IP19" s="1344"/>
    </row>
    <row r="20" spans="1:250">
      <c r="A20" s="1344"/>
      <c r="B20" s="2895"/>
      <c r="C20" s="2453" t="s">
        <v>1337</v>
      </c>
      <c r="D20" s="2430" t="s">
        <v>577</v>
      </c>
      <c r="E20" s="2425" t="s">
        <v>1298</v>
      </c>
      <c r="F20" s="2454">
        <f>F77</f>
        <v>1.2</v>
      </c>
      <c r="G20" s="2455">
        <f>G77</f>
        <v>0.4</v>
      </c>
      <c r="H20" s="2455">
        <f t="shared" si="14"/>
        <v>-1</v>
      </c>
      <c r="I20" s="2455">
        <f t="shared" si="14"/>
        <v>-1.8</v>
      </c>
      <c r="J20" s="2455">
        <f t="shared" si="14"/>
        <v>-1.3</v>
      </c>
      <c r="K20" s="2455">
        <f t="shared" si="14"/>
        <v>-1.1000000000000001</v>
      </c>
      <c r="L20" s="2455">
        <f t="shared" si="14"/>
        <v>-1.5</v>
      </c>
      <c r="M20" s="2455">
        <f t="shared" si="14"/>
        <v>1</v>
      </c>
      <c r="N20" s="2455">
        <f t="shared" si="14"/>
        <v>-2.2000000000000002</v>
      </c>
      <c r="O20" s="2455">
        <f t="shared" si="14"/>
        <v>-0.7</v>
      </c>
      <c r="P20" s="2455">
        <f t="shared" si="14"/>
        <v>-0.6</v>
      </c>
      <c r="Q20" s="2455">
        <f t="shared" si="14"/>
        <v>-2.5</v>
      </c>
      <c r="R20" s="2455">
        <f t="shared" si="14"/>
        <v>-1.7</v>
      </c>
      <c r="S20" s="2455">
        <f t="shared" si="14"/>
        <v>-0.6</v>
      </c>
      <c r="T20" s="2455">
        <f t="shared" si="14"/>
        <v>1.7</v>
      </c>
      <c r="U20" s="2455">
        <f t="shared" si="14"/>
        <v>1.7</v>
      </c>
      <c r="V20" s="2455">
        <f t="shared" si="14"/>
        <v>2</v>
      </c>
      <c r="W20" s="2455">
        <f t="shared" si="14"/>
        <v>2.2999999999999998</v>
      </c>
      <c r="X20" s="2455">
        <f t="shared" si="14"/>
        <v>3.2</v>
      </c>
      <c r="Y20" s="2455">
        <f t="shared" si="14"/>
        <v>-5.0999999999999996</v>
      </c>
      <c r="Z20" s="2455">
        <f t="shared" si="14"/>
        <v>0.4</v>
      </c>
      <c r="AA20" s="2455">
        <f t="shared" si="14"/>
        <v>1.3</v>
      </c>
      <c r="AB20" s="2455">
        <f t="shared" si="14"/>
        <v>-1</v>
      </c>
      <c r="AC20" s="2455">
        <f t="shared" si="14"/>
        <v>1.8</v>
      </c>
      <c r="AD20" s="2455">
        <f t="shared" si="14"/>
        <v>2.8</v>
      </c>
      <c r="AE20" s="2455">
        <f t="shared" si="14"/>
        <v>-3.3</v>
      </c>
      <c r="AF20" s="2455">
        <f t="shared" si="14"/>
        <v>-2.4</v>
      </c>
      <c r="AG20" s="2455">
        <f t="shared" si="14"/>
        <v>2.7</v>
      </c>
      <c r="AH20" s="2455">
        <f t="shared" si="14"/>
        <v>2.2000000000000002</v>
      </c>
      <c r="AI20" s="2455">
        <f t="shared" si="14"/>
        <v>0.1</v>
      </c>
      <c r="AJ20" s="2455">
        <f t="shared" si="14"/>
        <v>-1.5</v>
      </c>
      <c r="AK20" s="2452">
        <f t="shared" si="14"/>
        <v>7.1</v>
      </c>
      <c r="AL20" s="2452">
        <f t="shared" si="14"/>
        <v>9.6</v>
      </c>
      <c r="AM20" s="2452">
        <f t="shared" si="14"/>
        <v>2.4</v>
      </c>
      <c r="AN20" s="2452">
        <f t="shared" si="14"/>
        <v>3.2</v>
      </c>
      <c r="AO20" s="1966" t="s">
        <v>1015</v>
      </c>
      <c r="AP20" s="1344"/>
      <c r="AQ20" s="327"/>
      <c r="AR20" s="1344"/>
      <c r="AS20" s="1968"/>
      <c r="AT20" s="1344"/>
      <c r="AU20" s="1344"/>
      <c r="AV20" s="1344"/>
      <c r="AW20" s="1344"/>
      <c r="AX20" s="1344"/>
      <c r="AY20" s="1344"/>
      <c r="AZ20" s="1344"/>
      <c r="BA20" s="1344"/>
      <c r="BB20" s="1344"/>
      <c r="BC20" s="1344"/>
      <c r="BD20" s="1344"/>
      <c r="BE20" s="1344"/>
      <c r="BF20" s="1344"/>
      <c r="BG20" s="1344"/>
      <c r="BH20" s="1344"/>
      <c r="BI20" s="1344"/>
      <c r="BJ20" s="1344"/>
      <c r="BK20" s="1344"/>
      <c r="BL20" s="1344"/>
      <c r="BM20" s="1344"/>
      <c r="BN20" s="1344"/>
      <c r="BO20" s="1344"/>
      <c r="BP20" s="1344"/>
      <c r="BQ20" s="1344"/>
      <c r="BR20" s="1344"/>
      <c r="BS20" s="1344"/>
      <c r="BT20" s="1344"/>
      <c r="BU20" s="1344"/>
      <c r="BV20" s="1344"/>
      <c r="BW20" s="1344"/>
      <c r="BX20" s="1344"/>
      <c r="BY20" s="1344"/>
      <c r="BZ20" s="1344"/>
      <c r="CA20" s="1344"/>
      <c r="CB20" s="1344"/>
      <c r="CC20" s="1344"/>
      <c r="CD20" s="1344"/>
      <c r="CE20" s="1344"/>
      <c r="CF20" s="1344"/>
      <c r="CG20" s="1344"/>
      <c r="CH20" s="1344"/>
      <c r="CI20" s="1344"/>
      <c r="CJ20" s="1344"/>
      <c r="CK20" s="1344"/>
      <c r="CL20" s="1344"/>
      <c r="CM20" s="1344"/>
      <c r="CN20" s="1344"/>
      <c r="CO20" s="1344"/>
      <c r="CP20" s="1344"/>
      <c r="CQ20" s="1344"/>
      <c r="CR20" s="1344"/>
      <c r="CS20" s="1344"/>
      <c r="CT20" s="1344"/>
      <c r="CU20" s="1344"/>
      <c r="CV20" s="1344"/>
      <c r="CW20" s="1344"/>
      <c r="CX20" s="1344"/>
      <c r="CY20" s="1344"/>
      <c r="CZ20" s="1344"/>
      <c r="DA20" s="1344"/>
      <c r="DB20" s="1344"/>
      <c r="DC20" s="1344"/>
      <c r="DD20" s="1344"/>
      <c r="DE20" s="1344"/>
      <c r="DF20" s="1344"/>
      <c r="DG20" s="1344"/>
      <c r="DH20" s="1344"/>
      <c r="DI20" s="1344"/>
      <c r="DJ20" s="1344"/>
      <c r="DK20" s="1344"/>
      <c r="DL20" s="1344"/>
      <c r="DM20" s="1344"/>
      <c r="DN20" s="1344"/>
      <c r="DO20" s="1344"/>
      <c r="DP20" s="1344"/>
      <c r="DQ20" s="1344"/>
      <c r="DR20" s="1344"/>
      <c r="DS20" s="1344"/>
      <c r="DT20" s="1344"/>
      <c r="DU20" s="1344"/>
      <c r="DV20" s="1344"/>
      <c r="DW20" s="1344"/>
      <c r="DX20" s="1344"/>
      <c r="DY20" s="1344"/>
      <c r="DZ20" s="1344"/>
      <c r="EA20" s="1344"/>
      <c r="EB20" s="1344"/>
      <c r="EC20" s="1344"/>
      <c r="ED20" s="1344"/>
      <c r="EE20" s="1344"/>
      <c r="EF20" s="1344"/>
      <c r="EG20" s="1344"/>
      <c r="EH20" s="1344"/>
      <c r="EI20" s="1344"/>
      <c r="EJ20" s="1344"/>
      <c r="EK20" s="1344"/>
      <c r="EL20" s="1344"/>
      <c r="EM20" s="1344"/>
      <c r="EN20" s="1344"/>
      <c r="EO20" s="1344"/>
      <c r="EP20" s="1344"/>
      <c r="EQ20" s="1344"/>
      <c r="ER20" s="1344"/>
      <c r="ES20" s="1344"/>
      <c r="ET20" s="1344"/>
      <c r="EU20" s="1344"/>
      <c r="EV20" s="1344"/>
      <c r="EW20" s="1344"/>
      <c r="EX20" s="1344"/>
      <c r="EY20" s="1344"/>
      <c r="EZ20" s="1344"/>
      <c r="FA20" s="1344"/>
      <c r="FB20" s="1344"/>
      <c r="FC20" s="1344"/>
      <c r="FD20" s="1344"/>
      <c r="FE20" s="1344"/>
      <c r="FF20" s="1344"/>
      <c r="FG20" s="1344"/>
      <c r="FH20" s="1344"/>
      <c r="FI20" s="1344"/>
      <c r="FJ20" s="1344"/>
      <c r="FK20" s="1344"/>
      <c r="FL20" s="1344"/>
      <c r="FM20" s="1344"/>
      <c r="FN20" s="1344"/>
      <c r="FO20" s="1344"/>
      <c r="FP20" s="1344"/>
      <c r="FQ20" s="1344"/>
      <c r="FR20" s="1344"/>
      <c r="FS20" s="1344"/>
      <c r="FT20" s="1344"/>
      <c r="FU20" s="1344"/>
      <c r="FV20" s="1344"/>
      <c r="FW20" s="1344"/>
      <c r="FX20" s="1344"/>
      <c r="FY20" s="1344"/>
      <c r="FZ20" s="1344"/>
      <c r="GA20" s="1344"/>
      <c r="GB20" s="1344"/>
      <c r="GC20" s="1344"/>
      <c r="GD20" s="1344"/>
      <c r="GE20" s="1344"/>
      <c r="GF20" s="1344"/>
      <c r="GG20" s="1344"/>
      <c r="GH20" s="1344"/>
      <c r="GI20" s="1344"/>
      <c r="GJ20" s="1344"/>
      <c r="GK20" s="1344"/>
      <c r="GL20" s="1344"/>
      <c r="GM20" s="1344"/>
      <c r="GN20" s="1344"/>
      <c r="GO20" s="1344"/>
      <c r="GP20" s="1344"/>
      <c r="GQ20" s="1344"/>
      <c r="GR20" s="1344"/>
      <c r="GS20" s="1344"/>
      <c r="GT20" s="1344"/>
      <c r="GU20" s="1344"/>
      <c r="GV20" s="1344"/>
      <c r="GW20" s="1344"/>
      <c r="GX20" s="1344"/>
      <c r="GY20" s="1344"/>
      <c r="GZ20" s="1344"/>
      <c r="HA20" s="1344"/>
      <c r="HB20" s="1344"/>
      <c r="HC20" s="1344"/>
      <c r="HD20" s="1344"/>
      <c r="HE20" s="1344"/>
      <c r="HF20" s="1344"/>
      <c r="HG20" s="1344"/>
      <c r="HH20" s="1344"/>
      <c r="HI20" s="1344"/>
      <c r="HJ20" s="1344"/>
      <c r="HK20" s="1344"/>
      <c r="HL20" s="1344"/>
      <c r="HM20" s="1344"/>
      <c r="HN20" s="1344"/>
      <c r="HO20" s="1344"/>
      <c r="HP20" s="1344"/>
      <c r="HQ20" s="1344"/>
      <c r="HR20" s="1344"/>
      <c r="HS20" s="1344"/>
      <c r="HT20" s="1344"/>
      <c r="HU20" s="1344"/>
      <c r="HV20" s="1344"/>
      <c r="HW20" s="1344"/>
      <c r="HX20" s="1344"/>
      <c r="HY20" s="1344"/>
      <c r="HZ20" s="1344"/>
      <c r="IA20" s="1344"/>
      <c r="IB20" s="1344"/>
      <c r="IC20" s="1344"/>
      <c r="ID20" s="1344"/>
      <c r="IE20" s="1344"/>
      <c r="IF20" s="1344"/>
      <c r="IG20" s="1344"/>
      <c r="IH20" s="1344"/>
      <c r="II20" s="1344"/>
      <c r="IJ20" s="1344"/>
      <c r="IK20" s="1344"/>
      <c r="IL20" s="1344"/>
      <c r="IM20" s="1344"/>
      <c r="IN20" s="1344"/>
      <c r="IO20" s="1344"/>
      <c r="IP20" s="1344"/>
    </row>
    <row r="21" spans="1:250" ht="13.5" customHeight="1">
      <c r="A21" s="1344"/>
      <c r="B21" s="2908" t="s">
        <v>1338</v>
      </c>
      <c r="C21" s="2450" t="s">
        <v>1339</v>
      </c>
      <c r="D21" s="2441" t="s">
        <v>996</v>
      </c>
      <c r="E21" s="2063">
        <f t="shared" ref="E21:AJ21" si="15">E135</f>
        <v>97.19978915935495</v>
      </c>
      <c r="F21" s="2063">
        <f t="shared" si="15"/>
        <v>100.87400799355736</v>
      </c>
      <c r="G21" s="2063">
        <f t="shared" si="15"/>
        <v>105.88430640383342</v>
      </c>
      <c r="H21" s="2063">
        <f t="shared" si="15"/>
        <v>107.33172594457983</v>
      </c>
      <c r="I21" s="2063">
        <f t="shared" si="15"/>
        <v>105.32760658046939</v>
      </c>
      <c r="J21" s="2063">
        <f t="shared" si="15"/>
        <v>107.77708580327099</v>
      </c>
      <c r="K21" s="2063">
        <f t="shared" si="15"/>
        <v>111.33996467280065</v>
      </c>
      <c r="L21" s="2063">
        <f t="shared" si="15"/>
        <v>113.56676396625667</v>
      </c>
      <c r="M21" s="2063">
        <f t="shared" si="15"/>
        <v>116.0162431890583</v>
      </c>
      <c r="N21" s="2063">
        <f t="shared" si="15"/>
        <v>113.01006414289267</v>
      </c>
      <c r="O21" s="2063">
        <f t="shared" si="15"/>
        <v>109.22450534401743</v>
      </c>
      <c r="P21" s="2063">
        <f t="shared" si="15"/>
        <v>102.64246462255042</v>
      </c>
      <c r="Q21" s="2063">
        <f t="shared" si="15"/>
        <v>100.48775639574116</v>
      </c>
      <c r="R21" s="2063">
        <f t="shared" si="15"/>
        <v>96.570105074269762</v>
      </c>
      <c r="S21" s="2063">
        <f t="shared" si="15"/>
        <v>95.982457376049069</v>
      </c>
      <c r="T21" s="2063">
        <f t="shared" si="15"/>
        <v>96.96187020641689</v>
      </c>
      <c r="U21" s="2063">
        <f t="shared" si="15"/>
        <v>98.430989451968685</v>
      </c>
      <c r="V21" s="2063">
        <f t="shared" si="15"/>
        <v>99.606284848410098</v>
      </c>
      <c r="W21" s="2063">
        <f t="shared" si="15"/>
        <v>101.76099307521936</v>
      </c>
      <c r="X21" s="2063">
        <f t="shared" si="15"/>
        <v>99.018637150189377</v>
      </c>
      <c r="Y21" s="2063">
        <f t="shared" si="15"/>
        <v>98.235106885895092</v>
      </c>
      <c r="Z21" s="2063">
        <f t="shared" si="15"/>
        <v>97.549517904637625</v>
      </c>
      <c r="AA21" s="2063">
        <f t="shared" si="15"/>
        <v>98.626872018042249</v>
      </c>
      <c r="AB21" s="2063">
        <f t="shared" si="15"/>
        <v>99.116578433226181</v>
      </c>
      <c r="AC21" s="2063">
        <f t="shared" si="15"/>
        <v>98.435030251465292</v>
      </c>
      <c r="AD21" s="2063">
        <f t="shared" si="15"/>
        <v>98.337666225499447</v>
      </c>
      <c r="AE21" s="2063">
        <f t="shared" si="15"/>
        <v>97.364025965841037</v>
      </c>
      <c r="AF21" s="2063">
        <f t="shared" si="15"/>
        <v>98.629758303396969</v>
      </c>
      <c r="AG21" s="2063">
        <f t="shared" si="15"/>
        <v>100.90158557593325</v>
      </c>
      <c r="AH21" s="2063">
        <f t="shared" si="15"/>
        <v>105.01521567299002</v>
      </c>
      <c r="AI21" s="2063">
        <f t="shared" si="15"/>
        <v>104.96653366000713</v>
      </c>
      <c r="AJ21" s="2063">
        <f t="shared" si="15"/>
        <v>100.47967479674796</v>
      </c>
      <c r="AK21" s="2456">
        <f>AK135</f>
        <v>102.99166666666666</v>
      </c>
      <c r="AL21" s="2456">
        <f>AL135</f>
        <v>101.9</v>
      </c>
      <c r="AM21" s="2456">
        <f>AM135</f>
        <v>103.5</v>
      </c>
      <c r="AN21" s="2456">
        <f>AN135</f>
        <v>103.2</v>
      </c>
      <c r="AO21" s="1972" t="s">
        <v>1340</v>
      </c>
      <c r="AP21" s="1344"/>
      <c r="AQ21" s="327" t="s">
        <v>1341</v>
      </c>
      <c r="AR21" s="1344"/>
      <c r="AS21" s="1968"/>
      <c r="AT21" s="1344"/>
      <c r="AU21" s="1344"/>
      <c r="AV21" s="1344"/>
      <c r="AW21" s="1344"/>
      <c r="AX21" s="1344"/>
      <c r="AY21" s="1344"/>
      <c r="AZ21" s="1344"/>
      <c r="BA21" s="1344"/>
      <c r="BB21" s="1344"/>
      <c r="BC21" s="1344"/>
      <c r="BD21" s="1344"/>
      <c r="BE21" s="1344"/>
      <c r="BF21" s="1344"/>
      <c r="BG21" s="1344"/>
      <c r="BH21" s="1344"/>
      <c r="BI21" s="1344"/>
      <c r="BJ21" s="1344"/>
      <c r="BK21" s="1344"/>
      <c r="BL21" s="1344"/>
      <c r="BM21" s="1344"/>
      <c r="BN21" s="1344"/>
      <c r="BO21" s="1344"/>
      <c r="BP21" s="1344"/>
      <c r="BQ21" s="1344"/>
      <c r="BR21" s="1344"/>
      <c r="BS21" s="1344"/>
      <c r="BT21" s="1344"/>
      <c r="BU21" s="1344"/>
      <c r="BV21" s="1344"/>
      <c r="BW21" s="1344"/>
      <c r="BX21" s="1344"/>
      <c r="BY21" s="1344"/>
      <c r="BZ21" s="1344"/>
      <c r="CA21" s="1344"/>
      <c r="CB21" s="1344"/>
      <c r="CC21" s="1344"/>
      <c r="CD21" s="1344"/>
      <c r="CE21" s="1344"/>
      <c r="CF21" s="1344"/>
      <c r="CG21" s="1344"/>
      <c r="CH21" s="1344"/>
      <c r="CI21" s="1344"/>
      <c r="CJ21" s="1344"/>
      <c r="CK21" s="1344"/>
      <c r="CL21" s="1344"/>
      <c r="CM21" s="1344"/>
      <c r="CN21" s="1344"/>
      <c r="CO21" s="1344"/>
      <c r="CP21" s="1344"/>
      <c r="CQ21" s="1344"/>
      <c r="CR21" s="1344"/>
      <c r="CS21" s="1344"/>
      <c r="CT21" s="1344"/>
      <c r="CU21" s="1344"/>
      <c r="CV21" s="1344"/>
      <c r="CW21" s="1344"/>
      <c r="CX21" s="1344"/>
      <c r="CY21" s="1344"/>
      <c r="CZ21" s="1344"/>
      <c r="DA21" s="1344"/>
      <c r="DB21" s="1344"/>
      <c r="DC21" s="1344"/>
      <c r="DD21" s="1344"/>
      <c r="DE21" s="1344"/>
      <c r="DF21" s="1344"/>
      <c r="DG21" s="1344"/>
      <c r="DH21" s="1344"/>
      <c r="DI21" s="1344"/>
      <c r="DJ21" s="1344"/>
      <c r="DK21" s="1344"/>
      <c r="DL21" s="1344"/>
      <c r="DM21" s="1344"/>
      <c r="DN21" s="1344"/>
      <c r="DO21" s="1344"/>
      <c r="DP21" s="1344"/>
      <c r="DQ21" s="1344"/>
      <c r="DR21" s="1344"/>
      <c r="DS21" s="1344"/>
      <c r="DT21" s="1344"/>
      <c r="DU21" s="1344"/>
      <c r="DV21" s="1344"/>
      <c r="DW21" s="1344"/>
      <c r="DX21" s="1344"/>
      <c r="DY21" s="1344"/>
      <c r="DZ21" s="1344"/>
      <c r="EA21" s="1344"/>
      <c r="EB21" s="1344"/>
      <c r="EC21" s="1344"/>
      <c r="ED21" s="1344"/>
      <c r="EE21" s="1344"/>
      <c r="EF21" s="1344"/>
      <c r="EG21" s="1344"/>
      <c r="EH21" s="1344"/>
      <c r="EI21" s="1344"/>
      <c r="EJ21" s="1344"/>
      <c r="EK21" s="1344"/>
      <c r="EL21" s="1344"/>
      <c r="EM21" s="1344"/>
      <c r="EN21" s="1344"/>
      <c r="EO21" s="1344"/>
      <c r="EP21" s="1344"/>
      <c r="EQ21" s="1344"/>
      <c r="ER21" s="1344"/>
      <c r="ES21" s="1344"/>
      <c r="ET21" s="1344"/>
      <c r="EU21" s="1344"/>
      <c r="EV21" s="1344"/>
      <c r="EW21" s="1344"/>
      <c r="EX21" s="1344"/>
      <c r="EY21" s="1344"/>
      <c r="EZ21" s="1344"/>
      <c r="FA21" s="1344"/>
      <c r="FB21" s="1344"/>
      <c r="FC21" s="1344"/>
      <c r="FD21" s="1344"/>
      <c r="FE21" s="1344"/>
      <c r="FF21" s="1344"/>
      <c r="FG21" s="1344"/>
      <c r="FH21" s="1344"/>
      <c r="FI21" s="1344"/>
      <c r="FJ21" s="1344"/>
      <c r="FK21" s="1344"/>
      <c r="FL21" s="1344"/>
      <c r="FM21" s="1344"/>
      <c r="FN21" s="1344"/>
      <c r="FO21" s="1344"/>
      <c r="FP21" s="1344"/>
      <c r="FQ21" s="1344"/>
      <c r="FR21" s="1344"/>
      <c r="FS21" s="1344"/>
      <c r="FT21" s="1344"/>
      <c r="FU21" s="1344"/>
      <c r="FV21" s="1344"/>
      <c r="FW21" s="1344"/>
      <c r="FX21" s="1344"/>
      <c r="FY21" s="1344"/>
      <c r="FZ21" s="1344"/>
      <c r="GA21" s="1344"/>
      <c r="GB21" s="1344"/>
      <c r="GC21" s="1344"/>
      <c r="GD21" s="1344"/>
      <c r="GE21" s="1344"/>
      <c r="GF21" s="1344"/>
      <c r="GG21" s="1344"/>
      <c r="GH21" s="1344"/>
      <c r="GI21" s="1344"/>
      <c r="GJ21" s="1344"/>
      <c r="GK21" s="1344"/>
      <c r="GL21" s="1344"/>
      <c r="GM21" s="1344"/>
      <c r="GN21" s="1344"/>
      <c r="GO21" s="1344"/>
      <c r="GP21" s="1344"/>
      <c r="GQ21" s="1344"/>
      <c r="GR21" s="1344"/>
      <c r="GS21" s="1344"/>
      <c r="GT21" s="1344"/>
      <c r="GU21" s="1344"/>
      <c r="GV21" s="1344"/>
      <c r="GW21" s="1344"/>
      <c r="GX21" s="1344"/>
      <c r="GY21" s="1344"/>
      <c r="GZ21" s="1344"/>
      <c r="HA21" s="1344"/>
      <c r="HB21" s="1344"/>
      <c r="HC21" s="1344"/>
      <c r="HD21" s="1344"/>
      <c r="HE21" s="1344"/>
      <c r="HF21" s="1344"/>
      <c r="HG21" s="1344"/>
      <c r="HH21" s="1344"/>
      <c r="HI21" s="1344"/>
      <c r="HJ21" s="1344"/>
      <c r="HK21" s="1344"/>
      <c r="HL21" s="1344"/>
      <c r="HM21" s="1344"/>
      <c r="HN21" s="1344"/>
      <c r="HO21" s="1344"/>
      <c r="HP21" s="1344"/>
      <c r="HQ21" s="1344"/>
      <c r="HR21" s="1344"/>
      <c r="HS21" s="1344"/>
      <c r="HT21" s="1344"/>
      <c r="HU21" s="1344"/>
      <c r="HV21" s="1344"/>
      <c r="HW21" s="1344"/>
      <c r="HX21" s="1344"/>
      <c r="HY21" s="1344"/>
      <c r="HZ21" s="1344"/>
      <c r="IA21" s="1344"/>
      <c r="IB21" s="1344"/>
      <c r="IC21" s="1344"/>
      <c r="ID21" s="1344"/>
      <c r="IE21" s="1344"/>
      <c r="IF21" s="1344"/>
      <c r="IG21" s="1344"/>
      <c r="IH21" s="1344"/>
      <c r="II21" s="1344"/>
      <c r="IJ21" s="1344"/>
      <c r="IK21" s="1344"/>
      <c r="IL21" s="1344"/>
      <c r="IM21" s="1344"/>
      <c r="IN21" s="1344"/>
      <c r="IO21" s="1344"/>
      <c r="IP21" s="1344"/>
    </row>
    <row r="22" spans="1:250">
      <c r="A22" s="1344"/>
      <c r="B22" s="2894"/>
      <c r="C22" s="2457" t="s">
        <v>565</v>
      </c>
      <c r="D22" s="2443" t="s">
        <v>577</v>
      </c>
      <c r="E22" s="2431" t="s">
        <v>1298</v>
      </c>
      <c r="F22" s="1511">
        <f t="shared" ref="F22:AN22" si="16">ROUND((F21-E21)/E21*100,1)</f>
        <v>3.8</v>
      </c>
      <c r="G22" s="1511">
        <f t="shared" si="16"/>
        <v>5</v>
      </c>
      <c r="H22" s="1511">
        <f t="shared" si="16"/>
        <v>1.4</v>
      </c>
      <c r="I22" s="1511">
        <f t="shared" si="16"/>
        <v>-1.9</v>
      </c>
      <c r="J22" s="1511">
        <f t="shared" si="16"/>
        <v>2.2999999999999998</v>
      </c>
      <c r="K22" s="1511">
        <f t="shared" si="16"/>
        <v>3.3</v>
      </c>
      <c r="L22" s="1511">
        <f t="shared" si="16"/>
        <v>2</v>
      </c>
      <c r="M22" s="1511">
        <f t="shared" si="16"/>
        <v>2.2000000000000002</v>
      </c>
      <c r="N22" s="1511">
        <f t="shared" si="16"/>
        <v>-2.6</v>
      </c>
      <c r="O22" s="1511">
        <f t="shared" si="16"/>
        <v>-3.3</v>
      </c>
      <c r="P22" s="1511">
        <f t="shared" si="16"/>
        <v>-6</v>
      </c>
      <c r="Q22" s="1511">
        <f t="shared" si="16"/>
        <v>-2.1</v>
      </c>
      <c r="R22" s="1511">
        <f t="shared" si="16"/>
        <v>-3.9</v>
      </c>
      <c r="S22" s="1511">
        <f t="shared" si="16"/>
        <v>-0.6</v>
      </c>
      <c r="T22" s="1511">
        <f t="shared" si="16"/>
        <v>1</v>
      </c>
      <c r="U22" s="1511">
        <f t="shared" si="16"/>
        <v>1.5</v>
      </c>
      <c r="V22" s="1511">
        <f t="shared" si="16"/>
        <v>1.2</v>
      </c>
      <c r="W22" s="1511">
        <f t="shared" si="16"/>
        <v>2.2000000000000002</v>
      </c>
      <c r="X22" s="1511">
        <f t="shared" si="16"/>
        <v>-2.7</v>
      </c>
      <c r="Y22" s="1511">
        <f t="shared" si="16"/>
        <v>-0.8</v>
      </c>
      <c r="Z22" s="1511">
        <f t="shared" si="16"/>
        <v>-0.7</v>
      </c>
      <c r="AA22" s="1511">
        <f t="shared" si="16"/>
        <v>1.1000000000000001</v>
      </c>
      <c r="AB22" s="1511">
        <f t="shared" si="16"/>
        <v>0.5</v>
      </c>
      <c r="AC22" s="1511">
        <f t="shared" si="16"/>
        <v>-0.7</v>
      </c>
      <c r="AD22" s="1511">
        <f t="shared" si="16"/>
        <v>-0.1</v>
      </c>
      <c r="AE22" s="1511">
        <f t="shared" si="16"/>
        <v>-1</v>
      </c>
      <c r="AF22" s="1511">
        <f t="shared" si="16"/>
        <v>1.3</v>
      </c>
      <c r="AG22" s="1511">
        <f t="shared" si="16"/>
        <v>2.2999999999999998</v>
      </c>
      <c r="AH22" s="1511">
        <f t="shared" si="16"/>
        <v>4.0999999999999996</v>
      </c>
      <c r="AI22" s="1511">
        <f t="shared" si="16"/>
        <v>0</v>
      </c>
      <c r="AJ22" s="1511">
        <f t="shared" si="16"/>
        <v>-4.3</v>
      </c>
      <c r="AK22" s="1226">
        <f t="shared" si="16"/>
        <v>2.5</v>
      </c>
      <c r="AL22" s="1226">
        <f t="shared" si="16"/>
        <v>-1.1000000000000001</v>
      </c>
      <c r="AM22" s="1226">
        <f t="shared" si="16"/>
        <v>1.6</v>
      </c>
      <c r="AN22" s="1226">
        <f t="shared" si="16"/>
        <v>-0.3</v>
      </c>
      <c r="AO22" s="1936" t="s">
        <v>97</v>
      </c>
      <c r="AP22" s="1344"/>
      <c r="AQ22" s="327" t="s">
        <v>1342</v>
      </c>
      <c r="AR22" s="1344"/>
      <c r="AS22" s="1968"/>
      <c r="AT22" s="1344"/>
      <c r="AU22" s="1344"/>
      <c r="AV22" s="1344"/>
      <c r="AW22" s="1344"/>
      <c r="AX22" s="1344"/>
      <c r="AY22" s="1344"/>
      <c r="AZ22" s="1344"/>
      <c r="BA22" s="1344"/>
      <c r="BB22" s="1344"/>
      <c r="BC22" s="1344"/>
      <c r="BD22" s="1344"/>
      <c r="BE22" s="1344"/>
      <c r="BF22" s="1344"/>
      <c r="BG22" s="1344"/>
      <c r="BH22" s="1344"/>
      <c r="BI22" s="1344"/>
      <c r="BJ22" s="1344"/>
      <c r="BK22" s="1344"/>
      <c r="BL22" s="1344"/>
      <c r="BM22" s="1344"/>
      <c r="BN22" s="1344"/>
      <c r="BO22" s="1344"/>
      <c r="BP22" s="1344"/>
      <c r="BQ22" s="1344"/>
      <c r="BR22" s="1344"/>
      <c r="BS22" s="1344"/>
      <c r="BT22" s="1344"/>
      <c r="BU22" s="1344"/>
      <c r="BV22" s="1344"/>
      <c r="BW22" s="1344"/>
      <c r="BX22" s="1344"/>
      <c r="BY22" s="1344"/>
      <c r="BZ22" s="1344"/>
      <c r="CA22" s="1344"/>
      <c r="CB22" s="1344"/>
      <c r="CC22" s="1344"/>
      <c r="CD22" s="1344"/>
      <c r="CE22" s="1344"/>
      <c r="CF22" s="1344"/>
      <c r="CG22" s="1344"/>
      <c r="CH22" s="1344"/>
      <c r="CI22" s="1344"/>
      <c r="CJ22" s="1344"/>
      <c r="CK22" s="1344"/>
      <c r="CL22" s="1344"/>
      <c r="CM22" s="1344"/>
      <c r="CN22" s="1344"/>
      <c r="CO22" s="1344"/>
      <c r="CP22" s="1344"/>
      <c r="CQ22" s="1344"/>
      <c r="CR22" s="1344"/>
      <c r="CS22" s="1344"/>
      <c r="CT22" s="1344"/>
      <c r="CU22" s="1344"/>
      <c r="CV22" s="1344"/>
      <c r="CW22" s="1344"/>
      <c r="CX22" s="1344"/>
      <c r="CY22" s="1344"/>
      <c r="CZ22" s="1344"/>
      <c r="DA22" s="1344"/>
      <c r="DB22" s="1344"/>
      <c r="DC22" s="1344"/>
      <c r="DD22" s="1344"/>
      <c r="DE22" s="1344"/>
      <c r="DF22" s="1344"/>
      <c r="DG22" s="1344"/>
      <c r="DH22" s="1344"/>
      <c r="DI22" s="1344"/>
      <c r="DJ22" s="1344"/>
      <c r="DK22" s="1344"/>
      <c r="DL22" s="1344"/>
      <c r="DM22" s="1344"/>
      <c r="DN22" s="1344"/>
      <c r="DO22" s="1344"/>
      <c r="DP22" s="1344"/>
      <c r="DQ22" s="1344"/>
      <c r="DR22" s="1344"/>
      <c r="DS22" s="1344"/>
      <c r="DT22" s="1344"/>
      <c r="DU22" s="1344"/>
      <c r="DV22" s="1344"/>
      <c r="DW22" s="1344"/>
      <c r="DX22" s="1344"/>
      <c r="DY22" s="1344"/>
      <c r="DZ22" s="1344"/>
      <c r="EA22" s="1344"/>
      <c r="EB22" s="1344"/>
      <c r="EC22" s="1344"/>
      <c r="ED22" s="1344"/>
      <c r="EE22" s="1344"/>
      <c r="EF22" s="1344"/>
      <c r="EG22" s="1344"/>
      <c r="EH22" s="1344"/>
      <c r="EI22" s="1344"/>
      <c r="EJ22" s="1344"/>
      <c r="EK22" s="1344"/>
      <c r="EL22" s="1344"/>
      <c r="EM22" s="1344"/>
      <c r="EN22" s="1344"/>
      <c r="EO22" s="1344"/>
      <c r="EP22" s="1344"/>
      <c r="EQ22" s="1344"/>
      <c r="ER22" s="1344"/>
      <c r="ES22" s="1344"/>
      <c r="ET22" s="1344"/>
      <c r="EU22" s="1344"/>
      <c r="EV22" s="1344"/>
      <c r="EW22" s="1344"/>
      <c r="EX22" s="1344"/>
      <c r="EY22" s="1344"/>
      <c r="EZ22" s="1344"/>
      <c r="FA22" s="1344"/>
      <c r="FB22" s="1344"/>
      <c r="FC22" s="1344"/>
      <c r="FD22" s="1344"/>
      <c r="FE22" s="1344"/>
      <c r="FF22" s="1344"/>
      <c r="FG22" s="1344"/>
      <c r="FH22" s="1344"/>
      <c r="FI22" s="1344"/>
      <c r="FJ22" s="1344"/>
      <c r="FK22" s="1344"/>
      <c r="FL22" s="1344"/>
      <c r="FM22" s="1344"/>
      <c r="FN22" s="1344"/>
      <c r="FO22" s="1344"/>
      <c r="FP22" s="1344"/>
      <c r="FQ22" s="1344"/>
      <c r="FR22" s="1344"/>
      <c r="FS22" s="1344"/>
      <c r="FT22" s="1344"/>
      <c r="FU22" s="1344"/>
      <c r="FV22" s="1344"/>
      <c r="FW22" s="1344"/>
      <c r="FX22" s="1344"/>
      <c r="FY22" s="1344"/>
      <c r="FZ22" s="1344"/>
      <c r="GA22" s="1344"/>
      <c r="GB22" s="1344"/>
      <c r="GC22" s="1344"/>
      <c r="GD22" s="1344"/>
      <c r="GE22" s="1344"/>
      <c r="GF22" s="1344"/>
      <c r="GG22" s="1344"/>
      <c r="GH22" s="1344"/>
      <c r="GI22" s="1344"/>
      <c r="GJ22" s="1344"/>
      <c r="GK22" s="1344"/>
      <c r="GL22" s="1344"/>
      <c r="GM22" s="1344"/>
      <c r="GN22" s="1344"/>
      <c r="GO22" s="1344"/>
      <c r="GP22" s="1344"/>
      <c r="GQ22" s="1344"/>
      <c r="GR22" s="1344"/>
      <c r="GS22" s="1344"/>
      <c r="GT22" s="1344"/>
      <c r="GU22" s="1344"/>
      <c r="GV22" s="1344"/>
      <c r="GW22" s="1344"/>
      <c r="GX22" s="1344"/>
      <c r="GY22" s="1344"/>
      <c r="GZ22" s="1344"/>
      <c r="HA22" s="1344"/>
      <c r="HB22" s="1344"/>
      <c r="HC22" s="1344"/>
      <c r="HD22" s="1344"/>
      <c r="HE22" s="1344"/>
      <c r="HF22" s="1344"/>
      <c r="HG22" s="1344"/>
      <c r="HH22" s="1344"/>
      <c r="HI22" s="1344"/>
      <c r="HJ22" s="1344"/>
      <c r="HK22" s="1344"/>
      <c r="HL22" s="1344"/>
      <c r="HM22" s="1344"/>
      <c r="HN22" s="1344"/>
      <c r="HO22" s="1344"/>
      <c r="HP22" s="1344"/>
      <c r="HQ22" s="1344"/>
      <c r="HR22" s="1344"/>
      <c r="HS22" s="1344"/>
      <c r="HT22" s="1344"/>
      <c r="HU22" s="1344"/>
      <c r="HV22" s="1344"/>
      <c r="HW22" s="1344"/>
      <c r="HX22" s="1344"/>
      <c r="HY22" s="1344"/>
      <c r="HZ22" s="1344"/>
      <c r="IA22" s="1344"/>
      <c r="IB22" s="1344"/>
      <c r="IC22" s="1344"/>
      <c r="ID22" s="1344"/>
      <c r="IE22" s="1344"/>
      <c r="IF22" s="1344"/>
      <c r="IG22" s="1344"/>
      <c r="IH22" s="1344"/>
      <c r="II22" s="1344"/>
      <c r="IJ22" s="1344"/>
      <c r="IK22" s="1344"/>
      <c r="IL22" s="1344"/>
      <c r="IM22" s="1344"/>
      <c r="IN22" s="1344"/>
      <c r="IO22" s="1344"/>
      <c r="IP22" s="1344"/>
    </row>
    <row r="23" spans="1:250">
      <c r="A23" s="1344"/>
      <c r="B23" s="2894"/>
      <c r="C23" s="2450" t="s">
        <v>1339</v>
      </c>
      <c r="D23" s="2458" t="s">
        <v>996</v>
      </c>
      <c r="E23" s="2456">
        <f t="shared" ref="E23:AJ23" si="17">E138</f>
        <v>105.3973797396439</v>
      </c>
      <c r="F23" s="2456">
        <f t="shared" si="17"/>
        <v>109.01567295329725</v>
      </c>
      <c r="G23" s="2456">
        <f t="shared" si="17"/>
        <v>112.51724703102629</v>
      </c>
      <c r="H23" s="2456">
        <f t="shared" si="17"/>
        <v>114.5014723417394</v>
      </c>
      <c r="I23" s="2456">
        <f t="shared" si="17"/>
        <v>116.01882110875533</v>
      </c>
      <c r="J23" s="2456">
        <f t="shared" si="17"/>
        <v>116.95257419614971</v>
      </c>
      <c r="K23" s="2456">
        <f t="shared" si="17"/>
        <v>116.71913592430111</v>
      </c>
      <c r="L23" s="2456">
        <f t="shared" si="17"/>
        <v>117.06929333207398</v>
      </c>
      <c r="M23" s="2456">
        <f t="shared" si="17"/>
        <v>117.30273160392264</v>
      </c>
      <c r="N23" s="2456">
        <f t="shared" si="17"/>
        <v>113.21756184657211</v>
      </c>
      <c r="O23" s="2456">
        <f t="shared" si="17"/>
        <v>110.29958344846459</v>
      </c>
      <c r="P23" s="2456">
        <f t="shared" si="17"/>
        <v>113.47693770418165</v>
      </c>
      <c r="Q23" s="2456">
        <f t="shared" si="17"/>
        <v>114.11067881488172</v>
      </c>
      <c r="R23" s="2456">
        <f t="shared" si="17"/>
        <v>109.34830076241485</v>
      </c>
      <c r="S23" s="2456">
        <f t="shared" si="17"/>
        <v>108.91027381825452</v>
      </c>
      <c r="T23" s="2456">
        <f t="shared" si="17"/>
        <v>109.81428687322374</v>
      </c>
      <c r="U23" s="2456">
        <f t="shared" si="17"/>
        <v>103.59216514327588</v>
      </c>
      <c r="V23" s="2456">
        <f t="shared" si="17"/>
        <v>104.29076355946367</v>
      </c>
      <c r="W23" s="2456">
        <f t="shared" si="17"/>
        <v>105.9873597130626</v>
      </c>
      <c r="X23" s="2456">
        <f t="shared" si="17"/>
        <v>102.49436763212363</v>
      </c>
      <c r="Y23" s="2456">
        <f t="shared" si="17"/>
        <v>99.400574646149096</v>
      </c>
      <c r="Z23" s="2456">
        <f t="shared" si="17"/>
        <v>99.999373288595777</v>
      </c>
      <c r="AA23" s="2456">
        <f t="shared" si="17"/>
        <v>100.59817193104246</v>
      </c>
      <c r="AB23" s="2456">
        <f t="shared" si="17"/>
        <v>106.0871594868037</v>
      </c>
      <c r="AC23" s="2456">
        <f t="shared" si="17"/>
        <v>105.08916174939257</v>
      </c>
      <c r="AD23" s="2456">
        <f t="shared" si="17"/>
        <v>101.89556898967693</v>
      </c>
      <c r="AE23" s="2456">
        <f t="shared" si="17"/>
        <v>99.799773741113555</v>
      </c>
      <c r="AF23" s="2456">
        <f t="shared" si="17"/>
        <v>100.79777147852469</v>
      </c>
      <c r="AG23" s="2456">
        <f t="shared" si="17"/>
        <v>102.44446774525305</v>
      </c>
      <c r="AH23" s="2456">
        <f t="shared" si="17"/>
        <v>106.12042607805076</v>
      </c>
      <c r="AI23" s="2456">
        <f t="shared" si="17"/>
        <v>105.039261862522</v>
      </c>
      <c r="AJ23" s="2456">
        <f t="shared" si="17"/>
        <v>100.29877260981912</v>
      </c>
      <c r="AK23" s="2063">
        <f>AK138</f>
        <v>103.50833333333334</v>
      </c>
      <c r="AL23" s="2063">
        <f>AL138</f>
        <v>99.2</v>
      </c>
      <c r="AM23" s="2063">
        <f>AM138</f>
        <v>97.1</v>
      </c>
      <c r="AN23" s="2063">
        <f>AN138</f>
        <v>93.4</v>
      </c>
      <c r="AO23" s="1936" t="s">
        <v>1343</v>
      </c>
      <c r="AP23" s="1344"/>
      <c r="AQ23" s="327"/>
      <c r="AR23" s="1344"/>
      <c r="AS23" s="1968"/>
      <c r="AT23" s="1344"/>
      <c r="AU23" s="1344"/>
      <c r="AV23" s="1344"/>
      <c r="AW23" s="1344"/>
      <c r="AX23" s="1344"/>
      <c r="AY23" s="1344"/>
      <c r="AZ23" s="1344"/>
      <c r="BA23" s="1344"/>
      <c r="BB23" s="1344"/>
      <c r="BC23" s="1344"/>
      <c r="BD23" s="1344"/>
      <c r="BE23" s="1344"/>
      <c r="BF23" s="1344"/>
      <c r="BG23" s="1344"/>
      <c r="BH23" s="1344"/>
      <c r="BI23" s="1344"/>
      <c r="BJ23" s="1344"/>
      <c r="BK23" s="1344"/>
      <c r="BL23" s="1344"/>
      <c r="BM23" s="1344"/>
      <c r="BN23" s="1344"/>
      <c r="BO23" s="1344"/>
      <c r="BP23" s="1344"/>
      <c r="BQ23" s="1344"/>
      <c r="BR23" s="1344"/>
      <c r="BS23" s="1344"/>
      <c r="BT23" s="1344"/>
      <c r="BU23" s="1344"/>
      <c r="BV23" s="1344"/>
      <c r="BW23" s="1344"/>
      <c r="BX23" s="1344"/>
      <c r="BY23" s="1344"/>
      <c r="BZ23" s="1344"/>
      <c r="CA23" s="1344"/>
      <c r="CB23" s="1344"/>
      <c r="CC23" s="1344"/>
      <c r="CD23" s="1344"/>
      <c r="CE23" s="1344"/>
      <c r="CF23" s="1344"/>
      <c r="CG23" s="1344"/>
      <c r="CH23" s="1344"/>
      <c r="CI23" s="1344"/>
      <c r="CJ23" s="1344"/>
      <c r="CK23" s="1344"/>
      <c r="CL23" s="1344"/>
      <c r="CM23" s="1344"/>
      <c r="CN23" s="1344"/>
      <c r="CO23" s="1344"/>
      <c r="CP23" s="1344"/>
      <c r="CQ23" s="1344"/>
      <c r="CR23" s="1344"/>
      <c r="CS23" s="1344"/>
      <c r="CT23" s="1344"/>
      <c r="CU23" s="1344"/>
      <c r="CV23" s="1344"/>
      <c r="CW23" s="1344"/>
      <c r="CX23" s="1344"/>
      <c r="CY23" s="1344"/>
      <c r="CZ23" s="1344"/>
      <c r="DA23" s="1344"/>
      <c r="DB23" s="1344"/>
      <c r="DC23" s="1344"/>
      <c r="DD23" s="1344"/>
      <c r="DE23" s="1344"/>
      <c r="DF23" s="1344"/>
      <c r="DG23" s="1344"/>
      <c r="DH23" s="1344"/>
      <c r="DI23" s="1344"/>
      <c r="DJ23" s="1344"/>
      <c r="DK23" s="1344"/>
      <c r="DL23" s="1344"/>
      <c r="DM23" s="1344"/>
      <c r="DN23" s="1344"/>
      <c r="DO23" s="1344"/>
      <c r="DP23" s="1344"/>
      <c r="DQ23" s="1344"/>
      <c r="DR23" s="1344"/>
      <c r="DS23" s="1344"/>
      <c r="DT23" s="1344"/>
      <c r="DU23" s="1344"/>
      <c r="DV23" s="1344"/>
      <c r="DW23" s="1344"/>
      <c r="DX23" s="1344"/>
      <c r="DY23" s="1344"/>
      <c r="DZ23" s="1344"/>
      <c r="EA23" s="1344"/>
      <c r="EB23" s="1344"/>
      <c r="EC23" s="1344"/>
      <c r="ED23" s="1344"/>
      <c r="EE23" s="1344"/>
      <c r="EF23" s="1344"/>
      <c r="EG23" s="1344"/>
      <c r="EH23" s="1344"/>
      <c r="EI23" s="1344"/>
      <c r="EJ23" s="1344"/>
      <c r="EK23" s="1344"/>
      <c r="EL23" s="1344"/>
      <c r="EM23" s="1344"/>
      <c r="EN23" s="1344"/>
      <c r="EO23" s="1344"/>
      <c r="EP23" s="1344"/>
      <c r="EQ23" s="1344"/>
      <c r="ER23" s="1344"/>
      <c r="ES23" s="1344"/>
      <c r="ET23" s="1344"/>
      <c r="EU23" s="1344"/>
      <c r="EV23" s="1344"/>
      <c r="EW23" s="1344"/>
      <c r="EX23" s="1344"/>
      <c r="EY23" s="1344"/>
      <c r="EZ23" s="1344"/>
      <c r="FA23" s="1344"/>
      <c r="FB23" s="1344"/>
      <c r="FC23" s="1344"/>
      <c r="FD23" s="1344"/>
      <c r="FE23" s="1344"/>
      <c r="FF23" s="1344"/>
      <c r="FG23" s="1344"/>
      <c r="FH23" s="1344"/>
      <c r="FI23" s="1344"/>
      <c r="FJ23" s="1344"/>
      <c r="FK23" s="1344"/>
      <c r="FL23" s="1344"/>
      <c r="FM23" s="1344"/>
      <c r="FN23" s="1344"/>
      <c r="FO23" s="1344"/>
      <c r="FP23" s="1344"/>
      <c r="FQ23" s="1344"/>
      <c r="FR23" s="1344"/>
      <c r="FS23" s="1344"/>
      <c r="FT23" s="1344"/>
      <c r="FU23" s="1344"/>
      <c r="FV23" s="1344"/>
      <c r="FW23" s="1344"/>
      <c r="FX23" s="1344"/>
      <c r="FY23" s="1344"/>
      <c r="FZ23" s="1344"/>
      <c r="GA23" s="1344"/>
      <c r="GB23" s="1344"/>
      <c r="GC23" s="1344"/>
      <c r="GD23" s="1344"/>
      <c r="GE23" s="1344"/>
      <c r="GF23" s="1344"/>
      <c r="GG23" s="1344"/>
      <c r="GH23" s="1344"/>
      <c r="GI23" s="1344"/>
      <c r="GJ23" s="1344"/>
      <c r="GK23" s="1344"/>
      <c r="GL23" s="1344"/>
      <c r="GM23" s="1344"/>
      <c r="GN23" s="1344"/>
      <c r="GO23" s="1344"/>
      <c r="GP23" s="1344"/>
      <c r="GQ23" s="1344"/>
      <c r="GR23" s="1344"/>
      <c r="GS23" s="1344"/>
      <c r="GT23" s="1344"/>
      <c r="GU23" s="1344"/>
      <c r="GV23" s="1344"/>
      <c r="GW23" s="1344"/>
      <c r="GX23" s="1344"/>
      <c r="GY23" s="1344"/>
      <c r="GZ23" s="1344"/>
      <c r="HA23" s="1344"/>
      <c r="HB23" s="1344"/>
      <c r="HC23" s="1344"/>
      <c r="HD23" s="1344"/>
      <c r="HE23" s="1344"/>
      <c r="HF23" s="1344"/>
      <c r="HG23" s="1344"/>
      <c r="HH23" s="1344"/>
      <c r="HI23" s="1344"/>
      <c r="HJ23" s="1344"/>
      <c r="HK23" s="1344"/>
      <c r="HL23" s="1344"/>
      <c r="HM23" s="1344"/>
      <c r="HN23" s="1344"/>
      <c r="HO23" s="1344"/>
      <c r="HP23" s="1344"/>
      <c r="HQ23" s="1344"/>
      <c r="HR23" s="1344"/>
      <c r="HS23" s="1344"/>
      <c r="HT23" s="1344"/>
      <c r="HU23" s="1344"/>
      <c r="HV23" s="1344"/>
      <c r="HW23" s="1344"/>
      <c r="HX23" s="1344"/>
      <c r="HY23" s="1344"/>
      <c r="HZ23" s="1344"/>
      <c r="IA23" s="1344"/>
      <c r="IB23" s="1344"/>
      <c r="IC23" s="1344"/>
      <c r="ID23" s="1344"/>
      <c r="IE23" s="1344"/>
      <c r="IF23" s="1344"/>
      <c r="IG23" s="1344"/>
      <c r="IH23" s="1344"/>
      <c r="II23" s="1344"/>
      <c r="IJ23" s="1344"/>
      <c r="IK23" s="1344"/>
      <c r="IL23" s="1344"/>
      <c r="IM23" s="1344"/>
      <c r="IN23" s="1344"/>
      <c r="IO23" s="1344"/>
      <c r="IP23" s="1344"/>
    </row>
    <row r="24" spans="1:250">
      <c r="A24" s="1344"/>
      <c r="B24" s="2894"/>
      <c r="C24" s="2457" t="s">
        <v>566</v>
      </c>
      <c r="D24" s="2443" t="s">
        <v>577</v>
      </c>
      <c r="E24" s="2425" t="s">
        <v>1298</v>
      </c>
      <c r="F24" s="1226">
        <f t="shared" ref="F24:AM24" si="18">ROUND((F23-E23)/E23*100,1)</f>
        <v>3.4</v>
      </c>
      <c r="G24" s="1226">
        <f t="shared" si="18"/>
        <v>3.2</v>
      </c>
      <c r="H24" s="1226">
        <f t="shared" si="18"/>
        <v>1.8</v>
      </c>
      <c r="I24" s="1226">
        <f t="shared" si="18"/>
        <v>1.3</v>
      </c>
      <c r="J24" s="1226">
        <f t="shared" si="18"/>
        <v>0.8</v>
      </c>
      <c r="K24" s="1226">
        <f t="shared" si="18"/>
        <v>-0.2</v>
      </c>
      <c r="L24" s="1226">
        <f t="shared" si="18"/>
        <v>0.3</v>
      </c>
      <c r="M24" s="1226">
        <f t="shared" si="18"/>
        <v>0.2</v>
      </c>
      <c r="N24" s="1226">
        <f t="shared" si="18"/>
        <v>-3.5</v>
      </c>
      <c r="O24" s="1226">
        <f t="shared" si="18"/>
        <v>-2.6</v>
      </c>
      <c r="P24" s="1226">
        <f t="shared" si="18"/>
        <v>2.9</v>
      </c>
      <c r="Q24" s="1226">
        <f t="shared" si="18"/>
        <v>0.6</v>
      </c>
      <c r="R24" s="1226">
        <f t="shared" si="18"/>
        <v>-4.2</v>
      </c>
      <c r="S24" s="1226">
        <f t="shared" si="18"/>
        <v>-0.4</v>
      </c>
      <c r="T24" s="1226">
        <f t="shared" si="18"/>
        <v>0.8</v>
      </c>
      <c r="U24" s="1226">
        <f t="shared" si="18"/>
        <v>-5.7</v>
      </c>
      <c r="V24" s="1226">
        <f t="shared" si="18"/>
        <v>0.7</v>
      </c>
      <c r="W24" s="1226">
        <f t="shared" si="18"/>
        <v>1.6</v>
      </c>
      <c r="X24" s="1226">
        <f t="shared" si="18"/>
        <v>-3.3</v>
      </c>
      <c r="Y24" s="1226">
        <f t="shared" si="18"/>
        <v>-3</v>
      </c>
      <c r="Z24" s="1226">
        <f t="shared" si="18"/>
        <v>0.6</v>
      </c>
      <c r="AA24" s="1226">
        <f t="shared" si="18"/>
        <v>0.6</v>
      </c>
      <c r="AB24" s="1226">
        <f t="shared" si="18"/>
        <v>5.5</v>
      </c>
      <c r="AC24" s="1226">
        <f t="shared" si="18"/>
        <v>-0.9</v>
      </c>
      <c r="AD24" s="1226">
        <f t="shared" si="18"/>
        <v>-3</v>
      </c>
      <c r="AE24" s="1226">
        <f t="shared" si="18"/>
        <v>-2.1</v>
      </c>
      <c r="AF24" s="1226">
        <f t="shared" si="18"/>
        <v>1</v>
      </c>
      <c r="AG24" s="1226">
        <f t="shared" si="18"/>
        <v>1.6</v>
      </c>
      <c r="AH24" s="1226">
        <f t="shared" si="18"/>
        <v>3.6</v>
      </c>
      <c r="AI24" s="1226">
        <f t="shared" si="18"/>
        <v>-1</v>
      </c>
      <c r="AJ24" s="1226">
        <f t="shared" si="18"/>
        <v>-4.5</v>
      </c>
      <c r="AK24" s="1511">
        <f t="shared" si="18"/>
        <v>3.2</v>
      </c>
      <c r="AL24" s="1511">
        <f t="shared" si="18"/>
        <v>-4.2</v>
      </c>
      <c r="AM24" s="1511">
        <f t="shared" si="18"/>
        <v>-2.1</v>
      </c>
      <c r="AN24" s="2257">
        <f>ROUND((AN23-AM23)/AM23*100,1)</f>
        <v>-3.8</v>
      </c>
      <c r="AO24" s="1936" t="s">
        <v>1344</v>
      </c>
      <c r="AP24" s="1344"/>
      <c r="AQ24" s="327"/>
      <c r="AR24" s="1344"/>
      <c r="AS24" s="1344"/>
      <c r="AT24" s="1344"/>
      <c r="AU24" s="1344"/>
      <c r="AV24" s="1344"/>
      <c r="AW24" s="1344"/>
      <c r="AX24" s="1344"/>
      <c r="AY24" s="1344"/>
      <c r="AZ24" s="1344"/>
      <c r="BA24" s="1344"/>
      <c r="BB24" s="1344"/>
      <c r="BC24" s="1344"/>
      <c r="BD24" s="1344"/>
      <c r="BE24" s="1344"/>
      <c r="BF24" s="1344"/>
      <c r="BG24" s="1344"/>
      <c r="BH24" s="1344"/>
      <c r="BI24" s="1344"/>
      <c r="BJ24" s="1344"/>
      <c r="BK24" s="1344"/>
      <c r="BL24" s="1344"/>
      <c r="BM24" s="1344"/>
      <c r="BN24" s="1344"/>
      <c r="BO24" s="1344"/>
      <c r="BP24" s="1344"/>
      <c r="BQ24" s="1344"/>
      <c r="BR24" s="1344"/>
      <c r="BS24" s="1344"/>
      <c r="BT24" s="1344"/>
      <c r="BU24" s="1344"/>
      <c r="BV24" s="1344"/>
      <c r="BW24" s="1344"/>
      <c r="BX24" s="1344"/>
      <c r="BY24" s="1344"/>
      <c r="BZ24" s="1344"/>
      <c r="CA24" s="1344"/>
      <c r="CB24" s="1344"/>
      <c r="CC24" s="1344"/>
      <c r="CD24" s="1344"/>
      <c r="CE24" s="1344"/>
      <c r="CF24" s="1344"/>
      <c r="CG24" s="1344"/>
      <c r="CH24" s="1344"/>
      <c r="CI24" s="1344"/>
      <c r="CJ24" s="1344"/>
      <c r="CK24" s="1344"/>
      <c r="CL24" s="1344"/>
      <c r="CM24" s="1344"/>
      <c r="CN24" s="1344"/>
      <c r="CO24" s="1344"/>
      <c r="CP24" s="1344"/>
      <c r="CQ24" s="1344"/>
      <c r="CR24" s="1344"/>
      <c r="CS24" s="1344"/>
      <c r="CT24" s="1344"/>
      <c r="CU24" s="1344"/>
      <c r="CV24" s="1344"/>
      <c r="CW24" s="1344"/>
      <c r="CX24" s="1344"/>
      <c r="CY24" s="1344"/>
      <c r="CZ24" s="1344"/>
      <c r="DA24" s="1344"/>
      <c r="DB24" s="1344"/>
      <c r="DC24" s="1344"/>
      <c r="DD24" s="1344"/>
      <c r="DE24" s="1344"/>
      <c r="DF24" s="1344"/>
      <c r="DG24" s="1344"/>
      <c r="DH24" s="1344"/>
      <c r="DI24" s="1344"/>
      <c r="DJ24" s="1344"/>
      <c r="DK24" s="1344"/>
      <c r="DL24" s="1344"/>
      <c r="DM24" s="1344"/>
      <c r="DN24" s="1344"/>
      <c r="DO24" s="1344"/>
      <c r="DP24" s="1344"/>
      <c r="DQ24" s="1344"/>
      <c r="DR24" s="1344"/>
      <c r="DS24" s="1344"/>
      <c r="DT24" s="1344"/>
      <c r="DU24" s="1344"/>
      <c r="DV24" s="1344"/>
      <c r="DW24" s="1344"/>
      <c r="DX24" s="1344"/>
      <c r="DY24" s="1344"/>
      <c r="DZ24" s="1344"/>
      <c r="EA24" s="1344"/>
      <c r="EB24" s="1344"/>
      <c r="EC24" s="1344"/>
      <c r="ED24" s="1344"/>
      <c r="EE24" s="1344"/>
      <c r="EF24" s="1344"/>
      <c r="EG24" s="1344"/>
      <c r="EH24" s="1344"/>
      <c r="EI24" s="1344"/>
      <c r="EJ24" s="1344"/>
      <c r="EK24" s="1344"/>
      <c r="EL24" s="1344"/>
      <c r="EM24" s="1344"/>
      <c r="EN24" s="1344"/>
      <c r="EO24" s="1344"/>
      <c r="EP24" s="1344"/>
      <c r="EQ24" s="1344"/>
      <c r="ER24" s="1344"/>
      <c r="ES24" s="1344"/>
      <c r="ET24" s="1344"/>
      <c r="EU24" s="1344"/>
      <c r="EV24" s="1344"/>
      <c r="EW24" s="1344"/>
      <c r="EX24" s="1344"/>
      <c r="EY24" s="1344"/>
      <c r="EZ24" s="1344"/>
      <c r="FA24" s="1344"/>
      <c r="FB24" s="1344"/>
      <c r="FC24" s="1344"/>
      <c r="FD24" s="1344"/>
      <c r="FE24" s="1344"/>
      <c r="FF24" s="1344"/>
      <c r="FG24" s="1344"/>
      <c r="FH24" s="1344"/>
      <c r="FI24" s="1344"/>
      <c r="FJ24" s="1344"/>
      <c r="FK24" s="1344"/>
      <c r="FL24" s="1344"/>
      <c r="FM24" s="1344"/>
      <c r="FN24" s="1344"/>
      <c r="FO24" s="1344"/>
      <c r="FP24" s="1344"/>
      <c r="FQ24" s="1344"/>
      <c r="FR24" s="1344"/>
      <c r="FS24" s="1344"/>
      <c r="FT24" s="1344"/>
      <c r="FU24" s="1344"/>
      <c r="FV24" s="1344"/>
      <c r="FW24" s="1344"/>
      <c r="FX24" s="1344"/>
      <c r="FY24" s="1344"/>
      <c r="FZ24" s="1344"/>
      <c r="GA24" s="1344"/>
      <c r="GB24" s="1344"/>
      <c r="GC24" s="1344"/>
      <c r="GD24" s="1344"/>
      <c r="GE24" s="1344"/>
      <c r="GF24" s="1344"/>
      <c r="GG24" s="1344"/>
      <c r="GH24" s="1344"/>
      <c r="GI24" s="1344"/>
      <c r="GJ24" s="1344"/>
      <c r="GK24" s="1344"/>
      <c r="GL24" s="1344"/>
      <c r="GM24" s="1344"/>
      <c r="GN24" s="1344"/>
      <c r="GO24" s="1344"/>
      <c r="GP24" s="1344"/>
      <c r="GQ24" s="1344"/>
      <c r="GR24" s="1344"/>
      <c r="GS24" s="1344"/>
      <c r="GT24" s="1344"/>
      <c r="GU24" s="1344"/>
      <c r="GV24" s="1344"/>
      <c r="GW24" s="1344"/>
      <c r="GX24" s="1344"/>
      <c r="GY24" s="1344"/>
      <c r="GZ24" s="1344"/>
      <c r="HA24" s="1344"/>
      <c r="HB24" s="1344"/>
      <c r="HC24" s="1344"/>
      <c r="HD24" s="1344"/>
      <c r="HE24" s="1344"/>
      <c r="HF24" s="1344"/>
      <c r="HG24" s="1344"/>
      <c r="HH24" s="1344"/>
      <c r="HI24" s="1344"/>
      <c r="HJ24" s="1344"/>
      <c r="HK24" s="1344"/>
      <c r="HL24" s="1344"/>
      <c r="HM24" s="1344"/>
      <c r="HN24" s="1344"/>
      <c r="HO24" s="1344"/>
      <c r="HP24" s="1344"/>
      <c r="HQ24" s="1344"/>
      <c r="HR24" s="1344"/>
      <c r="HS24" s="1344"/>
      <c r="HT24" s="1344"/>
      <c r="HU24" s="1344"/>
      <c r="HV24" s="1344"/>
      <c r="HW24" s="1344"/>
      <c r="HX24" s="1344"/>
      <c r="HY24" s="1344"/>
      <c r="HZ24" s="1344"/>
      <c r="IA24" s="1344"/>
      <c r="IB24" s="1344"/>
      <c r="IC24" s="1344"/>
      <c r="ID24" s="1344"/>
      <c r="IE24" s="1344"/>
      <c r="IF24" s="1344"/>
      <c r="IG24" s="1344"/>
      <c r="IH24" s="1344"/>
      <c r="II24" s="1344"/>
      <c r="IJ24" s="1344"/>
      <c r="IK24" s="1344"/>
      <c r="IL24" s="1344"/>
      <c r="IM24" s="1344"/>
      <c r="IN24" s="1344"/>
      <c r="IO24" s="1344"/>
      <c r="IP24" s="1344"/>
    </row>
    <row r="25" spans="1:250">
      <c r="A25" s="1344"/>
      <c r="B25" s="2894"/>
      <c r="C25" s="2450" t="s">
        <v>569</v>
      </c>
      <c r="D25" s="2441" t="s">
        <v>996</v>
      </c>
      <c r="E25" s="2063">
        <f t="shared" ref="E25:AJ25" si="19">E141</f>
        <v>198.47354429294231</v>
      </c>
      <c r="F25" s="2063">
        <f t="shared" si="19"/>
        <v>186.25689620672898</v>
      </c>
      <c r="G25" s="2063">
        <f t="shared" si="19"/>
        <v>172.59931014111615</v>
      </c>
      <c r="H25" s="2063">
        <f t="shared" si="19"/>
        <v>148.88648295838931</v>
      </c>
      <c r="I25" s="2063">
        <f t="shared" si="19"/>
        <v>126.82342534627929</v>
      </c>
      <c r="J25" s="2063">
        <f t="shared" si="19"/>
        <v>124.75599259322782</v>
      </c>
      <c r="K25" s="2063">
        <f t="shared" si="19"/>
        <v>129.85148341893046</v>
      </c>
      <c r="L25" s="2063">
        <f t="shared" si="19"/>
        <v>139.52038609229245</v>
      </c>
      <c r="M25" s="2063">
        <f t="shared" si="19"/>
        <v>140.50189457101382</v>
      </c>
      <c r="N25" s="2063">
        <f t="shared" si="19"/>
        <v>122.87650827227195</v>
      </c>
      <c r="O25" s="2063">
        <f t="shared" si="19"/>
        <v>122.55281930588508</v>
      </c>
      <c r="P25" s="2063">
        <f t="shared" si="19"/>
        <v>124.82908365015388</v>
      </c>
      <c r="Q25" s="2063">
        <f t="shared" si="19"/>
        <v>117.81234218525188</v>
      </c>
      <c r="R25" s="2063">
        <f t="shared" si="19"/>
        <v>109.81409224162846</v>
      </c>
      <c r="S25" s="2063">
        <f t="shared" si="19"/>
        <v>114.19955565719224</v>
      </c>
      <c r="T25" s="2063">
        <f t="shared" si="19"/>
        <v>122.58414404456768</v>
      </c>
      <c r="U25" s="2063">
        <f t="shared" si="19"/>
        <v>127.77360908631815</v>
      </c>
      <c r="V25" s="2063">
        <f t="shared" si="19"/>
        <v>135.09315635848523</v>
      </c>
      <c r="W25" s="2063">
        <f t="shared" si="19"/>
        <v>137.32765438451057</v>
      </c>
      <c r="X25" s="2063">
        <f t="shared" si="19"/>
        <v>130.62416030643456</v>
      </c>
      <c r="Y25" s="2063">
        <f t="shared" si="19"/>
        <v>118.26133010636913</v>
      </c>
      <c r="Z25" s="2063">
        <f t="shared" si="19"/>
        <v>124.49495310420617</v>
      </c>
      <c r="AA25" s="2063">
        <f t="shared" si="19"/>
        <v>121.80102557750273</v>
      </c>
      <c r="AB25" s="2063">
        <f t="shared" si="19"/>
        <v>117.11275635467389</v>
      </c>
      <c r="AC25" s="2063">
        <f t="shared" si="19"/>
        <v>123.84757517143251</v>
      </c>
      <c r="AD25" s="2063">
        <f t="shared" si="19"/>
        <v>127.75272592719639</v>
      </c>
      <c r="AE25" s="2063">
        <f t="shared" si="19"/>
        <v>123.68050989845861</v>
      </c>
      <c r="AF25" s="2063">
        <f t="shared" si="19"/>
        <v>120.11993126820329</v>
      </c>
      <c r="AG25" s="2063">
        <f t="shared" si="19"/>
        <v>120.6733349849292</v>
      </c>
      <c r="AH25" s="2063">
        <f t="shared" si="19"/>
        <v>130.44665345389984</v>
      </c>
      <c r="AI25" s="2063">
        <f t="shared" si="19"/>
        <v>121.96809085047659</v>
      </c>
      <c r="AJ25" s="2063">
        <f t="shared" si="19"/>
        <v>103.74753451676528</v>
      </c>
      <c r="AK25" s="2456">
        <f>AK141</f>
        <v>105.2</v>
      </c>
      <c r="AL25" s="2456">
        <f>AL141</f>
        <v>104.5</v>
      </c>
      <c r="AM25" s="2456">
        <f>AM141</f>
        <v>100.9</v>
      </c>
      <c r="AN25" s="2456">
        <f>AN141</f>
        <v>100.2</v>
      </c>
      <c r="AO25" s="1970"/>
      <c r="AP25" s="1344"/>
      <c r="AQ25" s="327"/>
      <c r="AR25" s="1344"/>
      <c r="AS25" s="1344"/>
      <c r="AT25" s="1344"/>
      <c r="AU25" s="1344"/>
      <c r="AV25" s="1344"/>
      <c r="AW25" s="1344"/>
      <c r="AX25" s="1344"/>
      <c r="AY25" s="1344"/>
      <c r="AZ25" s="1344"/>
      <c r="BA25" s="1344"/>
      <c r="BB25" s="1344"/>
      <c r="BC25" s="1344"/>
      <c r="BD25" s="1344"/>
      <c r="BE25" s="1344"/>
      <c r="BF25" s="1344"/>
      <c r="BG25" s="1344"/>
      <c r="BH25" s="1344"/>
      <c r="BI25" s="1344"/>
      <c r="BJ25" s="1344"/>
      <c r="BK25" s="1344"/>
      <c r="BL25" s="1344"/>
      <c r="BM25" s="1344"/>
      <c r="BN25" s="1344"/>
      <c r="BO25" s="1344"/>
      <c r="BP25" s="1344"/>
      <c r="BQ25" s="1344"/>
      <c r="BR25" s="1344"/>
      <c r="BS25" s="1344"/>
      <c r="BT25" s="1344"/>
      <c r="BU25" s="1344"/>
      <c r="BV25" s="1344"/>
      <c r="BW25" s="1344"/>
      <c r="BX25" s="1344"/>
      <c r="BY25" s="1344"/>
      <c r="BZ25" s="1344"/>
      <c r="CA25" s="1344"/>
      <c r="CB25" s="1344"/>
      <c r="CC25" s="1344"/>
      <c r="CD25" s="1344"/>
      <c r="CE25" s="1344"/>
      <c r="CF25" s="1344"/>
      <c r="CG25" s="1344"/>
      <c r="CH25" s="1344"/>
      <c r="CI25" s="1344"/>
      <c r="CJ25" s="1344"/>
      <c r="CK25" s="1344"/>
      <c r="CL25" s="1344"/>
      <c r="CM25" s="1344"/>
      <c r="CN25" s="1344"/>
      <c r="CO25" s="1344"/>
      <c r="CP25" s="1344"/>
      <c r="CQ25" s="1344"/>
      <c r="CR25" s="1344"/>
      <c r="CS25" s="1344"/>
      <c r="CT25" s="1344"/>
      <c r="CU25" s="1344"/>
      <c r="CV25" s="1344"/>
      <c r="CW25" s="1344"/>
      <c r="CX25" s="1344"/>
      <c r="CY25" s="1344"/>
      <c r="CZ25" s="1344"/>
      <c r="DA25" s="1344"/>
      <c r="DB25" s="1344"/>
      <c r="DC25" s="1344"/>
      <c r="DD25" s="1344"/>
      <c r="DE25" s="1344"/>
      <c r="DF25" s="1344"/>
      <c r="DG25" s="1344"/>
      <c r="DH25" s="1344"/>
      <c r="DI25" s="1344"/>
      <c r="DJ25" s="1344"/>
      <c r="DK25" s="1344"/>
      <c r="DL25" s="1344"/>
      <c r="DM25" s="1344"/>
      <c r="DN25" s="1344"/>
      <c r="DO25" s="1344"/>
      <c r="DP25" s="1344"/>
      <c r="DQ25" s="1344"/>
      <c r="DR25" s="1344"/>
      <c r="DS25" s="1344"/>
      <c r="DT25" s="1344"/>
      <c r="DU25" s="1344"/>
      <c r="DV25" s="1344"/>
      <c r="DW25" s="1344"/>
      <c r="DX25" s="1344"/>
      <c r="DY25" s="1344"/>
      <c r="DZ25" s="1344"/>
      <c r="EA25" s="1344"/>
      <c r="EB25" s="1344"/>
      <c r="EC25" s="1344"/>
      <c r="ED25" s="1344"/>
      <c r="EE25" s="1344"/>
      <c r="EF25" s="1344"/>
      <c r="EG25" s="1344"/>
      <c r="EH25" s="1344"/>
      <c r="EI25" s="1344"/>
      <c r="EJ25" s="1344"/>
      <c r="EK25" s="1344"/>
      <c r="EL25" s="1344"/>
      <c r="EM25" s="1344"/>
      <c r="EN25" s="1344"/>
      <c r="EO25" s="1344"/>
      <c r="EP25" s="1344"/>
      <c r="EQ25" s="1344"/>
      <c r="ER25" s="1344"/>
      <c r="ES25" s="1344"/>
      <c r="ET25" s="1344"/>
      <c r="EU25" s="1344"/>
      <c r="EV25" s="1344"/>
      <c r="EW25" s="1344"/>
      <c r="EX25" s="1344"/>
      <c r="EY25" s="1344"/>
      <c r="EZ25" s="1344"/>
      <c r="FA25" s="1344"/>
      <c r="FB25" s="1344"/>
      <c r="FC25" s="1344"/>
      <c r="FD25" s="1344"/>
      <c r="FE25" s="1344"/>
      <c r="FF25" s="1344"/>
      <c r="FG25" s="1344"/>
      <c r="FH25" s="1344"/>
      <c r="FI25" s="1344"/>
      <c r="FJ25" s="1344"/>
      <c r="FK25" s="1344"/>
      <c r="FL25" s="1344"/>
      <c r="FM25" s="1344"/>
      <c r="FN25" s="1344"/>
      <c r="FO25" s="1344"/>
      <c r="FP25" s="1344"/>
      <c r="FQ25" s="1344"/>
      <c r="FR25" s="1344"/>
      <c r="FS25" s="1344"/>
      <c r="FT25" s="1344"/>
      <c r="FU25" s="1344"/>
      <c r="FV25" s="1344"/>
      <c r="FW25" s="1344"/>
      <c r="FX25" s="1344"/>
      <c r="FY25" s="1344"/>
      <c r="FZ25" s="1344"/>
      <c r="GA25" s="1344"/>
      <c r="GB25" s="1344"/>
      <c r="GC25" s="1344"/>
      <c r="GD25" s="1344"/>
      <c r="GE25" s="1344"/>
      <c r="GF25" s="1344"/>
      <c r="GG25" s="1344"/>
      <c r="GH25" s="1344"/>
      <c r="GI25" s="1344"/>
      <c r="GJ25" s="1344"/>
      <c r="GK25" s="1344"/>
      <c r="GL25" s="1344"/>
      <c r="GM25" s="1344"/>
      <c r="GN25" s="1344"/>
      <c r="GO25" s="1344"/>
      <c r="GP25" s="1344"/>
      <c r="GQ25" s="1344"/>
      <c r="GR25" s="1344"/>
      <c r="GS25" s="1344"/>
      <c r="GT25" s="1344"/>
      <c r="GU25" s="1344"/>
      <c r="GV25" s="1344"/>
      <c r="GW25" s="1344"/>
      <c r="GX25" s="1344"/>
      <c r="GY25" s="1344"/>
      <c r="GZ25" s="1344"/>
      <c r="HA25" s="1344"/>
      <c r="HB25" s="1344"/>
      <c r="HC25" s="1344"/>
      <c r="HD25" s="1344"/>
      <c r="HE25" s="1344"/>
      <c r="HF25" s="1344"/>
      <c r="HG25" s="1344"/>
      <c r="HH25" s="1344"/>
      <c r="HI25" s="1344"/>
      <c r="HJ25" s="1344"/>
      <c r="HK25" s="1344"/>
      <c r="HL25" s="1344"/>
      <c r="HM25" s="1344"/>
      <c r="HN25" s="1344"/>
      <c r="HO25" s="1344"/>
      <c r="HP25" s="1344"/>
      <c r="HQ25" s="1344"/>
      <c r="HR25" s="1344"/>
      <c r="HS25" s="1344"/>
      <c r="HT25" s="1344"/>
      <c r="HU25" s="1344"/>
      <c r="HV25" s="1344"/>
      <c r="HW25" s="1344"/>
      <c r="HX25" s="1344"/>
      <c r="HY25" s="1344"/>
      <c r="HZ25" s="1344"/>
      <c r="IA25" s="1344"/>
      <c r="IB25" s="1344"/>
      <c r="IC25" s="1344"/>
      <c r="ID25" s="1344"/>
      <c r="IE25" s="1344"/>
      <c r="IF25" s="1344"/>
      <c r="IG25" s="1344"/>
      <c r="IH25" s="1344"/>
      <c r="II25" s="1344"/>
      <c r="IJ25" s="1344"/>
      <c r="IK25" s="1344"/>
      <c r="IL25" s="1344"/>
      <c r="IM25" s="1344"/>
      <c r="IN25" s="1344"/>
      <c r="IO25" s="1344"/>
      <c r="IP25" s="1344"/>
    </row>
    <row r="26" spans="1:250">
      <c r="A26" s="1344"/>
      <c r="B26" s="2894"/>
      <c r="C26" s="2457" t="s">
        <v>570</v>
      </c>
      <c r="D26" s="2443" t="s">
        <v>577</v>
      </c>
      <c r="E26" s="2459" t="s">
        <v>1298</v>
      </c>
      <c r="F26" s="1511">
        <f t="shared" ref="F26:AN26" si="20">ROUND((F25-E25)/E25*100,1)</f>
        <v>-6.2</v>
      </c>
      <c r="G26" s="1511">
        <f t="shared" si="20"/>
        <v>-7.3</v>
      </c>
      <c r="H26" s="1511">
        <f t="shared" si="20"/>
        <v>-13.7</v>
      </c>
      <c r="I26" s="1511">
        <f t="shared" si="20"/>
        <v>-14.8</v>
      </c>
      <c r="J26" s="1511">
        <f t="shared" si="20"/>
        <v>-1.6</v>
      </c>
      <c r="K26" s="1511">
        <f t="shared" si="20"/>
        <v>4.0999999999999996</v>
      </c>
      <c r="L26" s="1511">
        <f t="shared" si="20"/>
        <v>7.4</v>
      </c>
      <c r="M26" s="1511">
        <f t="shared" si="20"/>
        <v>0.7</v>
      </c>
      <c r="N26" s="1511">
        <f t="shared" si="20"/>
        <v>-12.5</v>
      </c>
      <c r="O26" s="1511">
        <f t="shared" si="20"/>
        <v>-0.3</v>
      </c>
      <c r="P26" s="1511">
        <f t="shared" si="20"/>
        <v>1.9</v>
      </c>
      <c r="Q26" s="1511">
        <f t="shared" si="20"/>
        <v>-5.6</v>
      </c>
      <c r="R26" s="1511">
        <f t="shared" si="20"/>
        <v>-6.8</v>
      </c>
      <c r="S26" s="1511">
        <f t="shared" si="20"/>
        <v>4</v>
      </c>
      <c r="T26" s="1511">
        <f t="shared" si="20"/>
        <v>7.3</v>
      </c>
      <c r="U26" s="1511">
        <f t="shared" si="20"/>
        <v>4.2</v>
      </c>
      <c r="V26" s="1511">
        <f t="shared" si="20"/>
        <v>5.7</v>
      </c>
      <c r="W26" s="1511">
        <f t="shared" si="20"/>
        <v>1.7</v>
      </c>
      <c r="X26" s="1511">
        <f t="shared" si="20"/>
        <v>-4.9000000000000004</v>
      </c>
      <c r="Y26" s="1511">
        <f t="shared" si="20"/>
        <v>-9.5</v>
      </c>
      <c r="Z26" s="1511">
        <f t="shared" si="20"/>
        <v>5.3</v>
      </c>
      <c r="AA26" s="1511">
        <f t="shared" si="20"/>
        <v>-2.2000000000000002</v>
      </c>
      <c r="AB26" s="1511">
        <f t="shared" si="20"/>
        <v>-3.8</v>
      </c>
      <c r="AC26" s="1511">
        <f t="shared" si="20"/>
        <v>5.8</v>
      </c>
      <c r="AD26" s="1511">
        <f t="shared" si="20"/>
        <v>3.2</v>
      </c>
      <c r="AE26" s="1511">
        <f t="shared" si="20"/>
        <v>-3.2</v>
      </c>
      <c r="AF26" s="1511">
        <f t="shared" si="20"/>
        <v>-2.9</v>
      </c>
      <c r="AG26" s="1511">
        <f t="shared" si="20"/>
        <v>0.5</v>
      </c>
      <c r="AH26" s="1511">
        <f t="shared" si="20"/>
        <v>8.1</v>
      </c>
      <c r="AI26" s="1511">
        <f t="shared" si="20"/>
        <v>-6.5</v>
      </c>
      <c r="AJ26" s="1511">
        <f t="shared" si="20"/>
        <v>-14.9</v>
      </c>
      <c r="AK26" s="1226">
        <f t="shared" si="20"/>
        <v>1.4</v>
      </c>
      <c r="AL26" s="1226">
        <f t="shared" si="20"/>
        <v>-0.7</v>
      </c>
      <c r="AM26" s="1226">
        <f t="shared" si="20"/>
        <v>-3.4</v>
      </c>
      <c r="AN26" s="1226">
        <f t="shared" si="20"/>
        <v>-0.7</v>
      </c>
      <c r="AO26" s="1970"/>
      <c r="AP26" s="1344"/>
      <c r="AQ26" s="327"/>
      <c r="AR26" s="1344"/>
      <c r="AS26" s="1344"/>
      <c r="AT26" s="1344"/>
      <c r="AU26" s="1344"/>
      <c r="AV26" s="1344"/>
      <c r="AW26" s="1344"/>
      <c r="AX26" s="1344"/>
      <c r="AY26" s="1344"/>
      <c r="AZ26" s="1344"/>
      <c r="BA26" s="1344"/>
      <c r="BB26" s="1344"/>
      <c r="BC26" s="1344"/>
      <c r="BD26" s="1344"/>
      <c r="BE26" s="1344"/>
      <c r="BF26" s="1344"/>
      <c r="BG26" s="1344"/>
      <c r="BH26" s="1344"/>
      <c r="BI26" s="1344"/>
      <c r="BJ26" s="1344"/>
      <c r="BK26" s="1344"/>
      <c r="BL26" s="1344"/>
      <c r="BM26" s="1344"/>
      <c r="BN26" s="1344"/>
      <c r="BO26" s="1344"/>
      <c r="BP26" s="1344"/>
      <c r="BQ26" s="1344"/>
      <c r="BR26" s="1344"/>
      <c r="BS26" s="1344"/>
      <c r="BT26" s="1344"/>
      <c r="BU26" s="1344"/>
      <c r="BV26" s="1344"/>
      <c r="BW26" s="1344"/>
      <c r="BX26" s="1344"/>
      <c r="BY26" s="1344"/>
      <c r="BZ26" s="1344"/>
      <c r="CA26" s="1344"/>
      <c r="CB26" s="1344"/>
      <c r="CC26" s="1344"/>
      <c r="CD26" s="1344"/>
      <c r="CE26" s="1344"/>
      <c r="CF26" s="1344"/>
      <c r="CG26" s="1344"/>
      <c r="CH26" s="1344"/>
      <c r="CI26" s="1344"/>
      <c r="CJ26" s="1344"/>
      <c r="CK26" s="1344"/>
      <c r="CL26" s="1344"/>
      <c r="CM26" s="1344"/>
      <c r="CN26" s="1344"/>
      <c r="CO26" s="1344"/>
      <c r="CP26" s="1344"/>
      <c r="CQ26" s="1344"/>
      <c r="CR26" s="1344"/>
      <c r="CS26" s="1344"/>
      <c r="CT26" s="1344"/>
      <c r="CU26" s="1344"/>
      <c r="CV26" s="1344"/>
      <c r="CW26" s="1344"/>
      <c r="CX26" s="1344"/>
      <c r="CY26" s="1344"/>
      <c r="CZ26" s="1344"/>
      <c r="DA26" s="1344"/>
      <c r="DB26" s="1344"/>
      <c r="DC26" s="1344"/>
      <c r="DD26" s="1344"/>
      <c r="DE26" s="1344"/>
      <c r="DF26" s="1344"/>
      <c r="DG26" s="1344"/>
      <c r="DH26" s="1344"/>
      <c r="DI26" s="1344"/>
      <c r="DJ26" s="1344"/>
      <c r="DK26" s="1344"/>
      <c r="DL26" s="1344"/>
      <c r="DM26" s="1344"/>
      <c r="DN26" s="1344"/>
      <c r="DO26" s="1344"/>
      <c r="DP26" s="1344"/>
      <c r="DQ26" s="1344"/>
      <c r="DR26" s="1344"/>
      <c r="DS26" s="1344"/>
      <c r="DT26" s="1344"/>
      <c r="DU26" s="1344"/>
      <c r="DV26" s="1344"/>
      <c r="DW26" s="1344"/>
      <c r="DX26" s="1344"/>
      <c r="DY26" s="1344"/>
      <c r="DZ26" s="1344"/>
      <c r="EA26" s="1344"/>
      <c r="EB26" s="1344"/>
      <c r="EC26" s="1344"/>
      <c r="ED26" s="1344"/>
      <c r="EE26" s="1344"/>
      <c r="EF26" s="1344"/>
      <c r="EG26" s="1344"/>
      <c r="EH26" s="1344"/>
      <c r="EI26" s="1344"/>
      <c r="EJ26" s="1344"/>
      <c r="EK26" s="1344"/>
      <c r="EL26" s="1344"/>
      <c r="EM26" s="1344"/>
      <c r="EN26" s="1344"/>
      <c r="EO26" s="1344"/>
      <c r="EP26" s="1344"/>
      <c r="EQ26" s="1344"/>
      <c r="ER26" s="1344"/>
      <c r="ES26" s="1344"/>
      <c r="ET26" s="1344"/>
      <c r="EU26" s="1344"/>
      <c r="EV26" s="1344"/>
      <c r="EW26" s="1344"/>
      <c r="EX26" s="1344"/>
      <c r="EY26" s="1344"/>
      <c r="EZ26" s="1344"/>
      <c r="FA26" s="1344"/>
      <c r="FB26" s="1344"/>
      <c r="FC26" s="1344"/>
      <c r="FD26" s="1344"/>
      <c r="FE26" s="1344"/>
      <c r="FF26" s="1344"/>
      <c r="FG26" s="1344"/>
      <c r="FH26" s="1344"/>
      <c r="FI26" s="1344"/>
      <c r="FJ26" s="1344"/>
      <c r="FK26" s="1344"/>
      <c r="FL26" s="1344"/>
      <c r="FM26" s="1344"/>
      <c r="FN26" s="1344"/>
      <c r="FO26" s="1344"/>
      <c r="FP26" s="1344"/>
      <c r="FQ26" s="1344"/>
      <c r="FR26" s="1344"/>
      <c r="FS26" s="1344"/>
      <c r="FT26" s="1344"/>
      <c r="FU26" s="1344"/>
      <c r="FV26" s="1344"/>
      <c r="FW26" s="1344"/>
      <c r="FX26" s="1344"/>
      <c r="FY26" s="1344"/>
      <c r="FZ26" s="1344"/>
      <c r="GA26" s="1344"/>
      <c r="GB26" s="1344"/>
      <c r="GC26" s="1344"/>
      <c r="GD26" s="1344"/>
      <c r="GE26" s="1344"/>
      <c r="GF26" s="1344"/>
      <c r="GG26" s="1344"/>
      <c r="GH26" s="1344"/>
      <c r="GI26" s="1344"/>
      <c r="GJ26" s="1344"/>
      <c r="GK26" s="1344"/>
      <c r="GL26" s="1344"/>
      <c r="GM26" s="1344"/>
      <c r="GN26" s="1344"/>
      <c r="GO26" s="1344"/>
      <c r="GP26" s="1344"/>
      <c r="GQ26" s="1344"/>
      <c r="GR26" s="1344"/>
      <c r="GS26" s="1344"/>
      <c r="GT26" s="1344"/>
      <c r="GU26" s="1344"/>
      <c r="GV26" s="1344"/>
      <c r="GW26" s="1344"/>
      <c r="GX26" s="1344"/>
      <c r="GY26" s="1344"/>
      <c r="GZ26" s="1344"/>
      <c r="HA26" s="1344"/>
      <c r="HB26" s="1344"/>
      <c r="HC26" s="1344"/>
      <c r="HD26" s="1344"/>
      <c r="HE26" s="1344"/>
      <c r="HF26" s="1344"/>
      <c r="HG26" s="1344"/>
      <c r="HH26" s="1344"/>
      <c r="HI26" s="1344"/>
      <c r="HJ26" s="1344"/>
      <c r="HK26" s="1344"/>
      <c r="HL26" s="1344"/>
      <c r="HM26" s="1344"/>
      <c r="HN26" s="1344"/>
      <c r="HO26" s="1344"/>
      <c r="HP26" s="1344"/>
      <c r="HQ26" s="1344"/>
      <c r="HR26" s="1344"/>
      <c r="HS26" s="1344"/>
      <c r="HT26" s="1344"/>
      <c r="HU26" s="1344"/>
      <c r="HV26" s="1344"/>
      <c r="HW26" s="1344"/>
      <c r="HX26" s="1344"/>
      <c r="HY26" s="1344"/>
      <c r="HZ26" s="1344"/>
      <c r="IA26" s="1344"/>
      <c r="IB26" s="1344"/>
      <c r="IC26" s="1344"/>
      <c r="ID26" s="1344"/>
      <c r="IE26" s="1344"/>
      <c r="IF26" s="1344"/>
      <c r="IG26" s="1344"/>
      <c r="IH26" s="1344"/>
      <c r="II26" s="1344"/>
      <c r="IJ26" s="1344"/>
      <c r="IK26" s="1344"/>
      <c r="IL26" s="1344"/>
      <c r="IM26" s="1344"/>
      <c r="IN26" s="1344"/>
      <c r="IO26" s="1344"/>
      <c r="IP26" s="1344"/>
    </row>
    <row r="27" spans="1:250">
      <c r="A27" s="1344"/>
      <c r="B27" s="2894"/>
      <c r="C27" s="2280" t="s">
        <v>571</v>
      </c>
      <c r="D27" s="2441" t="s">
        <v>784</v>
      </c>
      <c r="E27" s="2456">
        <f t="shared" ref="E27:AJ27" si="21">E144</f>
        <v>101.92203524483604</v>
      </c>
      <c r="F27" s="2456">
        <f t="shared" si="21"/>
        <v>102.96054215417209</v>
      </c>
      <c r="G27" s="2456">
        <f t="shared" si="21"/>
        <v>106.051336527196</v>
      </c>
      <c r="H27" s="2456">
        <f t="shared" si="21"/>
        <v>107.22171732978104</v>
      </c>
      <c r="I27" s="2456">
        <f t="shared" si="21"/>
        <v>105.91122051561888</v>
      </c>
      <c r="J27" s="2456">
        <f t="shared" si="21"/>
        <v>103.29022688729464</v>
      </c>
      <c r="K27" s="2456">
        <f t="shared" si="21"/>
        <v>100.43845394578459</v>
      </c>
      <c r="L27" s="2456">
        <f t="shared" si="21"/>
        <v>98.501556138689594</v>
      </c>
      <c r="M27" s="2456">
        <f t="shared" si="21"/>
        <v>98.188355642223186</v>
      </c>
      <c r="N27" s="2456">
        <f t="shared" si="21"/>
        <v>97.191059324527458</v>
      </c>
      <c r="O27" s="2456">
        <f t="shared" si="21"/>
        <v>97.479533466009713</v>
      </c>
      <c r="P27" s="2456">
        <f t="shared" si="21"/>
        <v>94.883266192669609</v>
      </c>
      <c r="Q27" s="2456">
        <f t="shared" si="21"/>
        <v>92.526020350843424</v>
      </c>
      <c r="R27" s="2456">
        <f t="shared" si="21"/>
        <v>91.405092258226745</v>
      </c>
      <c r="S27" s="2456">
        <f t="shared" si="21"/>
        <v>89.056088534728588</v>
      </c>
      <c r="T27" s="2456">
        <f t="shared" si="21"/>
        <v>89.031362179744391</v>
      </c>
      <c r="U27" s="2456">
        <f t="shared" si="21"/>
        <v>89.558857752740479</v>
      </c>
      <c r="V27" s="2456">
        <f t="shared" si="21"/>
        <v>89.872058249206901</v>
      </c>
      <c r="W27" s="2456">
        <f t="shared" si="21"/>
        <v>93.15242134377624</v>
      </c>
      <c r="X27" s="2456">
        <f t="shared" si="21"/>
        <v>96.177278770175647</v>
      </c>
      <c r="Y27" s="2456">
        <f t="shared" si="21"/>
        <v>97.421838637713265</v>
      </c>
      <c r="Z27" s="2456">
        <f t="shared" si="21"/>
        <v>97.627891595914875</v>
      </c>
      <c r="AA27" s="2456">
        <f t="shared" si="21"/>
        <v>98.46858766537737</v>
      </c>
      <c r="AB27" s="2456">
        <f t="shared" si="21"/>
        <v>97.850428790772568</v>
      </c>
      <c r="AC27" s="2456">
        <f t="shared" si="21"/>
        <v>98.27077682550383</v>
      </c>
      <c r="AD27" s="2456">
        <f t="shared" si="21"/>
        <v>98.402650718752852</v>
      </c>
      <c r="AE27" s="2456">
        <f t="shared" si="21"/>
        <v>99.136199249950522</v>
      </c>
      <c r="AF27" s="2456">
        <f t="shared" si="21"/>
        <v>99.284557379855656</v>
      </c>
      <c r="AG27" s="2456">
        <f t="shared" si="21"/>
        <v>98.971356883389234</v>
      </c>
      <c r="AH27" s="2456">
        <f t="shared" si="21"/>
        <v>98.790030280171834</v>
      </c>
      <c r="AI27" s="2456">
        <f t="shared" si="21"/>
        <v>99.515336693041462</v>
      </c>
      <c r="AJ27" s="2456">
        <f t="shared" si="21"/>
        <v>99.696663296258848</v>
      </c>
      <c r="AK27" s="2063">
        <f>AK144</f>
        <v>98.6</v>
      </c>
      <c r="AL27" s="2063">
        <f>AL144</f>
        <v>98.4</v>
      </c>
      <c r="AM27" s="2063">
        <f>AM144</f>
        <v>103.4</v>
      </c>
      <c r="AN27" s="2063">
        <f>AN144</f>
        <v>98.7</v>
      </c>
      <c r="AO27" s="1970"/>
      <c r="AP27" s="1344"/>
      <c r="AQ27" s="327"/>
      <c r="AR27" s="1344"/>
      <c r="AS27" s="1344"/>
      <c r="AT27" s="1344"/>
      <c r="AU27" s="1344"/>
      <c r="AV27" s="1344"/>
      <c r="AW27" s="1344"/>
      <c r="AX27" s="1344"/>
      <c r="AY27" s="1344"/>
      <c r="AZ27" s="1344"/>
      <c r="BA27" s="1344"/>
      <c r="BB27" s="1344"/>
      <c r="BC27" s="1344"/>
      <c r="BD27" s="1344"/>
      <c r="BE27" s="1344"/>
      <c r="BF27" s="1344"/>
      <c r="BG27" s="1344"/>
      <c r="BH27" s="1344"/>
      <c r="BI27" s="1344"/>
      <c r="BJ27" s="1344"/>
      <c r="BK27" s="1344"/>
      <c r="BL27" s="1344"/>
      <c r="BM27" s="1344"/>
      <c r="BN27" s="1344"/>
      <c r="BO27" s="1344"/>
      <c r="BP27" s="1344"/>
      <c r="BQ27" s="1344"/>
      <c r="BR27" s="1344"/>
      <c r="BS27" s="1344"/>
      <c r="BT27" s="1344"/>
      <c r="BU27" s="1344"/>
      <c r="BV27" s="1344"/>
      <c r="BW27" s="1344"/>
      <c r="BX27" s="1344"/>
      <c r="BY27" s="1344"/>
      <c r="BZ27" s="1344"/>
      <c r="CA27" s="1344"/>
      <c r="CB27" s="1344"/>
      <c r="CC27" s="1344"/>
      <c r="CD27" s="1344"/>
      <c r="CE27" s="1344"/>
      <c r="CF27" s="1344"/>
      <c r="CG27" s="1344"/>
      <c r="CH27" s="1344"/>
      <c r="CI27" s="1344"/>
      <c r="CJ27" s="1344"/>
      <c r="CK27" s="1344"/>
      <c r="CL27" s="1344"/>
      <c r="CM27" s="1344"/>
      <c r="CN27" s="1344"/>
      <c r="CO27" s="1344"/>
      <c r="CP27" s="1344"/>
      <c r="CQ27" s="1344"/>
      <c r="CR27" s="1344"/>
      <c r="CS27" s="1344"/>
      <c r="CT27" s="1344"/>
      <c r="CU27" s="1344"/>
      <c r="CV27" s="1344"/>
      <c r="CW27" s="1344"/>
      <c r="CX27" s="1344"/>
      <c r="CY27" s="1344"/>
      <c r="CZ27" s="1344"/>
      <c r="DA27" s="1344"/>
      <c r="DB27" s="1344"/>
      <c r="DC27" s="1344"/>
      <c r="DD27" s="1344"/>
      <c r="DE27" s="1344"/>
      <c r="DF27" s="1344"/>
      <c r="DG27" s="1344"/>
      <c r="DH27" s="1344"/>
      <c r="DI27" s="1344"/>
      <c r="DJ27" s="1344"/>
      <c r="DK27" s="1344"/>
      <c r="DL27" s="1344"/>
      <c r="DM27" s="1344"/>
      <c r="DN27" s="1344"/>
      <c r="DO27" s="1344"/>
      <c r="DP27" s="1344"/>
      <c r="DQ27" s="1344"/>
      <c r="DR27" s="1344"/>
      <c r="DS27" s="1344"/>
      <c r="DT27" s="1344"/>
      <c r="DU27" s="1344"/>
      <c r="DV27" s="1344"/>
      <c r="DW27" s="1344"/>
      <c r="DX27" s="1344"/>
      <c r="DY27" s="1344"/>
      <c r="DZ27" s="1344"/>
      <c r="EA27" s="1344"/>
      <c r="EB27" s="1344"/>
      <c r="EC27" s="1344"/>
      <c r="ED27" s="1344"/>
      <c r="EE27" s="1344"/>
      <c r="EF27" s="1344"/>
      <c r="EG27" s="1344"/>
      <c r="EH27" s="1344"/>
      <c r="EI27" s="1344"/>
      <c r="EJ27" s="1344"/>
      <c r="EK27" s="1344"/>
      <c r="EL27" s="1344"/>
      <c r="EM27" s="1344"/>
      <c r="EN27" s="1344"/>
      <c r="EO27" s="1344"/>
      <c r="EP27" s="1344"/>
      <c r="EQ27" s="1344"/>
      <c r="ER27" s="1344"/>
      <c r="ES27" s="1344"/>
      <c r="ET27" s="1344"/>
      <c r="EU27" s="1344"/>
      <c r="EV27" s="1344"/>
      <c r="EW27" s="1344"/>
      <c r="EX27" s="1344"/>
      <c r="EY27" s="1344"/>
      <c r="EZ27" s="1344"/>
      <c r="FA27" s="1344"/>
      <c r="FB27" s="1344"/>
      <c r="FC27" s="1344"/>
      <c r="FD27" s="1344"/>
      <c r="FE27" s="1344"/>
      <c r="FF27" s="1344"/>
      <c r="FG27" s="1344"/>
      <c r="FH27" s="1344"/>
      <c r="FI27" s="1344"/>
      <c r="FJ27" s="1344"/>
      <c r="FK27" s="1344"/>
      <c r="FL27" s="1344"/>
      <c r="FM27" s="1344"/>
      <c r="FN27" s="1344"/>
      <c r="FO27" s="1344"/>
      <c r="FP27" s="1344"/>
      <c r="FQ27" s="1344"/>
      <c r="FR27" s="1344"/>
      <c r="FS27" s="1344"/>
      <c r="FT27" s="1344"/>
      <c r="FU27" s="1344"/>
      <c r="FV27" s="1344"/>
      <c r="FW27" s="1344"/>
      <c r="FX27" s="1344"/>
      <c r="FY27" s="1344"/>
      <c r="FZ27" s="1344"/>
      <c r="GA27" s="1344"/>
      <c r="GB27" s="1344"/>
      <c r="GC27" s="1344"/>
      <c r="GD27" s="1344"/>
      <c r="GE27" s="1344"/>
      <c r="GF27" s="1344"/>
      <c r="GG27" s="1344"/>
      <c r="GH27" s="1344"/>
      <c r="GI27" s="1344"/>
      <c r="GJ27" s="1344"/>
      <c r="GK27" s="1344"/>
      <c r="GL27" s="1344"/>
      <c r="GM27" s="1344"/>
      <c r="GN27" s="1344"/>
      <c r="GO27" s="1344"/>
      <c r="GP27" s="1344"/>
      <c r="GQ27" s="1344"/>
      <c r="GR27" s="1344"/>
      <c r="GS27" s="1344"/>
      <c r="GT27" s="1344"/>
      <c r="GU27" s="1344"/>
      <c r="GV27" s="1344"/>
      <c r="GW27" s="1344"/>
      <c r="GX27" s="1344"/>
      <c r="GY27" s="1344"/>
      <c r="GZ27" s="1344"/>
      <c r="HA27" s="1344"/>
      <c r="HB27" s="1344"/>
      <c r="HC27" s="1344"/>
      <c r="HD27" s="1344"/>
      <c r="HE27" s="1344"/>
      <c r="HF27" s="1344"/>
      <c r="HG27" s="1344"/>
      <c r="HH27" s="1344"/>
      <c r="HI27" s="1344"/>
      <c r="HJ27" s="1344"/>
      <c r="HK27" s="1344"/>
      <c r="HL27" s="1344"/>
      <c r="HM27" s="1344"/>
      <c r="HN27" s="1344"/>
      <c r="HO27" s="1344"/>
      <c r="HP27" s="1344"/>
      <c r="HQ27" s="1344"/>
      <c r="HR27" s="1344"/>
      <c r="HS27" s="1344"/>
      <c r="HT27" s="1344"/>
      <c r="HU27" s="1344"/>
      <c r="HV27" s="1344"/>
      <c r="HW27" s="1344"/>
      <c r="HX27" s="1344"/>
      <c r="HY27" s="1344"/>
      <c r="HZ27" s="1344"/>
      <c r="IA27" s="1344"/>
      <c r="IB27" s="1344"/>
      <c r="IC27" s="1344"/>
      <c r="ID27" s="1344"/>
      <c r="IE27" s="1344"/>
      <c r="IF27" s="1344"/>
      <c r="IG27" s="1344"/>
      <c r="IH27" s="1344"/>
      <c r="II27" s="1344"/>
      <c r="IJ27" s="1344"/>
      <c r="IK27" s="1344"/>
      <c r="IL27" s="1344"/>
      <c r="IM27" s="1344"/>
      <c r="IN27" s="1344"/>
      <c r="IO27" s="1344"/>
      <c r="IP27" s="1344"/>
    </row>
    <row r="28" spans="1:250">
      <c r="A28" s="1344"/>
      <c r="B28" s="2894"/>
      <c r="C28" s="2280"/>
      <c r="D28" s="2443" t="s">
        <v>577</v>
      </c>
      <c r="E28" s="2460" t="s">
        <v>1298</v>
      </c>
      <c r="F28" s="1226">
        <f t="shared" ref="F28:AN28" si="22">ROUND((F27-E27)/E27*100,1)</f>
        <v>1</v>
      </c>
      <c r="G28" s="1226">
        <f t="shared" si="22"/>
        <v>3</v>
      </c>
      <c r="H28" s="1226">
        <f t="shared" si="22"/>
        <v>1.1000000000000001</v>
      </c>
      <c r="I28" s="1226">
        <f t="shared" si="22"/>
        <v>-1.2</v>
      </c>
      <c r="J28" s="1226">
        <f t="shared" si="22"/>
        <v>-2.5</v>
      </c>
      <c r="K28" s="1226">
        <f t="shared" si="22"/>
        <v>-2.8</v>
      </c>
      <c r="L28" s="1226">
        <f t="shared" si="22"/>
        <v>-1.9</v>
      </c>
      <c r="M28" s="1226">
        <f t="shared" si="22"/>
        <v>-0.3</v>
      </c>
      <c r="N28" s="1226">
        <f t="shared" si="22"/>
        <v>-1</v>
      </c>
      <c r="O28" s="1226">
        <f t="shared" si="22"/>
        <v>0.3</v>
      </c>
      <c r="P28" s="1226">
        <f t="shared" si="22"/>
        <v>-2.7</v>
      </c>
      <c r="Q28" s="1226">
        <f t="shared" si="22"/>
        <v>-2.5</v>
      </c>
      <c r="R28" s="1226">
        <f t="shared" si="22"/>
        <v>-1.2</v>
      </c>
      <c r="S28" s="1226">
        <f t="shared" si="22"/>
        <v>-2.6</v>
      </c>
      <c r="T28" s="1226">
        <f t="shared" si="22"/>
        <v>0</v>
      </c>
      <c r="U28" s="1226">
        <f t="shared" si="22"/>
        <v>0.6</v>
      </c>
      <c r="V28" s="1226">
        <f t="shared" si="22"/>
        <v>0.3</v>
      </c>
      <c r="W28" s="1226">
        <f t="shared" si="22"/>
        <v>3.7</v>
      </c>
      <c r="X28" s="1226">
        <f t="shared" si="22"/>
        <v>3.2</v>
      </c>
      <c r="Y28" s="1226">
        <f t="shared" si="22"/>
        <v>1.3</v>
      </c>
      <c r="Z28" s="1226">
        <f t="shared" si="22"/>
        <v>0.2</v>
      </c>
      <c r="AA28" s="1226">
        <f t="shared" si="22"/>
        <v>0.9</v>
      </c>
      <c r="AB28" s="1226">
        <f t="shared" si="22"/>
        <v>-0.6</v>
      </c>
      <c r="AC28" s="1226">
        <f t="shared" si="22"/>
        <v>0.4</v>
      </c>
      <c r="AD28" s="1226">
        <f t="shared" si="22"/>
        <v>0.1</v>
      </c>
      <c r="AE28" s="1226">
        <f t="shared" si="22"/>
        <v>0.7</v>
      </c>
      <c r="AF28" s="1226">
        <f t="shared" si="22"/>
        <v>0.1</v>
      </c>
      <c r="AG28" s="1226">
        <f t="shared" si="22"/>
        <v>-0.3</v>
      </c>
      <c r="AH28" s="1226">
        <f t="shared" si="22"/>
        <v>-0.2</v>
      </c>
      <c r="AI28" s="1226">
        <f t="shared" si="22"/>
        <v>0.7</v>
      </c>
      <c r="AJ28" s="1226">
        <f t="shared" si="22"/>
        <v>0.2</v>
      </c>
      <c r="AK28" s="1511">
        <f t="shared" si="22"/>
        <v>-1.1000000000000001</v>
      </c>
      <c r="AL28" s="1511">
        <f t="shared" si="22"/>
        <v>-0.2</v>
      </c>
      <c r="AM28" s="1511">
        <f t="shared" si="22"/>
        <v>5.0999999999999996</v>
      </c>
      <c r="AN28" s="1511">
        <f t="shared" si="22"/>
        <v>-4.5</v>
      </c>
      <c r="AO28" s="1977" t="s">
        <v>97</v>
      </c>
      <c r="AP28" s="1344"/>
      <c r="AQ28" s="327"/>
      <c r="AR28" s="1344"/>
      <c r="AS28" s="1344"/>
      <c r="AT28" s="1344"/>
      <c r="AU28" s="1344"/>
      <c r="AV28" s="1344"/>
      <c r="AW28" s="1344"/>
      <c r="AX28" s="1344"/>
      <c r="AY28" s="1344"/>
      <c r="AZ28" s="1344"/>
      <c r="BA28" s="1344"/>
      <c r="BB28" s="1344"/>
      <c r="BC28" s="1344"/>
      <c r="BD28" s="1344"/>
      <c r="BE28" s="1344"/>
      <c r="BF28" s="1344"/>
      <c r="BG28" s="1344"/>
      <c r="BH28" s="1344"/>
      <c r="BI28" s="1344"/>
      <c r="BJ28" s="1344"/>
      <c r="BK28" s="1344"/>
      <c r="BL28" s="1344"/>
      <c r="BM28" s="1344"/>
      <c r="BN28" s="1344"/>
      <c r="BO28" s="1344"/>
      <c r="BP28" s="1344"/>
      <c r="BQ28" s="1344"/>
      <c r="BR28" s="1344"/>
      <c r="BS28" s="1344"/>
      <c r="BT28" s="1344"/>
      <c r="BU28" s="1344"/>
      <c r="BV28" s="1344"/>
      <c r="BW28" s="1344"/>
      <c r="BX28" s="1344"/>
      <c r="BY28" s="1344"/>
      <c r="BZ28" s="1344"/>
      <c r="CA28" s="1344"/>
      <c r="CB28" s="1344"/>
      <c r="CC28" s="1344"/>
      <c r="CD28" s="1344"/>
      <c r="CE28" s="1344"/>
      <c r="CF28" s="1344"/>
      <c r="CG28" s="1344"/>
      <c r="CH28" s="1344"/>
      <c r="CI28" s="1344"/>
      <c r="CJ28" s="1344"/>
      <c r="CK28" s="1344"/>
      <c r="CL28" s="1344"/>
      <c r="CM28" s="1344"/>
      <c r="CN28" s="1344"/>
      <c r="CO28" s="1344"/>
      <c r="CP28" s="1344"/>
      <c r="CQ28" s="1344"/>
      <c r="CR28" s="1344"/>
      <c r="CS28" s="1344"/>
      <c r="CT28" s="1344"/>
      <c r="CU28" s="1344"/>
      <c r="CV28" s="1344"/>
      <c r="CW28" s="1344"/>
      <c r="CX28" s="1344"/>
      <c r="CY28" s="1344"/>
      <c r="CZ28" s="1344"/>
      <c r="DA28" s="1344"/>
      <c r="DB28" s="1344"/>
      <c r="DC28" s="1344"/>
      <c r="DD28" s="1344"/>
      <c r="DE28" s="1344"/>
      <c r="DF28" s="1344"/>
      <c r="DG28" s="1344"/>
      <c r="DH28" s="1344"/>
      <c r="DI28" s="1344"/>
      <c r="DJ28" s="1344"/>
      <c r="DK28" s="1344"/>
      <c r="DL28" s="1344"/>
      <c r="DM28" s="1344"/>
      <c r="DN28" s="1344"/>
      <c r="DO28" s="1344"/>
      <c r="DP28" s="1344"/>
      <c r="DQ28" s="1344"/>
      <c r="DR28" s="1344"/>
      <c r="DS28" s="1344"/>
      <c r="DT28" s="1344"/>
      <c r="DU28" s="1344"/>
      <c r="DV28" s="1344"/>
      <c r="DW28" s="1344"/>
      <c r="DX28" s="1344"/>
      <c r="DY28" s="1344"/>
      <c r="DZ28" s="1344"/>
      <c r="EA28" s="1344"/>
      <c r="EB28" s="1344"/>
      <c r="EC28" s="1344"/>
      <c r="ED28" s="1344"/>
      <c r="EE28" s="1344"/>
      <c r="EF28" s="1344"/>
      <c r="EG28" s="1344"/>
      <c r="EH28" s="1344"/>
      <c r="EI28" s="1344"/>
      <c r="EJ28" s="1344"/>
      <c r="EK28" s="1344"/>
      <c r="EL28" s="1344"/>
      <c r="EM28" s="1344"/>
      <c r="EN28" s="1344"/>
      <c r="EO28" s="1344"/>
      <c r="EP28" s="1344"/>
      <c r="EQ28" s="1344"/>
      <c r="ER28" s="1344"/>
      <c r="ES28" s="1344"/>
      <c r="ET28" s="1344"/>
      <c r="EU28" s="1344"/>
      <c r="EV28" s="1344"/>
      <c r="EW28" s="1344"/>
      <c r="EX28" s="1344"/>
      <c r="EY28" s="1344"/>
      <c r="EZ28" s="1344"/>
      <c r="FA28" s="1344"/>
      <c r="FB28" s="1344"/>
      <c r="FC28" s="1344"/>
      <c r="FD28" s="1344"/>
      <c r="FE28" s="1344"/>
      <c r="FF28" s="1344"/>
      <c r="FG28" s="1344"/>
      <c r="FH28" s="1344"/>
      <c r="FI28" s="1344"/>
      <c r="FJ28" s="1344"/>
      <c r="FK28" s="1344"/>
      <c r="FL28" s="1344"/>
      <c r="FM28" s="1344"/>
      <c r="FN28" s="1344"/>
      <c r="FO28" s="1344"/>
      <c r="FP28" s="1344"/>
      <c r="FQ28" s="1344"/>
      <c r="FR28" s="1344"/>
      <c r="FS28" s="1344"/>
      <c r="FT28" s="1344"/>
      <c r="FU28" s="1344"/>
      <c r="FV28" s="1344"/>
      <c r="FW28" s="1344"/>
      <c r="FX28" s="1344"/>
      <c r="FY28" s="1344"/>
      <c r="FZ28" s="1344"/>
      <c r="GA28" s="1344"/>
      <c r="GB28" s="1344"/>
      <c r="GC28" s="1344"/>
      <c r="GD28" s="1344"/>
      <c r="GE28" s="1344"/>
      <c r="GF28" s="1344"/>
      <c r="GG28" s="1344"/>
      <c r="GH28" s="1344"/>
      <c r="GI28" s="1344"/>
      <c r="GJ28" s="1344"/>
      <c r="GK28" s="1344"/>
      <c r="GL28" s="1344"/>
      <c r="GM28" s="1344"/>
      <c r="GN28" s="1344"/>
      <c r="GO28" s="1344"/>
      <c r="GP28" s="1344"/>
      <c r="GQ28" s="1344"/>
      <c r="GR28" s="1344"/>
      <c r="GS28" s="1344"/>
      <c r="GT28" s="1344"/>
      <c r="GU28" s="1344"/>
      <c r="GV28" s="1344"/>
      <c r="GW28" s="1344"/>
      <c r="GX28" s="1344"/>
      <c r="GY28" s="1344"/>
      <c r="GZ28" s="1344"/>
      <c r="HA28" s="1344"/>
      <c r="HB28" s="1344"/>
      <c r="HC28" s="1344"/>
      <c r="HD28" s="1344"/>
      <c r="HE28" s="1344"/>
      <c r="HF28" s="1344"/>
      <c r="HG28" s="1344"/>
      <c r="HH28" s="1344"/>
      <c r="HI28" s="1344"/>
      <c r="HJ28" s="1344"/>
      <c r="HK28" s="1344"/>
      <c r="HL28" s="1344"/>
      <c r="HM28" s="1344"/>
      <c r="HN28" s="1344"/>
      <c r="HO28" s="1344"/>
      <c r="HP28" s="1344"/>
      <c r="HQ28" s="1344"/>
      <c r="HR28" s="1344"/>
      <c r="HS28" s="1344"/>
      <c r="HT28" s="1344"/>
      <c r="HU28" s="1344"/>
      <c r="HV28" s="1344"/>
      <c r="HW28" s="1344"/>
      <c r="HX28" s="1344"/>
      <c r="HY28" s="1344"/>
      <c r="HZ28" s="1344"/>
      <c r="IA28" s="1344"/>
      <c r="IB28" s="1344"/>
      <c r="IC28" s="1344"/>
      <c r="ID28" s="1344"/>
      <c r="IE28" s="1344"/>
      <c r="IF28" s="1344"/>
      <c r="IG28" s="1344"/>
      <c r="IH28" s="1344"/>
      <c r="II28" s="1344"/>
      <c r="IJ28" s="1344"/>
      <c r="IK28" s="1344"/>
      <c r="IL28" s="1344"/>
      <c r="IM28" s="1344"/>
      <c r="IN28" s="1344"/>
      <c r="IO28" s="1344"/>
      <c r="IP28" s="1344"/>
    </row>
    <row r="29" spans="1:250">
      <c r="A29" s="1344"/>
      <c r="B29" s="2894"/>
      <c r="C29" s="2280" t="s">
        <v>572</v>
      </c>
      <c r="D29" s="2443" t="s">
        <v>1345</v>
      </c>
      <c r="E29" s="2461">
        <v>1.65</v>
      </c>
      <c r="F29" s="2462">
        <v>1.84</v>
      </c>
      <c r="G29" s="2462">
        <v>1.62</v>
      </c>
      <c r="H29" s="2462">
        <v>1.1499999999999999</v>
      </c>
      <c r="I29" s="2462">
        <v>0.85</v>
      </c>
      <c r="J29" s="2462">
        <v>0.81</v>
      </c>
      <c r="K29" s="2462">
        <v>1.01</v>
      </c>
      <c r="L29" s="2237">
        <v>1.0900000000000001</v>
      </c>
      <c r="M29" s="2237">
        <v>0.91</v>
      </c>
      <c r="N29" s="2237">
        <v>0.66</v>
      </c>
      <c r="O29" s="2463">
        <v>0.67</v>
      </c>
      <c r="P29" s="2464">
        <v>0.8</v>
      </c>
      <c r="Q29" s="897">
        <v>0.74</v>
      </c>
      <c r="R29" s="897">
        <v>0.75</v>
      </c>
      <c r="S29" s="2465">
        <v>0.9</v>
      </c>
      <c r="T29" s="2465">
        <v>1.17</v>
      </c>
      <c r="U29" s="2465">
        <v>1.3</v>
      </c>
      <c r="V29" s="2465">
        <v>1.4</v>
      </c>
      <c r="W29" s="2465">
        <v>1.34</v>
      </c>
      <c r="X29" s="2466">
        <v>1.01</v>
      </c>
      <c r="Y29" s="2466">
        <v>0.77</v>
      </c>
      <c r="Z29" s="2466">
        <v>0.9</v>
      </c>
      <c r="AA29" s="2466">
        <v>1.01</v>
      </c>
      <c r="AB29" s="2466">
        <v>1.1399999999999999</v>
      </c>
      <c r="AC29" s="2466">
        <v>1.26</v>
      </c>
      <c r="AD29" s="2466">
        <v>1.41</v>
      </c>
      <c r="AE29" s="2466">
        <v>1.56</v>
      </c>
      <c r="AF29" s="2466">
        <v>1.79</v>
      </c>
      <c r="AG29" s="1547">
        <v>1.98</v>
      </c>
      <c r="AH29" s="2466">
        <v>2.1800000000000002</v>
      </c>
      <c r="AI29" s="1978">
        <v>2.1</v>
      </c>
      <c r="AJ29" s="1978">
        <v>1.72</v>
      </c>
      <c r="AK29" s="1979">
        <v>1.74</v>
      </c>
      <c r="AL29" s="1979">
        <v>1.88</v>
      </c>
      <c r="AM29" s="1979">
        <v>1.85</v>
      </c>
      <c r="AN29" s="2467">
        <v>2.1</v>
      </c>
      <c r="AO29" s="1972" t="s">
        <v>1346</v>
      </c>
      <c r="AP29" s="1344"/>
      <c r="AQ29" s="327" t="s">
        <v>1347</v>
      </c>
      <c r="AR29" s="1344"/>
      <c r="AS29" s="1344"/>
      <c r="AT29" s="1980"/>
      <c r="AU29" s="1980"/>
      <c r="AV29" s="1344"/>
      <c r="AW29" s="1344"/>
      <c r="AX29" s="1344"/>
      <c r="AY29" s="1344"/>
      <c r="AZ29" s="1344"/>
      <c r="BA29" s="1344"/>
      <c r="BB29" s="1344"/>
      <c r="BC29" s="1344"/>
      <c r="BD29" s="1344"/>
      <c r="BE29" s="1344"/>
      <c r="BF29" s="1344"/>
      <c r="BG29" s="1344"/>
      <c r="BH29" s="1344"/>
      <c r="BI29" s="1344"/>
      <c r="BJ29" s="1344"/>
      <c r="BK29" s="1344"/>
      <c r="BL29" s="1344"/>
      <c r="BM29" s="1344"/>
      <c r="BN29" s="1344"/>
      <c r="BO29" s="1344"/>
      <c r="BP29" s="1344"/>
      <c r="BQ29" s="1344"/>
      <c r="BR29" s="1344"/>
      <c r="BS29" s="1344"/>
      <c r="BT29" s="1344"/>
      <c r="BU29" s="1344"/>
      <c r="BV29" s="1344"/>
      <c r="BW29" s="1344"/>
      <c r="BX29" s="1344"/>
      <c r="BY29" s="1344"/>
      <c r="BZ29" s="1344"/>
      <c r="CA29" s="1344"/>
      <c r="CB29" s="1344"/>
      <c r="CC29" s="1344"/>
      <c r="CD29" s="1344"/>
      <c r="CE29" s="1344"/>
      <c r="CF29" s="1344"/>
      <c r="CG29" s="1344"/>
      <c r="CH29" s="1344"/>
      <c r="CI29" s="1344"/>
      <c r="CJ29" s="1344"/>
      <c r="CK29" s="1344"/>
      <c r="CL29" s="1344"/>
      <c r="CM29" s="1344"/>
      <c r="CN29" s="1344"/>
      <c r="CO29" s="1344"/>
      <c r="CP29" s="1344"/>
      <c r="CQ29" s="1344"/>
      <c r="CR29" s="1344"/>
      <c r="CS29" s="1344"/>
      <c r="CT29" s="1344"/>
      <c r="CU29" s="1344"/>
      <c r="CV29" s="1344"/>
      <c r="CW29" s="1344"/>
      <c r="CX29" s="1344"/>
      <c r="CY29" s="1344"/>
      <c r="CZ29" s="1344"/>
      <c r="DA29" s="1344"/>
      <c r="DB29" s="1344"/>
      <c r="DC29" s="1344"/>
      <c r="DD29" s="1344"/>
      <c r="DE29" s="1344"/>
      <c r="DF29" s="1344"/>
      <c r="DG29" s="1344"/>
      <c r="DH29" s="1344"/>
      <c r="DI29" s="1344"/>
      <c r="DJ29" s="1344"/>
      <c r="DK29" s="1344"/>
      <c r="DL29" s="1344"/>
      <c r="DM29" s="1344"/>
      <c r="DN29" s="1344"/>
      <c r="DO29" s="1344"/>
      <c r="DP29" s="1344"/>
      <c r="DQ29" s="1344"/>
      <c r="DR29" s="1344"/>
      <c r="DS29" s="1344"/>
      <c r="DT29" s="1344"/>
      <c r="DU29" s="1344"/>
      <c r="DV29" s="1344"/>
      <c r="DW29" s="1344"/>
      <c r="DX29" s="1344"/>
      <c r="DY29" s="1344"/>
      <c r="DZ29" s="1344"/>
      <c r="EA29" s="1344"/>
      <c r="EB29" s="1344"/>
      <c r="EC29" s="1344"/>
      <c r="ED29" s="1344"/>
      <c r="EE29" s="1344"/>
      <c r="EF29" s="1344"/>
      <c r="EG29" s="1344"/>
      <c r="EH29" s="1344"/>
      <c r="EI29" s="1344"/>
      <c r="EJ29" s="1344"/>
      <c r="EK29" s="1344"/>
      <c r="EL29" s="1344"/>
      <c r="EM29" s="1344"/>
      <c r="EN29" s="1344"/>
      <c r="EO29" s="1344"/>
      <c r="EP29" s="1344"/>
      <c r="EQ29" s="1344"/>
      <c r="ER29" s="1344"/>
      <c r="ES29" s="1344"/>
      <c r="ET29" s="1344"/>
      <c r="EU29" s="1344"/>
      <c r="EV29" s="1344"/>
      <c r="EW29" s="1344"/>
      <c r="EX29" s="1344"/>
      <c r="EY29" s="1344"/>
      <c r="EZ29" s="1344"/>
      <c r="FA29" s="1344"/>
      <c r="FB29" s="1344"/>
      <c r="FC29" s="1344"/>
      <c r="FD29" s="1344"/>
      <c r="FE29" s="1344"/>
      <c r="FF29" s="1344"/>
      <c r="FG29" s="1344"/>
      <c r="FH29" s="1344"/>
      <c r="FI29" s="1344"/>
      <c r="FJ29" s="1344"/>
      <c r="FK29" s="1344"/>
      <c r="FL29" s="1344"/>
      <c r="FM29" s="1344"/>
      <c r="FN29" s="1344"/>
      <c r="FO29" s="1344"/>
      <c r="FP29" s="1344"/>
      <c r="FQ29" s="1344"/>
      <c r="FR29" s="1344"/>
      <c r="FS29" s="1344"/>
      <c r="FT29" s="1344"/>
      <c r="FU29" s="1344"/>
      <c r="FV29" s="1344"/>
      <c r="FW29" s="1344"/>
      <c r="FX29" s="1344"/>
      <c r="FY29" s="1344"/>
      <c r="FZ29" s="1344"/>
      <c r="GA29" s="1344"/>
      <c r="GB29" s="1344"/>
      <c r="GC29" s="1344"/>
      <c r="GD29" s="1344"/>
      <c r="GE29" s="1344"/>
      <c r="GF29" s="1344"/>
      <c r="GG29" s="1344"/>
      <c r="GH29" s="1344"/>
      <c r="GI29" s="1344"/>
      <c r="GJ29" s="1344"/>
      <c r="GK29" s="1344"/>
      <c r="GL29" s="1344"/>
      <c r="GM29" s="1344"/>
      <c r="GN29" s="1344"/>
      <c r="GO29" s="1344"/>
      <c r="GP29" s="1344"/>
      <c r="GQ29" s="1344"/>
      <c r="GR29" s="1344"/>
      <c r="GS29" s="1344"/>
      <c r="GT29" s="1344"/>
      <c r="GU29" s="1344"/>
      <c r="GV29" s="1344"/>
      <c r="GW29" s="1344"/>
      <c r="GX29" s="1344"/>
      <c r="GY29" s="1344"/>
      <c r="GZ29" s="1344"/>
      <c r="HA29" s="1344"/>
      <c r="HB29" s="1344"/>
      <c r="HC29" s="1344"/>
      <c r="HD29" s="1344"/>
      <c r="HE29" s="1344"/>
      <c r="HF29" s="1344"/>
      <c r="HG29" s="1344"/>
      <c r="HH29" s="1344"/>
      <c r="HI29" s="1344"/>
      <c r="HJ29" s="1344"/>
      <c r="HK29" s="1344"/>
      <c r="HL29" s="1344"/>
      <c r="HM29" s="1344"/>
      <c r="HN29" s="1344"/>
      <c r="HO29" s="1344"/>
      <c r="HP29" s="1344"/>
      <c r="HQ29" s="1344"/>
      <c r="HR29" s="1344"/>
      <c r="HS29" s="1344"/>
      <c r="HT29" s="1344"/>
      <c r="HU29" s="1344"/>
      <c r="HV29" s="1344"/>
      <c r="HW29" s="1344"/>
      <c r="HX29" s="1344"/>
      <c r="HY29" s="1344"/>
      <c r="HZ29" s="1344"/>
      <c r="IA29" s="1344"/>
      <c r="IB29" s="1344"/>
      <c r="IC29" s="1344"/>
      <c r="ID29" s="1344"/>
      <c r="IE29" s="1344"/>
      <c r="IF29" s="1344"/>
      <c r="IG29" s="1344"/>
      <c r="IH29" s="1344"/>
      <c r="II29" s="1344"/>
      <c r="IJ29" s="1344"/>
      <c r="IK29" s="1344"/>
      <c r="IL29" s="1344"/>
      <c r="IM29" s="1344"/>
      <c r="IN29" s="1344"/>
      <c r="IO29" s="1344"/>
      <c r="IP29" s="1344"/>
    </row>
    <row r="30" spans="1:250">
      <c r="A30" s="1344"/>
      <c r="B30" s="2894"/>
      <c r="C30" s="2280" t="s">
        <v>573</v>
      </c>
      <c r="D30" s="2443" t="s">
        <v>1345</v>
      </c>
      <c r="E30" s="2468">
        <v>0.99</v>
      </c>
      <c r="F30" s="2237">
        <v>1.1100000000000001</v>
      </c>
      <c r="G30" s="2237">
        <v>1.01</v>
      </c>
      <c r="H30" s="2237">
        <v>0.71</v>
      </c>
      <c r="I30" s="2237">
        <v>0.5</v>
      </c>
      <c r="J30" s="2237">
        <v>0.46</v>
      </c>
      <c r="K30" s="2237">
        <v>0.5</v>
      </c>
      <c r="L30" s="2469">
        <v>0.62</v>
      </c>
      <c r="M30" s="2469">
        <v>0.54</v>
      </c>
      <c r="N30" s="2469">
        <v>0.37</v>
      </c>
      <c r="O30" s="2470">
        <v>0.37</v>
      </c>
      <c r="P30" s="2338">
        <v>0.46</v>
      </c>
      <c r="Q30" s="2340">
        <v>0.43</v>
      </c>
      <c r="R30" s="2340">
        <v>0.44</v>
      </c>
      <c r="S30" s="2340">
        <v>0.55000000000000004</v>
      </c>
      <c r="T30" s="2340">
        <v>0.73</v>
      </c>
      <c r="U30" s="2340">
        <v>0.86</v>
      </c>
      <c r="V30" s="2340">
        <v>0.95</v>
      </c>
      <c r="W30" s="2340">
        <v>0.92</v>
      </c>
      <c r="X30" s="1979">
        <v>0.7</v>
      </c>
      <c r="Y30" s="1979">
        <v>0.44</v>
      </c>
      <c r="Z30" s="1979">
        <v>0.53</v>
      </c>
      <c r="AA30" s="1979">
        <v>0.61</v>
      </c>
      <c r="AB30" s="1979">
        <v>0.69</v>
      </c>
      <c r="AC30" s="1979">
        <v>0.79</v>
      </c>
      <c r="AD30" s="1979">
        <v>0.91</v>
      </c>
      <c r="AE30" s="1979">
        <v>1.01</v>
      </c>
      <c r="AF30" s="1979">
        <v>1.17</v>
      </c>
      <c r="AG30" s="1979">
        <v>1.32</v>
      </c>
      <c r="AH30" s="1979">
        <v>1.45</v>
      </c>
      <c r="AI30" s="1979">
        <v>1.38</v>
      </c>
      <c r="AJ30" s="1979">
        <v>0.97</v>
      </c>
      <c r="AK30" s="1978">
        <v>0.94</v>
      </c>
      <c r="AL30" s="1978">
        <v>1.27</v>
      </c>
      <c r="AM30" s="1978">
        <v>1.02</v>
      </c>
      <c r="AN30" s="1978">
        <v>1.1399999999999999</v>
      </c>
      <c r="AO30" s="1544" t="s">
        <v>1348</v>
      </c>
      <c r="AP30" s="1344"/>
      <c r="AQ30" s="327" t="s">
        <v>1349</v>
      </c>
      <c r="AR30" s="1344"/>
      <c r="AS30" s="1344"/>
      <c r="AT30" s="1980"/>
      <c r="AU30" s="1980"/>
      <c r="AV30" s="1344"/>
      <c r="AW30" s="1344"/>
      <c r="AX30" s="1344"/>
      <c r="AY30" s="1344"/>
      <c r="AZ30" s="1344"/>
      <c r="BA30" s="1344"/>
      <c r="BB30" s="1344"/>
      <c r="BC30" s="1344"/>
      <c r="BD30" s="1344"/>
      <c r="BE30" s="1344"/>
      <c r="BF30" s="1344"/>
      <c r="BG30" s="1344"/>
      <c r="BH30" s="1344"/>
      <c r="BI30" s="1344"/>
      <c r="BJ30" s="1344"/>
      <c r="BK30" s="1344"/>
      <c r="BL30" s="1344"/>
      <c r="BM30" s="1344"/>
      <c r="BN30" s="1344"/>
      <c r="BO30" s="1344"/>
      <c r="BP30" s="1344"/>
      <c r="BQ30" s="1344"/>
      <c r="BR30" s="1344"/>
      <c r="BS30" s="1344"/>
      <c r="BT30" s="1344"/>
      <c r="BU30" s="1344"/>
      <c r="BV30" s="1344"/>
      <c r="BW30" s="1344"/>
      <c r="BX30" s="1344"/>
      <c r="BY30" s="1344"/>
      <c r="BZ30" s="1344"/>
      <c r="CA30" s="1344"/>
      <c r="CB30" s="1344"/>
      <c r="CC30" s="1344"/>
      <c r="CD30" s="1344"/>
      <c r="CE30" s="1344"/>
      <c r="CF30" s="1344"/>
      <c r="CG30" s="1344"/>
      <c r="CH30" s="1344"/>
      <c r="CI30" s="1344"/>
      <c r="CJ30" s="1344"/>
      <c r="CK30" s="1344"/>
      <c r="CL30" s="1344"/>
      <c r="CM30" s="1344"/>
      <c r="CN30" s="1344"/>
      <c r="CO30" s="1344"/>
      <c r="CP30" s="1344"/>
      <c r="CQ30" s="1344"/>
      <c r="CR30" s="1344"/>
      <c r="CS30" s="1344"/>
      <c r="CT30" s="1344"/>
      <c r="CU30" s="1344"/>
      <c r="CV30" s="1344"/>
      <c r="CW30" s="1344"/>
      <c r="CX30" s="1344"/>
      <c r="CY30" s="1344"/>
      <c r="CZ30" s="1344"/>
      <c r="DA30" s="1344"/>
      <c r="DB30" s="1344"/>
      <c r="DC30" s="1344"/>
      <c r="DD30" s="1344"/>
      <c r="DE30" s="1344"/>
      <c r="DF30" s="1344"/>
      <c r="DG30" s="1344"/>
      <c r="DH30" s="1344"/>
      <c r="DI30" s="1344"/>
      <c r="DJ30" s="1344"/>
      <c r="DK30" s="1344"/>
      <c r="DL30" s="1344"/>
      <c r="DM30" s="1344"/>
      <c r="DN30" s="1344"/>
      <c r="DO30" s="1344"/>
      <c r="DP30" s="1344"/>
      <c r="DQ30" s="1344"/>
      <c r="DR30" s="1344"/>
      <c r="DS30" s="1344"/>
      <c r="DT30" s="1344"/>
      <c r="DU30" s="1344"/>
      <c r="DV30" s="1344"/>
      <c r="DW30" s="1344"/>
      <c r="DX30" s="1344"/>
      <c r="DY30" s="1344"/>
      <c r="DZ30" s="1344"/>
      <c r="EA30" s="1344"/>
      <c r="EB30" s="1344"/>
      <c r="EC30" s="1344"/>
      <c r="ED30" s="1344"/>
      <c r="EE30" s="1344"/>
      <c r="EF30" s="1344"/>
      <c r="EG30" s="1344"/>
      <c r="EH30" s="1344"/>
      <c r="EI30" s="1344"/>
      <c r="EJ30" s="1344"/>
      <c r="EK30" s="1344"/>
      <c r="EL30" s="1344"/>
      <c r="EM30" s="1344"/>
      <c r="EN30" s="1344"/>
      <c r="EO30" s="1344"/>
      <c r="EP30" s="1344"/>
      <c r="EQ30" s="1344"/>
      <c r="ER30" s="1344"/>
      <c r="ES30" s="1344"/>
      <c r="ET30" s="1344"/>
      <c r="EU30" s="1344"/>
      <c r="EV30" s="1344"/>
      <c r="EW30" s="1344"/>
      <c r="EX30" s="1344"/>
      <c r="EY30" s="1344"/>
      <c r="EZ30" s="1344"/>
      <c r="FA30" s="1344"/>
      <c r="FB30" s="1344"/>
      <c r="FC30" s="1344"/>
      <c r="FD30" s="1344"/>
      <c r="FE30" s="1344"/>
      <c r="FF30" s="1344"/>
      <c r="FG30" s="1344"/>
      <c r="FH30" s="1344"/>
      <c r="FI30" s="1344"/>
      <c r="FJ30" s="1344"/>
      <c r="FK30" s="1344"/>
      <c r="FL30" s="1344"/>
      <c r="FM30" s="1344"/>
      <c r="FN30" s="1344"/>
      <c r="FO30" s="1344"/>
      <c r="FP30" s="1344"/>
      <c r="FQ30" s="1344"/>
      <c r="FR30" s="1344"/>
      <c r="FS30" s="1344"/>
      <c r="FT30" s="1344"/>
      <c r="FU30" s="1344"/>
      <c r="FV30" s="1344"/>
      <c r="FW30" s="1344"/>
      <c r="FX30" s="1344"/>
      <c r="FY30" s="1344"/>
      <c r="FZ30" s="1344"/>
      <c r="GA30" s="1344"/>
      <c r="GB30" s="1344"/>
      <c r="GC30" s="1344"/>
      <c r="GD30" s="1344"/>
      <c r="GE30" s="1344"/>
      <c r="GF30" s="1344"/>
      <c r="GG30" s="1344"/>
      <c r="GH30" s="1344"/>
      <c r="GI30" s="1344"/>
      <c r="GJ30" s="1344"/>
      <c r="GK30" s="1344"/>
      <c r="GL30" s="1344"/>
      <c r="GM30" s="1344"/>
      <c r="GN30" s="1344"/>
      <c r="GO30" s="1344"/>
      <c r="GP30" s="1344"/>
      <c r="GQ30" s="1344"/>
      <c r="GR30" s="1344"/>
      <c r="GS30" s="1344"/>
      <c r="GT30" s="1344"/>
      <c r="GU30" s="1344"/>
      <c r="GV30" s="1344"/>
      <c r="GW30" s="1344"/>
      <c r="GX30" s="1344"/>
      <c r="GY30" s="1344"/>
      <c r="GZ30" s="1344"/>
      <c r="HA30" s="1344"/>
      <c r="HB30" s="1344"/>
      <c r="HC30" s="1344"/>
      <c r="HD30" s="1344"/>
      <c r="HE30" s="1344"/>
      <c r="HF30" s="1344"/>
      <c r="HG30" s="1344"/>
      <c r="HH30" s="1344"/>
      <c r="HI30" s="1344"/>
      <c r="HJ30" s="1344"/>
      <c r="HK30" s="1344"/>
      <c r="HL30" s="1344"/>
      <c r="HM30" s="1344"/>
      <c r="HN30" s="1344"/>
      <c r="HO30" s="1344"/>
      <c r="HP30" s="1344"/>
      <c r="HQ30" s="1344"/>
      <c r="HR30" s="1344"/>
      <c r="HS30" s="1344"/>
      <c r="HT30" s="1344"/>
      <c r="HU30" s="1344"/>
      <c r="HV30" s="1344"/>
      <c r="HW30" s="1344"/>
      <c r="HX30" s="1344"/>
      <c r="HY30" s="1344"/>
      <c r="HZ30" s="1344"/>
      <c r="IA30" s="1344"/>
      <c r="IB30" s="1344"/>
      <c r="IC30" s="1344"/>
      <c r="ID30" s="1344"/>
      <c r="IE30" s="1344"/>
      <c r="IF30" s="1344"/>
      <c r="IG30" s="1344"/>
      <c r="IH30" s="1344"/>
      <c r="II30" s="1344"/>
      <c r="IJ30" s="1344"/>
      <c r="IK30" s="1344"/>
      <c r="IL30" s="1344"/>
      <c r="IM30" s="1344"/>
      <c r="IN30" s="1344"/>
      <c r="IO30" s="1344"/>
      <c r="IP30" s="1344"/>
    </row>
    <row r="31" spans="1:250">
      <c r="A31" s="1344"/>
      <c r="B31" s="2895"/>
      <c r="C31" s="2471" t="s">
        <v>1350</v>
      </c>
      <c r="D31" s="2443" t="s">
        <v>575</v>
      </c>
      <c r="E31" s="2472" t="s">
        <v>579</v>
      </c>
      <c r="F31" s="2472" t="s">
        <v>579</v>
      </c>
      <c r="G31" s="2472" t="s">
        <v>579</v>
      </c>
      <c r="H31" s="2472" t="s">
        <v>579</v>
      </c>
      <c r="I31" s="2472" t="s">
        <v>579</v>
      </c>
      <c r="J31" s="2472" t="s">
        <v>579</v>
      </c>
      <c r="K31" s="2472" t="s">
        <v>579</v>
      </c>
      <c r="L31" s="2472" t="s">
        <v>579</v>
      </c>
      <c r="M31" s="2473">
        <v>3.7</v>
      </c>
      <c r="N31" s="2473">
        <v>4.7</v>
      </c>
      <c r="O31" s="2473">
        <v>5.8</v>
      </c>
      <c r="P31" s="2473">
        <v>5.9</v>
      </c>
      <c r="Q31" s="2473">
        <v>6.3</v>
      </c>
      <c r="R31" s="2473">
        <v>6.8</v>
      </c>
      <c r="S31" s="2473">
        <v>6.4</v>
      </c>
      <c r="T31" s="2473">
        <v>5.5</v>
      </c>
      <c r="U31" s="2473">
        <v>5</v>
      </c>
      <c r="V31" s="2473">
        <v>4.5999999999999996</v>
      </c>
      <c r="W31" s="2473">
        <v>4</v>
      </c>
      <c r="X31" s="2473">
        <v>4.2</v>
      </c>
      <c r="Y31" s="2473">
        <v>5.2</v>
      </c>
      <c r="Z31" s="2473">
        <v>5.3</v>
      </c>
      <c r="AA31" s="2473">
        <v>4.5999999999999996</v>
      </c>
      <c r="AB31" s="2473">
        <v>4.7</v>
      </c>
      <c r="AC31" s="2473">
        <v>4.0999999999999996</v>
      </c>
      <c r="AD31" s="2473">
        <v>3.9</v>
      </c>
      <c r="AE31" s="2473">
        <v>3.7</v>
      </c>
      <c r="AF31" s="2473">
        <v>3.4</v>
      </c>
      <c r="AG31" s="2473">
        <v>2.7</v>
      </c>
      <c r="AH31" s="2473">
        <v>2.6</v>
      </c>
      <c r="AI31" s="2473">
        <v>2.2999999999999998</v>
      </c>
      <c r="AJ31" s="2474">
        <v>2.7</v>
      </c>
      <c r="AK31" s="2474">
        <v>2.8</v>
      </c>
      <c r="AL31" s="2474">
        <v>2.6</v>
      </c>
      <c r="AM31" s="2474">
        <v>2.6</v>
      </c>
      <c r="AN31" s="2474">
        <v>2.4</v>
      </c>
      <c r="AO31" s="1983" t="s">
        <v>1351</v>
      </c>
      <c r="AP31" s="1344"/>
      <c r="AQ31" s="327" t="s">
        <v>1352</v>
      </c>
      <c r="AR31" s="1344"/>
      <c r="AS31" s="1344"/>
      <c r="AT31" s="1980"/>
      <c r="AU31" s="1980"/>
      <c r="AV31" s="1344"/>
      <c r="AW31" s="1344"/>
      <c r="AX31" s="1344"/>
      <c r="AY31" s="1344"/>
      <c r="AZ31" s="1344"/>
      <c r="BA31" s="1344"/>
      <c r="BB31" s="1344"/>
      <c r="BC31" s="1344"/>
      <c r="BD31" s="1344"/>
      <c r="BE31" s="1344"/>
      <c r="BF31" s="1344"/>
      <c r="BG31" s="1344"/>
      <c r="BH31" s="1344"/>
      <c r="BI31" s="1344"/>
      <c r="BJ31" s="1344"/>
      <c r="BK31" s="1344"/>
      <c r="BL31" s="1344"/>
      <c r="BM31" s="1344"/>
      <c r="BN31" s="1344"/>
      <c r="BO31" s="1344"/>
      <c r="BP31" s="1344"/>
      <c r="BQ31" s="1344"/>
      <c r="BR31" s="1344"/>
      <c r="BS31" s="1344"/>
      <c r="BT31" s="1344"/>
      <c r="BU31" s="1344"/>
      <c r="BV31" s="1344"/>
      <c r="BW31" s="1344"/>
      <c r="BX31" s="1344"/>
      <c r="BY31" s="1344"/>
      <c r="BZ31" s="1344"/>
      <c r="CA31" s="1344"/>
      <c r="CB31" s="1344"/>
      <c r="CC31" s="1344"/>
      <c r="CD31" s="1344"/>
      <c r="CE31" s="1344"/>
      <c r="CF31" s="1344"/>
      <c r="CG31" s="1344"/>
      <c r="CH31" s="1344"/>
      <c r="CI31" s="1344"/>
      <c r="CJ31" s="1344"/>
      <c r="CK31" s="1344"/>
      <c r="CL31" s="1344"/>
      <c r="CM31" s="1344"/>
      <c r="CN31" s="1344"/>
      <c r="CO31" s="1344"/>
      <c r="CP31" s="1344"/>
      <c r="CQ31" s="1344"/>
      <c r="CR31" s="1344"/>
      <c r="CS31" s="1344"/>
      <c r="CT31" s="1344"/>
      <c r="CU31" s="1344"/>
      <c r="CV31" s="1344"/>
      <c r="CW31" s="1344"/>
      <c r="CX31" s="1344"/>
      <c r="CY31" s="1344"/>
      <c r="CZ31" s="1344"/>
      <c r="DA31" s="1344"/>
      <c r="DB31" s="1344"/>
      <c r="DC31" s="1344"/>
      <c r="DD31" s="1344"/>
      <c r="DE31" s="1344"/>
      <c r="DF31" s="1344"/>
      <c r="DG31" s="1344"/>
      <c r="DH31" s="1344"/>
      <c r="DI31" s="1344"/>
      <c r="DJ31" s="1344"/>
      <c r="DK31" s="1344"/>
      <c r="DL31" s="1344"/>
      <c r="DM31" s="1344"/>
      <c r="DN31" s="1344"/>
      <c r="DO31" s="1344"/>
      <c r="DP31" s="1344"/>
      <c r="DQ31" s="1344"/>
      <c r="DR31" s="1344"/>
      <c r="DS31" s="1344"/>
      <c r="DT31" s="1344"/>
      <c r="DU31" s="1344"/>
      <c r="DV31" s="1344"/>
      <c r="DW31" s="1344"/>
      <c r="DX31" s="1344"/>
      <c r="DY31" s="1344"/>
      <c r="DZ31" s="1344"/>
      <c r="EA31" s="1344"/>
      <c r="EB31" s="1344"/>
      <c r="EC31" s="1344"/>
      <c r="ED31" s="1344"/>
      <c r="EE31" s="1344"/>
      <c r="EF31" s="1344"/>
      <c r="EG31" s="1344"/>
      <c r="EH31" s="1344"/>
      <c r="EI31" s="1344"/>
      <c r="EJ31" s="1344"/>
      <c r="EK31" s="1344"/>
      <c r="EL31" s="1344"/>
      <c r="EM31" s="1344"/>
      <c r="EN31" s="1344"/>
      <c r="EO31" s="1344"/>
      <c r="EP31" s="1344"/>
      <c r="EQ31" s="1344"/>
      <c r="ER31" s="1344"/>
      <c r="ES31" s="1344"/>
      <c r="ET31" s="1344"/>
      <c r="EU31" s="1344"/>
      <c r="EV31" s="1344"/>
      <c r="EW31" s="1344"/>
      <c r="EX31" s="1344"/>
      <c r="EY31" s="1344"/>
      <c r="EZ31" s="1344"/>
      <c r="FA31" s="1344"/>
      <c r="FB31" s="1344"/>
      <c r="FC31" s="1344"/>
      <c r="FD31" s="1344"/>
      <c r="FE31" s="1344"/>
      <c r="FF31" s="1344"/>
      <c r="FG31" s="1344"/>
      <c r="FH31" s="1344"/>
      <c r="FI31" s="1344"/>
      <c r="FJ31" s="1344"/>
      <c r="FK31" s="1344"/>
      <c r="FL31" s="1344"/>
      <c r="FM31" s="1344"/>
      <c r="FN31" s="1344"/>
      <c r="FO31" s="1344"/>
      <c r="FP31" s="1344"/>
      <c r="FQ31" s="1344"/>
      <c r="FR31" s="1344"/>
      <c r="FS31" s="1344"/>
      <c r="FT31" s="1344"/>
      <c r="FU31" s="1344"/>
      <c r="FV31" s="1344"/>
      <c r="FW31" s="1344"/>
      <c r="FX31" s="1344"/>
      <c r="FY31" s="1344"/>
      <c r="FZ31" s="1344"/>
      <c r="GA31" s="1344"/>
      <c r="GB31" s="1344"/>
      <c r="GC31" s="1344"/>
      <c r="GD31" s="1344"/>
      <c r="GE31" s="1344"/>
      <c r="GF31" s="1344"/>
      <c r="GG31" s="1344"/>
      <c r="GH31" s="1344"/>
      <c r="GI31" s="1344"/>
      <c r="GJ31" s="1344"/>
      <c r="GK31" s="1344"/>
      <c r="GL31" s="1344"/>
      <c r="GM31" s="1344"/>
      <c r="GN31" s="1344"/>
      <c r="GO31" s="1344"/>
      <c r="GP31" s="1344"/>
      <c r="GQ31" s="1344"/>
      <c r="GR31" s="1344"/>
      <c r="GS31" s="1344"/>
      <c r="GT31" s="1344"/>
      <c r="GU31" s="1344"/>
      <c r="GV31" s="1344"/>
      <c r="GW31" s="1344"/>
      <c r="GX31" s="1344"/>
      <c r="GY31" s="1344"/>
      <c r="GZ31" s="1344"/>
      <c r="HA31" s="1344"/>
      <c r="HB31" s="1344"/>
      <c r="HC31" s="1344"/>
      <c r="HD31" s="1344"/>
      <c r="HE31" s="1344"/>
      <c r="HF31" s="1344"/>
      <c r="HG31" s="1344"/>
      <c r="HH31" s="1344"/>
      <c r="HI31" s="1344"/>
      <c r="HJ31" s="1344"/>
      <c r="HK31" s="1344"/>
      <c r="HL31" s="1344"/>
      <c r="HM31" s="1344"/>
      <c r="HN31" s="1344"/>
      <c r="HO31" s="1344"/>
      <c r="HP31" s="1344"/>
      <c r="HQ31" s="1344"/>
      <c r="HR31" s="1344"/>
      <c r="HS31" s="1344"/>
      <c r="HT31" s="1344"/>
      <c r="HU31" s="1344"/>
      <c r="HV31" s="1344"/>
      <c r="HW31" s="1344"/>
      <c r="HX31" s="1344"/>
      <c r="HY31" s="1344"/>
      <c r="HZ31" s="1344"/>
      <c r="IA31" s="1344"/>
      <c r="IB31" s="1344"/>
      <c r="IC31" s="1344"/>
      <c r="ID31" s="1344"/>
      <c r="IE31" s="1344"/>
      <c r="IF31" s="1344"/>
      <c r="IG31" s="1344"/>
      <c r="IH31" s="1344"/>
      <c r="II31" s="1344"/>
      <c r="IJ31" s="1344"/>
      <c r="IK31" s="1344"/>
      <c r="IL31" s="1344"/>
      <c r="IM31" s="1344"/>
      <c r="IN31" s="1344"/>
      <c r="IO31" s="1344"/>
      <c r="IP31" s="1344"/>
    </row>
    <row r="32" spans="1:250">
      <c r="A32" s="1344"/>
      <c r="B32" s="2475" t="s">
        <v>1041</v>
      </c>
      <c r="C32" s="2285" t="s">
        <v>1042</v>
      </c>
      <c r="D32" s="2447" t="s">
        <v>1043</v>
      </c>
      <c r="E32" s="2476">
        <v>197</v>
      </c>
      <c r="F32" s="2476">
        <v>212</v>
      </c>
      <c r="G32" s="2476">
        <v>403</v>
      </c>
      <c r="H32" s="2476">
        <v>530</v>
      </c>
      <c r="I32" s="2476">
        <v>674</v>
      </c>
      <c r="J32" s="2476">
        <v>638</v>
      </c>
      <c r="K32" s="2476">
        <v>421</v>
      </c>
      <c r="L32" s="2476">
        <v>532</v>
      </c>
      <c r="M32" s="2476">
        <v>652</v>
      </c>
      <c r="N32" s="2476">
        <v>736</v>
      </c>
      <c r="O32" s="2477">
        <v>687</v>
      </c>
      <c r="P32" s="2477">
        <v>763</v>
      </c>
      <c r="Q32" s="2478">
        <v>813</v>
      </c>
      <c r="R32" s="2478">
        <v>731</v>
      </c>
      <c r="S32" s="2478">
        <v>666</v>
      </c>
      <c r="T32" s="2478">
        <v>661</v>
      </c>
      <c r="U32" s="2478">
        <v>643</v>
      </c>
      <c r="V32" s="2478">
        <v>616</v>
      </c>
      <c r="W32" s="2478">
        <v>753</v>
      </c>
      <c r="X32" s="2478">
        <v>742</v>
      </c>
      <c r="Y32" s="2478">
        <v>713</v>
      </c>
      <c r="Z32" s="2478">
        <v>718</v>
      </c>
      <c r="AA32" s="2478">
        <v>635</v>
      </c>
      <c r="AB32" s="2478">
        <v>609</v>
      </c>
      <c r="AC32" s="2478">
        <v>516</v>
      </c>
      <c r="AD32" s="820">
        <v>518</v>
      </c>
      <c r="AE32" s="897">
        <v>481</v>
      </c>
      <c r="AF32" s="897">
        <v>417</v>
      </c>
      <c r="AG32" s="897">
        <v>467</v>
      </c>
      <c r="AH32" s="820">
        <v>427</v>
      </c>
      <c r="AI32" s="820">
        <v>471</v>
      </c>
      <c r="AJ32" s="886">
        <v>396</v>
      </c>
      <c r="AK32" s="820">
        <v>329</v>
      </c>
      <c r="AL32" s="820">
        <v>368</v>
      </c>
      <c r="AM32" s="820">
        <v>568</v>
      </c>
      <c r="AN32" s="820">
        <v>571</v>
      </c>
      <c r="AO32" s="1972" t="s">
        <v>1044</v>
      </c>
      <c r="AP32" s="1344"/>
      <c r="AQ32" s="327" t="s">
        <v>1353</v>
      </c>
      <c r="AR32" s="1344"/>
      <c r="AS32" s="1344"/>
      <c r="AT32" s="1980"/>
      <c r="AU32" s="1980"/>
      <c r="AV32" s="1344"/>
      <c r="AW32" s="1344"/>
      <c r="AX32" s="1344"/>
      <c r="AY32" s="1344"/>
      <c r="AZ32" s="1344"/>
      <c r="BA32" s="1344"/>
      <c r="BB32" s="1344"/>
      <c r="BC32" s="1344"/>
      <c r="BD32" s="1344"/>
      <c r="BE32" s="1344"/>
      <c r="BF32" s="1344"/>
      <c r="BG32" s="1344"/>
      <c r="BH32" s="1344"/>
      <c r="BI32" s="1344"/>
      <c r="BJ32" s="1344"/>
      <c r="BK32" s="1344"/>
      <c r="BL32" s="1344"/>
      <c r="BM32" s="1344"/>
      <c r="BN32" s="1344"/>
      <c r="BO32" s="1344"/>
      <c r="BP32" s="1344"/>
      <c r="BQ32" s="1344"/>
      <c r="BR32" s="1344"/>
      <c r="BS32" s="1344"/>
      <c r="BT32" s="1344"/>
      <c r="BU32" s="1344"/>
      <c r="BV32" s="1344"/>
      <c r="BW32" s="1344"/>
      <c r="BX32" s="1344"/>
      <c r="BY32" s="1344"/>
      <c r="BZ32" s="1344"/>
      <c r="CA32" s="1344"/>
      <c r="CB32" s="1344"/>
      <c r="CC32" s="1344"/>
      <c r="CD32" s="1344"/>
      <c r="CE32" s="1344"/>
      <c r="CF32" s="1344"/>
      <c r="CG32" s="1344"/>
      <c r="CH32" s="1344"/>
      <c r="CI32" s="1344"/>
      <c r="CJ32" s="1344"/>
      <c r="CK32" s="1344"/>
      <c r="CL32" s="1344"/>
      <c r="CM32" s="1344"/>
      <c r="CN32" s="1344"/>
      <c r="CO32" s="1344"/>
      <c r="CP32" s="1344"/>
      <c r="CQ32" s="1344"/>
      <c r="CR32" s="1344"/>
      <c r="CS32" s="1344"/>
      <c r="CT32" s="1344"/>
      <c r="CU32" s="1344"/>
      <c r="CV32" s="1344"/>
      <c r="CW32" s="1344"/>
      <c r="CX32" s="1344"/>
      <c r="CY32" s="1344"/>
      <c r="CZ32" s="1344"/>
      <c r="DA32" s="1344"/>
      <c r="DB32" s="1344"/>
      <c r="DC32" s="1344"/>
      <c r="DD32" s="1344"/>
      <c r="DE32" s="1344"/>
      <c r="DF32" s="1344"/>
      <c r="DG32" s="1344"/>
      <c r="DH32" s="1344"/>
      <c r="DI32" s="1344"/>
      <c r="DJ32" s="1344"/>
      <c r="DK32" s="1344"/>
      <c r="DL32" s="1344"/>
      <c r="DM32" s="1344"/>
      <c r="DN32" s="1344"/>
      <c r="DO32" s="1344"/>
      <c r="DP32" s="1344"/>
      <c r="DQ32" s="1344"/>
      <c r="DR32" s="1344"/>
      <c r="DS32" s="1344"/>
      <c r="DT32" s="1344"/>
      <c r="DU32" s="1344"/>
      <c r="DV32" s="1344"/>
      <c r="DW32" s="1344"/>
      <c r="DX32" s="1344"/>
      <c r="DY32" s="1344"/>
      <c r="DZ32" s="1344"/>
      <c r="EA32" s="1344"/>
      <c r="EB32" s="1344"/>
      <c r="EC32" s="1344"/>
      <c r="ED32" s="1344"/>
      <c r="EE32" s="1344"/>
      <c r="EF32" s="1344"/>
      <c r="EG32" s="1344"/>
      <c r="EH32" s="1344"/>
      <c r="EI32" s="1344"/>
      <c r="EJ32" s="1344"/>
      <c r="EK32" s="1344"/>
      <c r="EL32" s="1344"/>
      <c r="EM32" s="1344"/>
      <c r="EN32" s="1344"/>
      <c r="EO32" s="1344"/>
      <c r="EP32" s="1344"/>
      <c r="EQ32" s="1344"/>
      <c r="ER32" s="1344"/>
      <c r="ES32" s="1344"/>
      <c r="ET32" s="1344"/>
      <c r="EU32" s="1344"/>
      <c r="EV32" s="1344"/>
      <c r="EW32" s="1344"/>
      <c r="EX32" s="1344"/>
      <c r="EY32" s="1344"/>
      <c r="EZ32" s="1344"/>
      <c r="FA32" s="1344"/>
      <c r="FB32" s="1344"/>
      <c r="FC32" s="1344"/>
      <c r="FD32" s="1344"/>
      <c r="FE32" s="1344"/>
      <c r="FF32" s="1344"/>
      <c r="FG32" s="1344"/>
      <c r="FH32" s="1344"/>
      <c r="FI32" s="1344"/>
      <c r="FJ32" s="1344"/>
      <c r="FK32" s="1344"/>
      <c r="FL32" s="1344"/>
      <c r="FM32" s="1344"/>
      <c r="FN32" s="1344"/>
      <c r="FO32" s="1344"/>
      <c r="FP32" s="1344"/>
      <c r="FQ32" s="1344"/>
      <c r="FR32" s="1344"/>
      <c r="FS32" s="1344"/>
      <c r="FT32" s="1344"/>
      <c r="FU32" s="1344"/>
      <c r="FV32" s="1344"/>
      <c r="FW32" s="1344"/>
      <c r="FX32" s="1344"/>
      <c r="FY32" s="1344"/>
      <c r="FZ32" s="1344"/>
      <c r="GA32" s="1344"/>
      <c r="GB32" s="1344"/>
      <c r="GC32" s="1344"/>
      <c r="GD32" s="1344"/>
      <c r="GE32" s="1344"/>
      <c r="GF32" s="1344"/>
      <c r="GG32" s="1344"/>
      <c r="GH32" s="1344"/>
      <c r="GI32" s="1344"/>
      <c r="GJ32" s="1344"/>
      <c r="GK32" s="1344"/>
      <c r="GL32" s="1344"/>
      <c r="GM32" s="1344"/>
      <c r="GN32" s="1344"/>
      <c r="GO32" s="1344"/>
      <c r="GP32" s="1344"/>
      <c r="GQ32" s="1344"/>
      <c r="GR32" s="1344"/>
      <c r="GS32" s="1344"/>
      <c r="GT32" s="1344"/>
      <c r="GU32" s="1344"/>
      <c r="GV32" s="1344"/>
      <c r="GW32" s="1344"/>
      <c r="GX32" s="1344"/>
      <c r="GY32" s="1344"/>
      <c r="GZ32" s="1344"/>
      <c r="HA32" s="1344"/>
      <c r="HB32" s="1344"/>
      <c r="HC32" s="1344"/>
      <c r="HD32" s="1344"/>
      <c r="HE32" s="1344"/>
      <c r="HF32" s="1344"/>
      <c r="HG32" s="1344"/>
      <c r="HH32" s="1344"/>
      <c r="HI32" s="1344"/>
      <c r="HJ32" s="1344"/>
      <c r="HK32" s="1344"/>
      <c r="HL32" s="1344"/>
      <c r="HM32" s="1344"/>
      <c r="HN32" s="1344"/>
      <c r="HO32" s="1344"/>
      <c r="HP32" s="1344"/>
      <c r="HQ32" s="1344"/>
      <c r="HR32" s="1344"/>
      <c r="HS32" s="1344"/>
      <c r="HT32" s="1344"/>
      <c r="HU32" s="1344"/>
      <c r="HV32" s="1344"/>
      <c r="HW32" s="1344"/>
      <c r="HX32" s="1344"/>
      <c r="HY32" s="1344"/>
      <c r="HZ32" s="1344"/>
      <c r="IA32" s="1344"/>
      <c r="IB32" s="1344"/>
      <c r="IC32" s="1344"/>
      <c r="ID32" s="1344"/>
      <c r="IE32" s="1344"/>
      <c r="IF32" s="1344"/>
      <c r="IG32" s="1344"/>
      <c r="IH32" s="1344"/>
      <c r="II32" s="1344"/>
      <c r="IJ32" s="1344"/>
      <c r="IK32" s="1344"/>
      <c r="IL32" s="1344"/>
      <c r="IM32" s="1344"/>
      <c r="IN32" s="1344"/>
      <c r="IO32" s="1344"/>
      <c r="IP32" s="1344"/>
    </row>
    <row r="33" spans="1:250">
      <c r="A33" s="1344"/>
      <c r="B33" s="2479" t="s">
        <v>1045</v>
      </c>
      <c r="C33" s="2442"/>
      <c r="D33" s="2430" t="s">
        <v>577</v>
      </c>
      <c r="E33" s="2425" t="s">
        <v>1298</v>
      </c>
      <c r="F33" s="1226">
        <f>ROUND((F32-E32)/E32*100,1)</f>
        <v>7.6</v>
      </c>
      <c r="G33" s="1226">
        <f>ROUND((G32-F32)/F32*100,1)</f>
        <v>90.1</v>
      </c>
      <c r="H33" s="1226">
        <f t="shared" ref="H33:AN33" si="23">ROUND((H32-G32)/G32*100,1)</f>
        <v>31.5</v>
      </c>
      <c r="I33" s="1226">
        <f t="shared" si="23"/>
        <v>27.2</v>
      </c>
      <c r="J33" s="1226">
        <f t="shared" si="23"/>
        <v>-5.3</v>
      </c>
      <c r="K33" s="1226">
        <f t="shared" si="23"/>
        <v>-34</v>
      </c>
      <c r="L33" s="1226">
        <f t="shared" si="23"/>
        <v>26.4</v>
      </c>
      <c r="M33" s="1226">
        <f t="shared" si="23"/>
        <v>22.6</v>
      </c>
      <c r="N33" s="1226">
        <f t="shared" si="23"/>
        <v>12.9</v>
      </c>
      <c r="O33" s="1226">
        <f t="shared" si="23"/>
        <v>-6.7</v>
      </c>
      <c r="P33" s="1226">
        <f t="shared" si="23"/>
        <v>11.1</v>
      </c>
      <c r="Q33" s="1226">
        <f t="shared" si="23"/>
        <v>6.6</v>
      </c>
      <c r="R33" s="1226">
        <f t="shared" si="23"/>
        <v>-10.1</v>
      </c>
      <c r="S33" s="1226">
        <f t="shared" si="23"/>
        <v>-8.9</v>
      </c>
      <c r="T33" s="1226">
        <f t="shared" si="23"/>
        <v>-0.8</v>
      </c>
      <c r="U33" s="1226">
        <f t="shared" si="23"/>
        <v>-2.7</v>
      </c>
      <c r="V33" s="1226">
        <f t="shared" si="23"/>
        <v>-4.2</v>
      </c>
      <c r="W33" s="1226">
        <f t="shared" si="23"/>
        <v>22.2</v>
      </c>
      <c r="X33" s="1226">
        <f t="shared" si="23"/>
        <v>-1.5</v>
      </c>
      <c r="Y33" s="1226">
        <f t="shared" si="23"/>
        <v>-3.9</v>
      </c>
      <c r="Z33" s="1226">
        <f t="shared" si="23"/>
        <v>0.7</v>
      </c>
      <c r="AA33" s="1226">
        <f t="shared" si="23"/>
        <v>-11.6</v>
      </c>
      <c r="AB33" s="1226">
        <f t="shared" si="23"/>
        <v>-4.0999999999999996</v>
      </c>
      <c r="AC33" s="1226">
        <f t="shared" si="23"/>
        <v>-15.3</v>
      </c>
      <c r="AD33" s="1226">
        <f t="shared" si="23"/>
        <v>0.4</v>
      </c>
      <c r="AE33" s="1226">
        <f t="shared" si="23"/>
        <v>-7.1</v>
      </c>
      <c r="AF33" s="1226">
        <f t="shared" si="23"/>
        <v>-13.3</v>
      </c>
      <c r="AG33" s="1226">
        <f t="shared" si="23"/>
        <v>12</v>
      </c>
      <c r="AH33" s="1226">
        <f t="shared" si="23"/>
        <v>-8.6</v>
      </c>
      <c r="AI33" s="1226">
        <f t="shared" si="23"/>
        <v>10.3</v>
      </c>
      <c r="AJ33" s="1226">
        <f t="shared" si="23"/>
        <v>-15.9</v>
      </c>
      <c r="AK33" s="1511">
        <f t="shared" si="23"/>
        <v>-16.899999999999999</v>
      </c>
      <c r="AL33" s="1511">
        <f t="shared" si="23"/>
        <v>11.9</v>
      </c>
      <c r="AM33" s="1511">
        <f t="shared" si="23"/>
        <v>54.3</v>
      </c>
      <c r="AN33" s="1511">
        <f t="shared" si="23"/>
        <v>0.5</v>
      </c>
      <c r="AO33" s="1544" t="s">
        <v>1046</v>
      </c>
      <c r="AP33" s="1344"/>
      <c r="AQ33" s="327"/>
      <c r="AR33" s="1344"/>
      <c r="AS33" s="1344"/>
      <c r="AT33" s="1980"/>
      <c r="AU33" s="1980"/>
      <c r="AV33" s="1344"/>
      <c r="AW33" s="1344"/>
      <c r="AX33" s="1344"/>
      <c r="AY33" s="1344"/>
      <c r="AZ33" s="1344"/>
      <c r="BA33" s="1344"/>
      <c r="BB33" s="1344"/>
      <c r="BC33" s="1344"/>
      <c r="BD33" s="1344"/>
      <c r="BE33" s="1344"/>
      <c r="BF33" s="1344"/>
      <c r="BG33" s="1344"/>
      <c r="BH33" s="1344"/>
      <c r="BI33" s="1344"/>
      <c r="BJ33" s="1344"/>
      <c r="BK33" s="1344"/>
      <c r="BL33" s="1344"/>
      <c r="BM33" s="1344"/>
      <c r="BN33" s="1344"/>
      <c r="BO33" s="1344"/>
      <c r="BP33" s="1344"/>
      <c r="BQ33" s="1344"/>
      <c r="BR33" s="1344"/>
      <c r="BS33" s="1344"/>
      <c r="BT33" s="1344"/>
      <c r="BU33" s="1344"/>
      <c r="BV33" s="1344"/>
      <c r="BW33" s="1344"/>
      <c r="BX33" s="1344"/>
      <c r="BY33" s="1344"/>
      <c r="BZ33" s="1344"/>
      <c r="CA33" s="1344"/>
      <c r="CB33" s="1344"/>
      <c r="CC33" s="1344"/>
      <c r="CD33" s="1344"/>
      <c r="CE33" s="1344"/>
      <c r="CF33" s="1344"/>
      <c r="CG33" s="1344"/>
      <c r="CH33" s="1344"/>
      <c r="CI33" s="1344"/>
      <c r="CJ33" s="1344"/>
      <c r="CK33" s="1344"/>
      <c r="CL33" s="1344"/>
      <c r="CM33" s="1344"/>
      <c r="CN33" s="1344"/>
      <c r="CO33" s="1344"/>
      <c r="CP33" s="1344"/>
      <c r="CQ33" s="1344"/>
      <c r="CR33" s="1344"/>
      <c r="CS33" s="1344"/>
      <c r="CT33" s="1344"/>
      <c r="CU33" s="1344"/>
      <c r="CV33" s="1344"/>
      <c r="CW33" s="1344"/>
      <c r="CX33" s="1344"/>
      <c r="CY33" s="1344"/>
      <c r="CZ33" s="1344"/>
      <c r="DA33" s="1344"/>
      <c r="DB33" s="1344"/>
      <c r="DC33" s="1344"/>
      <c r="DD33" s="1344"/>
      <c r="DE33" s="1344"/>
      <c r="DF33" s="1344"/>
      <c r="DG33" s="1344"/>
      <c r="DH33" s="1344"/>
      <c r="DI33" s="1344"/>
      <c r="DJ33" s="1344"/>
      <c r="DK33" s="1344"/>
      <c r="DL33" s="1344"/>
      <c r="DM33" s="1344"/>
      <c r="DN33" s="1344"/>
      <c r="DO33" s="1344"/>
      <c r="DP33" s="1344"/>
      <c r="DQ33" s="1344"/>
      <c r="DR33" s="1344"/>
      <c r="DS33" s="1344"/>
      <c r="DT33" s="1344"/>
      <c r="DU33" s="1344"/>
      <c r="DV33" s="1344"/>
      <c r="DW33" s="1344"/>
      <c r="DX33" s="1344"/>
      <c r="DY33" s="1344"/>
      <c r="DZ33" s="1344"/>
      <c r="EA33" s="1344"/>
      <c r="EB33" s="1344"/>
      <c r="EC33" s="1344"/>
      <c r="ED33" s="1344"/>
      <c r="EE33" s="1344"/>
      <c r="EF33" s="1344"/>
      <c r="EG33" s="1344"/>
      <c r="EH33" s="1344"/>
      <c r="EI33" s="1344"/>
      <c r="EJ33" s="1344"/>
      <c r="EK33" s="1344"/>
      <c r="EL33" s="1344"/>
      <c r="EM33" s="1344"/>
      <c r="EN33" s="1344"/>
      <c r="EO33" s="1344"/>
      <c r="EP33" s="1344"/>
      <c r="EQ33" s="1344"/>
      <c r="ER33" s="1344"/>
      <c r="ES33" s="1344"/>
      <c r="ET33" s="1344"/>
      <c r="EU33" s="1344"/>
      <c r="EV33" s="1344"/>
      <c r="EW33" s="1344"/>
      <c r="EX33" s="1344"/>
      <c r="EY33" s="1344"/>
      <c r="EZ33" s="1344"/>
      <c r="FA33" s="1344"/>
      <c r="FB33" s="1344"/>
      <c r="FC33" s="1344"/>
      <c r="FD33" s="1344"/>
      <c r="FE33" s="1344"/>
      <c r="FF33" s="1344"/>
      <c r="FG33" s="1344"/>
      <c r="FH33" s="1344"/>
      <c r="FI33" s="1344"/>
      <c r="FJ33" s="1344"/>
      <c r="FK33" s="1344"/>
      <c r="FL33" s="1344"/>
      <c r="FM33" s="1344"/>
      <c r="FN33" s="1344"/>
      <c r="FO33" s="1344"/>
      <c r="FP33" s="1344"/>
      <c r="FQ33" s="1344"/>
      <c r="FR33" s="1344"/>
      <c r="FS33" s="1344"/>
      <c r="FT33" s="1344"/>
      <c r="FU33" s="1344"/>
      <c r="FV33" s="1344"/>
      <c r="FW33" s="1344"/>
      <c r="FX33" s="1344"/>
      <c r="FY33" s="1344"/>
      <c r="FZ33" s="1344"/>
      <c r="GA33" s="1344"/>
      <c r="GB33" s="1344"/>
      <c r="GC33" s="1344"/>
      <c r="GD33" s="1344"/>
      <c r="GE33" s="1344"/>
      <c r="GF33" s="1344"/>
      <c r="GG33" s="1344"/>
      <c r="GH33" s="1344"/>
      <c r="GI33" s="1344"/>
      <c r="GJ33" s="1344"/>
      <c r="GK33" s="1344"/>
      <c r="GL33" s="1344"/>
      <c r="GM33" s="1344"/>
      <c r="GN33" s="1344"/>
      <c r="GO33" s="1344"/>
      <c r="GP33" s="1344"/>
      <c r="GQ33" s="1344"/>
      <c r="GR33" s="1344"/>
      <c r="GS33" s="1344"/>
      <c r="GT33" s="1344"/>
      <c r="GU33" s="1344"/>
      <c r="GV33" s="1344"/>
      <c r="GW33" s="1344"/>
      <c r="GX33" s="1344"/>
      <c r="GY33" s="1344"/>
      <c r="GZ33" s="1344"/>
      <c r="HA33" s="1344"/>
      <c r="HB33" s="1344"/>
      <c r="HC33" s="1344"/>
      <c r="HD33" s="1344"/>
      <c r="HE33" s="1344"/>
      <c r="HF33" s="1344"/>
      <c r="HG33" s="1344"/>
      <c r="HH33" s="1344"/>
      <c r="HI33" s="1344"/>
      <c r="HJ33" s="1344"/>
      <c r="HK33" s="1344"/>
      <c r="HL33" s="1344"/>
      <c r="HM33" s="1344"/>
      <c r="HN33" s="1344"/>
      <c r="HO33" s="1344"/>
      <c r="HP33" s="1344"/>
      <c r="HQ33" s="1344"/>
      <c r="HR33" s="1344"/>
      <c r="HS33" s="1344"/>
      <c r="HT33" s="1344"/>
      <c r="HU33" s="1344"/>
      <c r="HV33" s="1344"/>
      <c r="HW33" s="1344"/>
      <c r="HX33" s="1344"/>
      <c r="HY33" s="1344"/>
      <c r="HZ33" s="1344"/>
      <c r="IA33" s="1344"/>
      <c r="IB33" s="1344"/>
      <c r="IC33" s="1344"/>
      <c r="ID33" s="1344"/>
      <c r="IE33" s="1344"/>
      <c r="IF33" s="1344"/>
      <c r="IG33" s="1344"/>
      <c r="IH33" s="1344"/>
      <c r="II33" s="1344"/>
      <c r="IJ33" s="1344"/>
      <c r="IK33" s="1344"/>
      <c r="IL33" s="1344"/>
      <c r="IM33" s="1344"/>
      <c r="IN33" s="1344"/>
      <c r="IO33" s="1344"/>
      <c r="IP33" s="1344"/>
    </row>
    <row r="34" spans="1:250">
      <c r="A34" s="1344"/>
      <c r="B34" s="2908" t="s">
        <v>1354</v>
      </c>
      <c r="C34" s="2450" t="s">
        <v>315</v>
      </c>
      <c r="D34" s="2441" t="s">
        <v>1355</v>
      </c>
      <c r="E34" s="2480">
        <v>3436.029</v>
      </c>
      <c r="F34" s="2480">
        <v>3399.7150000000001</v>
      </c>
      <c r="G34" s="2480">
        <v>3682.88</v>
      </c>
      <c r="H34" s="2480">
        <v>3553.8620000000001</v>
      </c>
      <c r="I34" s="2480">
        <v>3736.902</v>
      </c>
      <c r="J34" s="2480">
        <v>3819.4319999999998</v>
      </c>
      <c r="K34" s="2480">
        <v>4117.933</v>
      </c>
      <c r="L34" s="2480">
        <v>4196.6229999999996</v>
      </c>
      <c r="M34" s="2480">
        <v>4144.8760000000002</v>
      </c>
      <c r="N34" s="2480">
        <v>3991.63</v>
      </c>
      <c r="O34" s="2481">
        <v>3989.893</v>
      </c>
      <c r="P34" s="2481">
        <v>3819.1010000000001</v>
      </c>
      <c r="Q34" s="2482">
        <v>3693.3679999999999</v>
      </c>
      <c r="R34" s="2482">
        <v>3555.4760000000001</v>
      </c>
      <c r="S34" s="2482">
        <v>3587.9090000000001</v>
      </c>
      <c r="T34" s="2482">
        <v>3070.0949999999998</v>
      </c>
      <c r="U34" s="2482">
        <v>3100.5859999999998</v>
      </c>
      <c r="V34" s="2482">
        <v>3155.2730000000001</v>
      </c>
      <c r="W34" s="2482">
        <v>3243.0920000000001</v>
      </c>
      <c r="X34" s="2482">
        <v>3489.0070000000001</v>
      </c>
      <c r="Y34" s="2482">
        <v>3282.3240000000001</v>
      </c>
      <c r="Z34" s="2482">
        <v>3334.6489999999999</v>
      </c>
      <c r="AA34" s="2482">
        <v>3347.8719999999998</v>
      </c>
      <c r="AB34" s="2483">
        <v>3229.453</v>
      </c>
      <c r="AC34" s="2483">
        <v>3153.5189999999998</v>
      </c>
      <c r="AD34" s="2484">
        <v>3090.1239999999998</v>
      </c>
      <c r="AE34" s="1288">
        <v>3129.607</v>
      </c>
      <c r="AF34" s="1288">
        <v>3154.377</v>
      </c>
      <c r="AG34" s="1288">
        <v>2919.337</v>
      </c>
      <c r="AH34" s="1288">
        <v>3335.7289999999998</v>
      </c>
      <c r="AI34" s="1288">
        <v>3265.136</v>
      </c>
      <c r="AJ34" s="1288">
        <v>3236.5030000000002</v>
      </c>
      <c r="AK34" s="1558">
        <v>3444.1970000000001</v>
      </c>
      <c r="AL34" s="1558">
        <v>3510.364</v>
      </c>
      <c r="AM34" s="1558">
        <v>3405.1709999999998</v>
      </c>
      <c r="AN34" s="1558">
        <f>3308788/1000</f>
        <v>3308.788</v>
      </c>
      <c r="AO34" s="1992" t="s">
        <v>1356</v>
      </c>
      <c r="AP34" s="1344"/>
      <c r="AQ34" s="327" t="s">
        <v>1352</v>
      </c>
      <c r="AR34" s="1993"/>
      <c r="AS34" s="1993"/>
      <c r="AT34" s="1352"/>
      <c r="AU34" s="1352"/>
      <c r="AV34" s="1344"/>
      <c r="AW34" s="1344"/>
      <c r="AX34" s="1993"/>
      <c r="AY34" s="1993"/>
      <c r="AZ34" s="1993"/>
      <c r="BA34" s="1993"/>
      <c r="BB34" s="1993"/>
      <c r="BC34" s="1993"/>
      <c r="BD34" s="1993"/>
      <c r="BE34" s="1993"/>
      <c r="BF34" s="1344"/>
      <c r="BG34" s="1344"/>
      <c r="BH34" s="1344"/>
      <c r="BI34" s="1344"/>
      <c r="BJ34" s="1344"/>
      <c r="BK34" s="1344"/>
      <c r="BL34" s="1344"/>
      <c r="BM34" s="1344"/>
      <c r="BN34" s="1344"/>
      <c r="BO34" s="1344"/>
      <c r="BP34" s="1344"/>
      <c r="BQ34" s="1344"/>
      <c r="BR34" s="1344"/>
      <c r="BS34" s="1344"/>
      <c r="BT34" s="1344"/>
      <c r="BU34" s="1344"/>
      <c r="BV34" s="1344"/>
      <c r="BW34" s="1344"/>
      <c r="BX34" s="1344"/>
      <c r="BY34" s="1344"/>
      <c r="BZ34" s="1344"/>
      <c r="CA34" s="1344"/>
      <c r="CB34" s="1344"/>
      <c r="CC34" s="1344"/>
      <c r="CD34" s="1344"/>
      <c r="CE34" s="1344"/>
      <c r="CF34" s="1344"/>
      <c r="CG34" s="1344"/>
      <c r="CH34" s="1344"/>
      <c r="CI34" s="1344"/>
      <c r="CJ34" s="1344"/>
      <c r="CK34" s="1344"/>
      <c r="CL34" s="1344"/>
      <c r="CM34" s="1344"/>
      <c r="CN34" s="1344"/>
      <c r="CO34" s="1344"/>
      <c r="CP34" s="1344"/>
      <c r="CQ34" s="1344"/>
      <c r="CR34" s="1344"/>
      <c r="CS34" s="1344"/>
      <c r="CT34" s="1344"/>
      <c r="CU34" s="1344"/>
      <c r="CV34" s="1344"/>
      <c r="CW34" s="1344"/>
      <c r="CX34" s="1344"/>
      <c r="CY34" s="1344"/>
      <c r="CZ34" s="1344"/>
      <c r="DA34" s="1344"/>
      <c r="DB34" s="1344"/>
      <c r="DC34" s="1344"/>
      <c r="DD34" s="1344"/>
      <c r="DE34" s="1344"/>
      <c r="DF34" s="1344"/>
      <c r="DG34" s="1344"/>
      <c r="DH34" s="1344"/>
      <c r="DI34" s="1344"/>
      <c r="DJ34" s="1344"/>
      <c r="DK34" s="1344"/>
      <c r="DL34" s="1344"/>
      <c r="DM34" s="1344"/>
      <c r="DN34" s="1344"/>
      <c r="DO34" s="1344"/>
      <c r="DP34" s="1344"/>
      <c r="DQ34" s="1344"/>
      <c r="DR34" s="1344"/>
      <c r="DS34" s="1344"/>
      <c r="DT34" s="1344"/>
      <c r="DU34" s="1344"/>
      <c r="DV34" s="1344"/>
      <c r="DW34" s="1344"/>
      <c r="DX34" s="1344"/>
      <c r="DY34" s="1344"/>
      <c r="DZ34" s="1344"/>
      <c r="EA34" s="1344"/>
      <c r="EB34" s="1344"/>
      <c r="EC34" s="1344"/>
      <c r="ED34" s="1344"/>
      <c r="EE34" s="1344"/>
      <c r="EF34" s="1344"/>
      <c r="EG34" s="1344"/>
      <c r="EH34" s="1344"/>
      <c r="EI34" s="1344"/>
      <c r="EJ34" s="1344"/>
      <c r="EK34" s="1344"/>
      <c r="EL34" s="1344"/>
      <c r="EM34" s="1344"/>
      <c r="EN34" s="1344"/>
      <c r="EO34" s="1344"/>
      <c r="EP34" s="1344"/>
      <c r="EQ34" s="1344"/>
      <c r="ER34" s="1344"/>
      <c r="ES34" s="1344"/>
      <c r="ET34" s="1344"/>
      <c r="EU34" s="1344"/>
      <c r="EV34" s="1344"/>
      <c r="EW34" s="1344"/>
      <c r="EX34" s="1344"/>
      <c r="EY34" s="1344"/>
      <c r="EZ34" s="1344"/>
      <c r="FA34" s="1344"/>
      <c r="FB34" s="1344"/>
      <c r="FC34" s="1344"/>
      <c r="FD34" s="1344"/>
      <c r="FE34" s="1344"/>
      <c r="FF34" s="1344"/>
      <c r="FG34" s="1344"/>
      <c r="FH34" s="1344"/>
      <c r="FI34" s="1344"/>
      <c r="FJ34" s="1344"/>
      <c r="FK34" s="1344"/>
      <c r="FL34" s="1344"/>
      <c r="FM34" s="1344"/>
      <c r="FN34" s="1344"/>
      <c r="FO34" s="1344"/>
      <c r="FP34" s="1344"/>
      <c r="FQ34" s="1344"/>
      <c r="FR34" s="1344"/>
      <c r="FS34" s="1344"/>
      <c r="FT34" s="1344"/>
      <c r="FU34" s="1344"/>
      <c r="FV34" s="1344"/>
      <c r="FW34" s="1344"/>
      <c r="FX34" s="1344"/>
      <c r="FY34" s="1344"/>
      <c r="FZ34" s="1344"/>
      <c r="GA34" s="1344"/>
      <c r="GB34" s="1344"/>
      <c r="GC34" s="1344"/>
      <c r="GD34" s="1344"/>
      <c r="GE34" s="1344"/>
      <c r="GF34" s="1344"/>
      <c r="GG34" s="1344"/>
      <c r="GH34" s="1344"/>
      <c r="GI34" s="1344"/>
      <c r="GJ34" s="1344"/>
      <c r="GK34" s="1344"/>
      <c r="GL34" s="1344"/>
      <c r="GM34" s="1344"/>
      <c r="GN34" s="1344"/>
      <c r="GO34" s="1344"/>
      <c r="GP34" s="1344"/>
      <c r="GQ34" s="1344"/>
      <c r="GR34" s="1344"/>
      <c r="GS34" s="1344"/>
      <c r="GT34" s="1344"/>
      <c r="GU34" s="1344"/>
      <c r="GV34" s="1344"/>
      <c r="GW34" s="1344"/>
      <c r="GX34" s="1344"/>
      <c r="GY34" s="1344"/>
      <c r="GZ34" s="1344"/>
      <c r="HA34" s="1344"/>
      <c r="HB34" s="1344"/>
      <c r="HC34" s="1344"/>
      <c r="HD34" s="1344"/>
      <c r="HE34" s="1344"/>
      <c r="HF34" s="1344"/>
      <c r="HG34" s="1344"/>
      <c r="HH34" s="1344"/>
      <c r="HI34" s="1344"/>
      <c r="HJ34" s="1344"/>
      <c r="HK34" s="1344"/>
      <c r="HL34" s="1344"/>
      <c r="HM34" s="1344"/>
      <c r="HN34" s="1344"/>
      <c r="HO34" s="1344"/>
      <c r="HP34" s="1344"/>
      <c r="HQ34" s="1344"/>
      <c r="HR34" s="1344"/>
      <c r="HS34" s="1344"/>
      <c r="HT34" s="1344"/>
      <c r="HU34" s="1344"/>
      <c r="HV34" s="1344"/>
      <c r="HW34" s="1344"/>
      <c r="HX34" s="1344"/>
      <c r="HY34" s="1344"/>
      <c r="HZ34" s="1344"/>
      <c r="IA34" s="1344"/>
      <c r="IB34" s="1344"/>
      <c r="IC34" s="1344"/>
      <c r="ID34" s="1344"/>
      <c r="IE34" s="1344"/>
      <c r="IF34" s="1344"/>
      <c r="IG34" s="1344"/>
      <c r="IH34" s="1344"/>
      <c r="II34" s="1344"/>
      <c r="IJ34" s="1344"/>
      <c r="IK34" s="1344"/>
      <c r="IL34" s="1344"/>
      <c r="IM34" s="1344"/>
      <c r="IN34" s="1344"/>
      <c r="IO34" s="1344"/>
      <c r="IP34" s="1344"/>
    </row>
    <row r="35" spans="1:250">
      <c r="A35" s="1344"/>
      <c r="B35" s="2894"/>
      <c r="C35" s="2457" t="s">
        <v>565</v>
      </c>
      <c r="D35" s="2443" t="s">
        <v>577</v>
      </c>
      <c r="E35" s="2425" t="s">
        <v>1298</v>
      </c>
      <c r="F35" s="1226">
        <f>ROUND((F34-E34)/E34*100,1)</f>
        <v>-1.1000000000000001</v>
      </c>
      <c r="G35" s="1226">
        <f>ROUND((G34-F34)/F34*100,1)</f>
        <v>8.3000000000000007</v>
      </c>
      <c r="H35" s="1226">
        <f t="shared" ref="H35:AN35" si="24">ROUND((H34-G34)/G34*100,1)</f>
        <v>-3.5</v>
      </c>
      <c r="I35" s="1226">
        <f t="shared" si="24"/>
        <v>5.2</v>
      </c>
      <c r="J35" s="1226">
        <f t="shared" si="24"/>
        <v>2.2000000000000002</v>
      </c>
      <c r="K35" s="1226">
        <f t="shared" si="24"/>
        <v>7.8</v>
      </c>
      <c r="L35" s="1226">
        <f t="shared" si="24"/>
        <v>1.9</v>
      </c>
      <c r="M35" s="1226">
        <f t="shared" si="24"/>
        <v>-1.2</v>
      </c>
      <c r="N35" s="1226">
        <f t="shared" si="24"/>
        <v>-3.7</v>
      </c>
      <c r="O35" s="1226">
        <f t="shared" si="24"/>
        <v>0</v>
      </c>
      <c r="P35" s="1226">
        <f t="shared" si="24"/>
        <v>-4.3</v>
      </c>
      <c r="Q35" s="1226">
        <f t="shared" si="24"/>
        <v>-3.3</v>
      </c>
      <c r="R35" s="1226">
        <f t="shared" si="24"/>
        <v>-3.7</v>
      </c>
      <c r="S35" s="1226">
        <f t="shared" si="24"/>
        <v>0.9</v>
      </c>
      <c r="T35" s="1226">
        <f t="shared" si="24"/>
        <v>-14.4</v>
      </c>
      <c r="U35" s="1226">
        <f t="shared" si="24"/>
        <v>1</v>
      </c>
      <c r="V35" s="1226">
        <f t="shared" si="24"/>
        <v>1.8</v>
      </c>
      <c r="W35" s="1226">
        <f t="shared" si="24"/>
        <v>2.8</v>
      </c>
      <c r="X35" s="1226">
        <f t="shared" si="24"/>
        <v>7.6</v>
      </c>
      <c r="Y35" s="1226">
        <f t="shared" si="24"/>
        <v>-5.9</v>
      </c>
      <c r="Z35" s="1226">
        <f t="shared" si="24"/>
        <v>1.6</v>
      </c>
      <c r="AA35" s="1226">
        <f t="shared" si="24"/>
        <v>0.4</v>
      </c>
      <c r="AB35" s="1226">
        <f t="shared" si="24"/>
        <v>-3.5</v>
      </c>
      <c r="AC35" s="1226">
        <f t="shared" si="24"/>
        <v>-2.4</v>
      </c>
      <c r="AD35" s="1226">
        <f t="shared" si="24"/>
        <v>-2</v>
      </c>
      <c r="AE35" s="1226">
        <f t="shared" si="24"/>
        <v>1.3</v>
      </c>
      <c r="AF35" s="1226">
        <f t="shared" si="24"/>
        <v>0.8</v>
      </c>
      <c r="AG35" s="1226">
        <f t="shared" si="24"/>
        <v>-7.5</v>
      </c>
      <c r="AH35" s="1226">
        <f t="shared" si="24"/>
        <v>14.3</v>
      </c>
      <c r="AI35" s="1226">
        <f t="shared" si="24"/>
        <v>-2.1</v>
      </c>
      <c r="AJ35" s="1226">
        <f t="shared" si="24"/>
        <v>-0.9</v>
      </c>
      <c r="AK35" s="1226">
        <f t="shared" si="24"/>
        <v>6.4</v>
      </c>
      <c r="AL35" s="1226">
        <f t="shared" si="24"/>
        <v>1.9</v>
      </c>
      <c r="AM35" s="1226">
        <f t="shared" si="24"/>
        <v>-3</v>
      </c>
      <c r="AN35" s="1226">
        <f t="shared" si="24"/>
        <v>-2.8</v>
      </c>
      <c r="AO35" s="2912" t="s">
        <v>1357</v>
      </c>
      <c r="AP35" s="1344"/>
      <c r="AQ35" s="327"/>
      <c r="AR35" s="1994"/>
      <c r="AS35" s="1994"/>
      <c r="AT35" s="1980"/>
      <c r="AU35" s="1980"/>
      <c r="AV35" s="1344"/>
      <c r="AW35" s="1344"/>
      <c r="AX35" s="1994"/>
      <c r="AY35" s="1994"/>
      <c r="AZ35" s="1994"/>
      <c r="BA35" s="1994"/>
      <c r="BB35" s="1994"/>
      <c r="BC35" s="1994"/>
      <c r="BD35" s="1994"/>
      <c r="BE35" s="1994"/>
      <c r="BF35" s="1994"/>
      <c r="BG35" s="1344"/>
      <c r="BH35" s="1344"/>
      <c r="BI35" s="1344"/>
      <c r="BJ35" s="1344"/>
      <c r="BK35" s="1344"/>
      <c r="BL35" s="1344"/>
      <c r="BM35" s="1344"/>
      <c r="BN35" s="1344"/>
      <c r="BO35" s="1344"/>
      <c r="BP35" s="1344"/>
      <c r="BQ35" s="1344"/>
      <c r="BR35" s="1344"/>
      <c r="BS35" s="1344"/>
      <c r="BT35" s="1344"/>
      <c r="BU35" s="1344"/>
      <c r="BV35" s="1344"/>
      <c r="BW35" s="1344"/>
      <c r="BX35" s="1344"/>
      <c r="BY35" s="1344"/>
      <c r="BZ35" s="1344"/>
      <c r="CA35" s="1344"/>
      <c r="CB35" s="1344"/>
      <c r="CC35" s="1344"/>
      <c r="CD35" s="1344"/>
      <c r="CE35" s="1344"/>
      <c r="CF35" s="1344"/>
      <c r="CG35" s="1344"/>
      <c r="CH35" s="1344"/>
      <c r="CI35" s="1344"/>
      <c r="CJ35" s="1344"/>
      <c r="CK35" s="1344"/>
      <c r="CL35" s="1344"/>
      <c r="CM35" s="1344"/>
      <c r="CN35" s="1344"/>
      <c r="CO35" s="1344"/>
      <c r="CP35" s="1344"/>
      <c r="CQ35" s="1344"/>
      <c r="CR35" s="1344"/>
      <c r="CS35" s="1344"/>
      <c r="CT35" s="1344"/>
      <c r="CU35" s="1344"/>
      <c r="CV35" s="1344"/>
      <c r="CW35" s="1344"/>
      <c r="CX35" s="1344"/>
      <c r="CY35" s="1344"/>
      <c r="CZ35" s="1344"/>
      <c r="DA35" s="1344"/>
      <c r="DB35" s="1344"/>
      <c r="DC35" s="1344"/>
      <c r="DD35" s="1344"/>
      <c r="DE35" s="1344"/>
      <c r="DF35" s="1344"/>
      <c r="DG35" s="1344"/>
      <c r="DH35" s="1344"/>
      <c r="DI35" s="1344"/>
      <c r="DJ35" s="1344"/>
      <c r="DK35" s="1344"/>
      <c r="DL35" s="1344"/>
      <c r="DM35" s="1344"/>
      <c r="DN35" s="1344"/>
      <c r="DO35" s="1344"/>
      <c r="DP35" s="1344"/>
      <c r="DQ35" s="1344"/>
      <c r="DR35" s="1344"/>
      <c r="DS35" s="1344"/>
      <c r="DT35" s="1344"/>
      <c r="DU35" s="1344"/>
      <c r="DV35" s="1344"/>
      <c r="DW35" s="1344"/>
      <c r="DX35" s="1344"/>
      <c r="DY35" s="1344"/>
      <c r="DZ35" s="1344"/>
      <c r="EA35" s="1344"/>
      <c r="EB35" s="1344"/>
      <c r="EC35" s="1344"/>
      <c r="ED35" s="1344"/>
      <c r="EE35" s="1344"/>
      <c r="EF35" s="1344"/>
      <c r="EG35" s="1344"/>
      <c r="EH35" s="1344"/>
      <c r="EI35" s="1344"/>
      <c r="EJ35" s="1344"/>
      <c r="EK35" s="1344"/>
      <c r="EL35" s="1344"/>
      <c r="EM35" s="1344"/>
      <c r="EN35" s="1344"/>
      <c r="EO35" s="1344"/>
      <c r="EP35" s="1344"/>
      <c r="EQ35" s="1344"/>
      <c r="ER35" s="1344"/>
      <c r="ES35" s="1344"/>
      <c r="ET35" s="1344"/>
      <c r="EU35" s="1344"/>
      <c r="EV35" s="1344"/>
      <c r="EW35" s="1344"/>
      <c r="EX35" s="1344"/>
      <c r="EY35" s="1344"/>
      <c r="EZ35" s="1344"/>
      <c r="FA35" s="1344"/>
      <c r="FB35" s="1344"/>
      <c r="FC35" s="1344"/>
      <c r="FD35" s="1344"/>
      <c r="FE35" s="1344"/>
      <c r="FF35" s="1344"/>
      <c r="FG35" s="1344"/>
      <c r="FH35" s="1344"/>
      <c r="FI35" s="1344"/>
      <c r="FJ35" s="1344"/>
      <c r="FK35" s="1344"/>
      <c r="FL35" s="1344"/>
      <c r="FM35" s="1344"/>
      <c r="FN35" s="1344"/>
      <c r="FO35" s="1344"/>
      <c r="FP35" s="1344"/>
      <c r="FQ35" s="1344"/>
      <c r="FR35" s="1344"/>
      <c r="FS35" s="1344"/>
      <c r="FT35" s="1344"/>
      <c r="FU35" s="1344"/>
      <c r="FV35" s="1344"/>
      <c r="FW35" s="1344"/>
      <c r="FX35" s="1344"/>
      <c r="FY35" s="1344"/>
      <c r="FZ35" s="1344"/>
      <c r="GA35" s="1344"/>
      <c r="GB35" s="1344"/>
      <c r="GC35" s="1344"/>
      <c r="GD35" s="1344"/>
      <c r="GE35" s="1344"/>
      <c r="GF35" s="1344"/>
      <c r="GG35" s="1344"/>
      <c r="GH35" s="1344"/>
      <c r="GI35" s="1344"/>
      <c r="GJ35" s="1344"/>
      <c r="GK35" s="1344"/>
      <c r="GL35" s="1344"/>
      <c r="GM35" s="1344"/>
      <c r="GN35" s="1344"/>
      <c r="GO35" s="1344"/>
      <c r="GP35" s="1344"/>
      <c r="GQ35" s="1344"/>
      <c r="GR35" s="1344"/>
      <c r="GS35" s="1344"/>
      <c r="GT35" s="1344"/>
      <c r="GU35" s="1344"/>
      <c r="GV35" s="1344"/>
      <c r="GW35" s="1344"/>
      <c r="GX35" s="1344"/>
      <c r="GY35" s="1344"/>
      <c r="GZ35" s="1344"/>
      <c r="HA35" s="1344"/>
      <c r="HB35" s="1344"/>
      <c r="HC35" s="1344"/>
      <c r="HD35" s="1344"/>
      <c r="HE35" s="1344"/>
      <c r="HF35" s="1344"/>
      <c r="HG35" s="1344"/>
      <c r="HH35" s="1344"/>
      <c r="HI35" s="1344"/>
      <c r="HJ35" s="1344"/>
      <c r="HK35" s="1344"/>
      <c r="HL35" s="1344"/>
      <c r="HM35" s="1344"/>
      <c r="HN35" s="1344"/>
      <c r="HO35" s="1344"/>
      <c r="HP35" s="1344"/>
      <c r="HQ35" s="1344"/>
      <c r="HR35" s="1344"/>
      <c r="HS35" s="1344"/>
      <c r="HT35" s="1344"/>
      <c r="HU35" s="1344"/>
      <c r="HV35" s="1344"/>
      <c r="HW35" s="1344"/>
      <c r="HX35" s="1344"/>
      <c r="HY35" s="1344"/>
      <c r="HZ35" s="1344"/>
      <c r="IA35" s="1344"/>
      <c r="IB35" s="1344"/>
      <c r="IC35" s="1344"/>
      <c r="ID35" s="1344"/>
      <c r="IE35" s="1344"/>
      <c r="IF35" s="1344"/>
      <c r="IG35" s="1344"/>
      <c r="IH35" s="1344"/>
      <c r="II35" s="1344"/>
      <c r="IJ35" s="1344"/>
      <c r="IK35" s="1344"/>
      <c r="IL35" s="1344"/>
      <c r="IM35" s="1344"/>
      <c r="IN35" s="1344"/>
      <c r="IO35" s="1344"/>
      <c r="IP35" s="1344"/>
    </row>
    <row r="36" spans="1:250">
      <c r="A36" s="1344"/>
      <c r="B36" s="2894"/>
      <c r="C36" s="2450" t="s">
        <v>315</v>
      </c>
      <c r="D36" s="2485" t="s">
        <v>1355</v>
      </c>
      <c r="E36" s="1558">
        <f t="shared" ref="E36:AN36" si="25">ROUND(E34/(E17/100),0)</f>
        <v>3869</v>
      </c>
      <c r="F36" s="1558">
        <f t="shared" si="25"/>
        <v>3707</v>
      </c>
      <c r="G36" s="1558">
        <f t="shared" si="25"/>
        <v>3910</v>
      </c>
      <c r="H36" s="1558">
        <f t="shared" si="25"/>
        <v>3714</v>
      </c>
      <c r="I36" s="1558">
        <f t="shared" si="25"/>
        <v>3860</v>
      </c>
      <c r="J36" s="1558">
        <f t="shared" si="25"/>
        <v>3934</v>
      </c>
      <c r="K36" s="1558">
        <f t="shared" si="25"/>
        <v>4232</v>
      </c>
      <c r="L36" s="1558">
        <f t="shared" si="25"/>
        <v>4230</v>
      </c>
      <c r="M36" s="1558">
        <f t="shared" si="25"/>
        <v>4100</v>
      </c>
      <c r="N36" s="1558">
        <f t="shared" si="25"/>
        <v>3933</v>
      </c>
      <c r="O36" s="1558">
        <f t="shared" si="25"/>
        <v>3982</v>
      </c>
      <c r="P36" s="1558">
        <f t="shared" si="25"/>
        <v>3862</v>
      </c>
      <c r="Q36" s="1558">
        <f t="shared" si="25"/>
        <v>3823</v>
      </c>
      <c r="R36" s="1558">
        <f t="shared" si="25"/>
        <v>3743</v>
      </c>
      <c r="S36" s="1558">
        <f t="shared" si="25"/>
        <v>3781</v>
      </c>
      <c r="T36" s="1558">
        <f t="shared" si="25"/>
        <v>3222</v>
      </c>
      <c r="U36" s="1558">
        <f t="shared" si="25"/>
        <v>3267</v>
      </c>
      <c r="V36" s="1558">
        <f t="shared" si="25"/>
        <v>3321</v>
      </c>
      <c r="W36" s="1558">
        <f t="shared" si="25"/>
        <v>3410</v>
      </c>
      <c r="X36" s="1558">
        <f t="shared" si="25"/>
        <v>3638</v>
      </c>
      <c r="Y36" s="1558">
        <f t="shared" si="25"/>
        <v>3470</v>
      </c>
      <c r="Z36" s="1558">
        <f t="shared" si="25"/>
        <v>3532</v>
      </c>
      <c r="AA36" s="1558">
        <f t="shared" si="25"/>
        <v>3546</v>
      </c>
      <c r="AB36" s="1558">
        <f t="shared" si="25"/>
        <v>3439</v>
      </c>
      <c r="AC36" s="1558">
        <f t="shared" si="25"/>
        <v>3326</v>
      </c>
      <c r="AD36" s="1558">
        <f t="shared" si="25"/>
        <v>3182</v>
      </c>
      <c r="AE36" s="1558">
        <f t="shared" si="25"/>
        <v>3203</v>
      </c>
      <c r="AF36" s="1558">
        <f t="shared" si="25"/>
        <v>3225</v>
      </c>
      <c r="AG36" s="1558">
        <f t="shared" si="25"/>
        <v>2970</v>
      </c>
      <c r="AH36" s="1558">
        <f t="shared" si="25"/>
        <v>3380</v>
      </c>
      <c r="AI36" s="1558">
        <f t="shared" si="25"/>
        <v>3278</v>
      </c>
      <c r="AJ36" s="1558">
        <f t="shared" si="25"/>
        <v>3243</v>
      </c>
      <c r="AK36" s="1288">
        <f t="shared" si="25"/>
        <v>3462</v>
      </c>
      <c r="AL36" s="1288">
        <f t="shared" si="25"/>
        <v>3438</v>
      </c>
      <c r="AM36" s="1288">
        <f t="shared" si="25"/>
        <v>3231</v>
      </c>
      <c r="AN36" s="1288">
        <f t="shared" si="25"/>
        <v>3041</v>
      </c>
      <c r="AO36" s="2912"/>
      <c r="AP36" s="1344"/>
      <c r="AQ36" s="327" t="s">
        <v>97</v>
      </c>
      <c r="AR36" s="1344"/>
      <c r="AS36" s="1344"/>
      <c r="AT36" s="1980"/>
      <c r="AU36" s="1980"/>
      <c r="AV36" s="1344"/>
      <c r="AW36" s="1344"/>
      <c r="AX36" s="1344"/>
      <c r="AY36" s="1344"/>
      <c r="AZ36" s="1344"/>
      <c r="BA36" s="1344"/>
      <c r="BB36" s="1344"/>
      <c r="BC36" s="1344"/>
      <c r="BD36" s="1344"/>
      <c r="BE36" s="1344"/>
      <c r="BF36" s="1344"/>
      <c r="BG36" s="1344"/>
      <c r="BH36" s="1344"/>
      <c r="BI36" s="1344"/>
      <c r="BJ36" s="1344"/>
      <c r="BK36" s="1344"/>
      <c r="BL36" s="1344"/>
      <c r="BM36" s="1344"/>
      <c r="BN36" s="1344"/>
      <c r="BO36" s="1344"/>
      <c r="BP36" s="1344"/>
      <c r="BQ36" s="1344"/>
      <c r="BR36" s="1344"/>
      <c r="BS36" s="1344"/>
      <c r="BT36" s="1344"/>
      <c r="BU36" s="1344"/>
      <c r="BV36" s="1344"/>
      <c r="BW36" s="1344"/>
      <c r="BX36" s="1344"/>
      <c r="BY36" s="1344"/>
      <c r="BZ36" s="1344"/>
      <c r="CA36" s="1344"/>
      <c r="CB36" s="1344"/>
      <c r="CC36" s="1344"/>
      <c r="CD36" s="1344"/>
      <c r="CE36" s="1344"/>
      <c r="CF36" s="1344"/>
      <c r="CG36" s="1344"/>
      <c r="CH36" s="1344"/>
      <c r="CI36" s="1344"/>
      <c r="CJ36" s="1344"/>
      <c r="CK36" s="1344"/>
      <c r="CL36" s="1344"/>
      <c r="CM36" s="1344"/>
      <c r="CN36" s="1344"/>
      <c r="CO36" s="1344"/>
      <c r="CP36" s="1344"/>
      <c r="CQ36" s="1344"/>
      <c r="CR36" s="1344"/>
      <c r="CS36" s="1344"/>
      <c r="CT36" s="1344"/>
      <c r="CU36" s="1344"/>
      <c r="CV36" s="1344"/>
      <c r="CW36" s="1344"/>
      <c r="CX36" s="1344"/>
      <c r="CY36" s="1344"/>
      <c r="CZ36" s="1344"/>
      <c r="DA36" s="1344"/>
      <c r="DB36" s="1344"/>
      <c r="DC36" s="1344"/>
      <c r="DD36" s="1344"/>
      <c r="DE36" s="1344"/>
      <c r="DF36" s="1344"/>
      <c r="DG36" s="1344"/>
      <c r="DH36" s="1344"/>
      <c r="DI36" s="1344"/>
      <c r="DJ36" s="1344"/>
      <c r="DK36" s="1344"/>
      <c r="DL36" s="1344"/>
      <c r="DM36" s="1344"/>
      <c r="DN36" s="1344"/>
      <c r="DO36" s="1344"/>
      <c r="DP36" s="1344"/>
      <c r="DQ36" s="1344"/>
      <c r="DR36" s="1344"/>
      <c r="DS36" s="1344"/>
      <c r="DT36" s="1344"/>
      <c r="DU36" s="1344"/>
      <c r="DV36" s="1344"/>
      <c r="DW36" s="1344"/>
      <c r="DX36" s="1344"/>
      <c r="DY36" s="1344"/>
      <c r="DZ36" s="1344"/>
      <c r="EA36" s="1344"/>
      <c r="EB36" s="1344"/>
      <c r="EC36" s="1344"/>
      <c r="ED36" s="1344"/>
      <c r="EE36" s="1344"/>
      <c r="EF36" s="1344"/>
      <c r="EG36" s="1344"/>
      <c r="EH36" s="1344"/>
      <c r="EI36" s="1344"/>
      <c r="EJ36" s="1344"/>
      <c r="EK36" s="1344"/>
      <c r="EL36" s="1344"/>
      <c r="EM36" s="1344"/>
      <c r="EN36" s="1344"/>
      <c r="EO36" s="1344"/>
      <c r="EP36" s="1344"/>
      <c r="EQ36" s="1344"/>
      <c r="ER36" s="1344"/>
      <c r="ES36" s="1344"/>
      <c r="ET36" s="1344"/>
      <c r="EU36" s="1344"/>
      <c r="EV36" s="1344"/>
      <c r="EW36" s="1344"/>
      <c r="EX36" s="1344"/>
      <c r="EY36" s="1344"/>
      <c r="EZ36" s="1344"/>
      <c r="FA36" s="1344"/>
      <c r="FB36" s="1344"/>
      <c r="FC36" s="1344"/>
      <c r="FD36" s="1344"/>
      <c r="FE36" s="1344"/>
      <c r="FF36" s="1344"/>
      <c r="FG36" s="1344"/>
      <c r="FH36" s="1344"/>
      <c r="FI36" s="1344"/>
      <c r="FJ36" s="1344"/>
      <c r="FK36" s="1344"/>
      <c r="FL36" s="1344"/>
      <c r="FM36" s="1344"/>
      <c r="FN36" s="1344"/>
      <c r="FO36" s="1344"/>
      <c r="FP36" s="1344"/>
      <c r="FQ36" s="1344"/>
      <c r="FR36" s="1344"/>
      <c r="FS36" s="1344"/>
      <c r="FT36" s="1344"/>
      <c r="FU36" s="1344"/>
      <c r="FV36" s="1344"/>
      <c r="FW36" s="1344"/>
      <c r="FX36" s="1344"/>
      <c r="FY36" s="1344"/>
      <c r="FZ36" s="1344"/>
      <c r="GA36" s="1344"/>
      <c r="GB36" s="1344"/>
      <c r="GC36" s="1344"/>
      <c r="GD36" s="1344"/>
      <c r="GE36" s="1344"/>
      <c r="GF36" s="1344"/>
      <c r="GG36" s="1344"/>
      <c r="GH36" s="1344"/>
      <c r="GI36" s="1344"/>
      <c r="GJ36" s="1344"/>
      <c r="GK36" s="1344"/>
      <c r="GL36" s="1344"/>
      <c r="GM36" s="1344"/>
      <c r="GN36" s="1344"/>
      <c r="GO36" s="1344"/>
      <c r="GP36" s="1344"/>
      <c r="GQ36" s="1344"/>
      <c r="GR36" s="1344"/>
      <c r="GS36" s="1344"/>
      <c r="GT36" s="1344"/>
      <c r="GU36" s="1344"/>
      <c r="GV36" s="1344"/>
      <c r="GW36" s="1344"/>
      <c r="GX36" s="1344"/>
      <c r="GY36" s="1344"/>
      <c r="GZ36" s="1344"/>
      <c r="HA36" s="1344"/>
      <c r="HB36" s="1344"/>
      <c r="HC36" s="1344"/>
      <c r="HD36" s="1344"/>
      <c r="HE36" s="1344"/>
      <c r="HF36" s="1344"/>
      <c r="HG36" s="1344"/>
      <c r="HH36" s="1344"/>
      <c r="HI36" s="1344"/>
      <c r="HJ36" s="1344"/>
      <c r="HK36" s="1344"/>
      <c r="HL36" s="1344"/>
      <c r="HM36" s="1344"/>
      <c r="HN36" s="1344"/>
      <c r="HO36" s="1344"/>
      <c r="HP36" s="1344"/>
      <c r="HQ36" s="1344"/>
      <c r="HR36" s="1344"/>
      <c r="HS36" s="1344"/>
      <c r="HT36" s="1344"/>
      <c r="HU36" s="1344"/>
      <c r="HV36" s="1344"/>
      <c r="HW36" s="1344"/>
      <c r="HX36" s="1344"/>
      <c r="HY36" s="1344"/>
      <c r="HZ36" s="1344"/>
      <c r="IA36" s="1344"/>
      <c r="IB36" s="1344"/>
      <c r="IC36" s="1344"/>
      <c r="ID36" s="1344"/>
      <c r="IE36" s="1344"/>
      <c r="IF36" s="1344"/>
      <c r="IG36" s="1344"/>
      <c r="IH36" s="1344"/>
      <c r="II36" s="1344"/>
      <c r="IJ36" s="1344"/>
      <c r="IK36" s="1344"/>
      <c r="IL36" s="1344"/>
      <c r="IM36" s="1344"/>
      <c r="IN36" s="1344"/>
      <c r="IO36" s="1344"/>
      <c r="IP36" s="1344"/>
    </row>
    <row r="37" spans="1:250">
      <c r="A37" s="1344"/>
      <c r="B37" s="2894"/>
      <c r="C37" s="2457" t="s">
        <v>566</v>
      </c>
      <c r="D37" s="2485" t="s">
        <v>577</v>
      </c>
      <c r="E37" s="2431" t="s">
        <v>1298</v>
      </c>
      <c r="F37" s="1511">
        <f t="shared" ref="F37:AN37" si="26">ROUND((F36-E36)/E36*100,1)</f>
        <v>-4.2</v>
      </c>
      <c r="G37" s="1511">
        <f t="shared" si="26"/>
        <v>5.5</v>
      </c>
      <c r="H37" s="1511">
        <f t="shared" si="26"/>
        <v>-5</v>
      </c>
      <c r="I37" s="1511">
        <f t="shared" si="26"/>
        <v>3.9</v>
      </c>
      <c r="J37" s="1511">
        <f t="shared" si="26"/>
        <v>1.9</v>
      </c>
      <c r="K37" s="1511">
        <f t="shared" si="26"/>
        <v>7.6</v>
      </c>
      <c r="L37" s="1511">
        <f t="shared" si="26"/>
        <v>0</v>
      </c>
      <c r="M37" s="1511">
        <f t="shared" si="26"/>
        <v>-3.1</v>
      </c>
      <c r="N37" s="1511">
        <f t="shared" si="26"/>
        <v>-4.0999999999999996</v>
      </c>
      <c r="O37" s="1511">
        <f t="shared" si="26"/>
        <v>1.2</v>
      </c>
      <c r="P37" s="1511">
        <f t="shared" si="26"/>
        <v>-3</v>
      </c>
      <c r="Q37" s="1511">
        <f t="shared" si="26"/>
        <v>-1</v>
      </c>
      <c r="R37" s="1511">
        <f t="shared" si="26"/>
        <v>-2.1</v>
      </c>
      <c r="S37" s="1511">
        <f t="shared" si="26"/>
        <v>1</v>
      </c>
      <c r="T37" s="1511">
        <f t="shared" si="26"/>
        <v>-14.8</v>
      </c>
      <c r="U37" s="1511">
        <f t="shared" si="26"/>
        <v>1.4</v>
      </c>
      <c r="V37" s="1511">
        <f t="shared" si="26"/>
        <v>1.7</v>
      </c>
      <c r="W37" s="1511">
        <f t="shared" si="26"/>
        <v>2.7</v>
      </c>
      <c r="X37" s="1511">
        <f t="shared" si="26"/>
        <v>6.7</v>
      </c>
      <c r="Y37" s="1511">
        <f t="shared" si="26"/>
        <v>-4.5999999999999996</v>
      </c>
      <c r="Z37" s="1511">
        <f t="shared" si="26"/>
        <v>1.8</v>
      </c>
      <c r="AA37" s="1511">
        <f t="shared" si="26"/>
        <v>0.4</v>
      </c>
      <c r="AB37" s="1511">
        <f t="shared" si="26"/>
        <v>-3</v>
      </c>
      <c r="AC37" s="1511">
        <f t="shared" si="26"/>
        <v>-3.3</v>
      </c>
      <c r="AD37" s="1511">
        <f t="shared" si="26"/>
        <v>-4.3</v>
      </c>
      <c r="AE37" s="1511">
        <f t="shared" si="26"/>
        <v>0.7</v>
      </c>
      <c r="AF37" s="1511">
        <f t="shared" si="26"/>
        <v>0.7</v>
      </c>
      <c r="AG37" s="1511">
        <f t="shared" si="26"/>
        <v>-7.9</v>
      </c>
      <c r="AH37" s="1511">
        <f t="shared" si="26"/>
        <v>13.8</v>
      </c>
      <c r="AI37" s="1511">
        <f t="shared" si="26"/>
        <v>-3</v>
      </c>
      <c r="AJ37" s="1511">
        <f t="shared" si="26"/>
        <v>-1.1000000000000001</v>
      </c>
      <c r="AK37" s="1226">
        <f t="shared" si="26"/>
        <v>6.8</v>
      </c>
      <c r="AL37" s="1226">
        <f t="shared" si="26"/>
        <v>-0.7</v>
      </c>
      <c r="AM37" s="1226">
        <f t="shared" si="26"/>
        <v>-6</v>
      </c>
      <c r="AN37" s="1226">
        <f t="shared" si="26"/>
        <v>-5.9</v>
      </c>
      <c r="AO37" s="1996" t="s">
        <v>1358</v>
      </c>
      <c r="AP37" s="1344"/>
      <c r="AQ37" s="327"/>
      <c r="AR37" s="327"/>
      <c r="AS37" s="327"/>
      <c r="AT37" s="1352"/>
      <c r="AU37" s="1980"/>
      <c r="AV37" s="1344"/>
      <c r="AW37" s="1344"/>
      <c r="AX37" s="1344"/>
      <c r="AY37" s="1344"/>
      <c r="AZ37" s="1344"/>
      <c r="BA37" s="1344"/>
      <c r="BB37" s="1344"/>
      <c r="BC37" s="1344"/>
      <c r="BD37" s="1344"/>
      <c r="BE37" s="1344"/>
      <c r="BF37" s="1344"/>
      <c r="BG37" s="1344"/>
      <c r="BH37" s="1344"/>
      <c r="BI37" s="1344"/>
      <c r="BJ37" s="1344"/>
      <c r="BK37" s="1344"/>
      <c r="BL37" s="1344"/>
      <c r="BM37" s="1344"/>
      <c r="BN37" s="1344"/>
      <c r="BO37" s="1344"/>
      <c r="BP37" s="1344"/>
      <c r="BQ37" s="1344"/>
      <c r="BR37" s="1344"/>
      <c r="BS37" s="1344"/>
      <c r="BT37" s="1344"/>
      <c r="BU37" s="1344"/>
      <c r="BV37" s="1344"/>
      <c r="BW37" s="1344"/>
      <c r="BX37" s="1344"/>
      <c r="BY37" s="1344"/>
      <c r="BZ37" s="1344"/>
      <c r="CA37" s="1344"/>
      <c r="CB37" s="1344"/>
      <c r="CC37" s="1344"/>
      <c r="CD37" s="1344"/>
      <c r="CE37" s="1344"/>
      <c r="CF37" s="1344"/>
      <c r="CG37" s="1344"/>
      <c r="CH37" s="1344"/>
      <c r="CI37" s="1344"/>
      <c r="CJ37" s="1344"/>
      <c r="CK37" s="1344"/>
      <c r="CL37" s="1344"/>
      <c r="CM37" s="1344"/>
      <c r="CN37" s="1344"/>
      <c r="CO37" s="1344"/>
      <c r="CP37" s="1344"/>
      <c r="CQ37" s="1344"/>
      <c r="CR37" s="1344"/>
      <c r="CS37" s="1344"/>
      <c r="CT37" s="1344"/>
      <c r="CU37" s="1344"/>
      <c r="CV37" s="1344"/>
      <c r="CW37" s="1344"/>
      <c r="CX37" s="1344"/>
      <c r="CY37" s="1344"/>
      <c r="CZ37" s="1344"/>
      <c r="DA37" s="1344"/>
      <c r="DB37" s="1344"/>
      <c r="DC37" s="1344"/>
      <c r="DD37" s="1344"/>
      <c r="DE37" s="1344"/>
      <c r="DF37" s="1344"/>
      <c r="DG37" s="1344"/>
      <c r="DH37" s="1344"/>
      <c r="DI37" s="1344"/>
      <c r="DJ37" s="1344"/>
      <c r="DK37" s="1344"/>
      <c r="DL37" s="1344"/>
      <c r="DM37" s="1344"/>
      <c r="DN37" s="1344"/>
      <c r="DO37" s="1344"/>
      <c r="DP37" s="1344"/>
      <c r="DQ37" s="1344"/>
      <c r="DR37" s="1344"/>
      <c r="DS37" s="1344"/>
      <c r="DT37" s="1344"/>
      <c r="DU37" s="1344"/>
      <c r="DV37" s="1344"/>
      <c r="DW37" s="1344"/>
      <c r="DX37" s="1344"/>
      <c r="DY37" s="1344"/>
      <c r="DZ37" s="1344"/>
      <c r="EA37" s="1344"/>
      <c r="EB37" s="1344"/>
      <c r="EC37" s="1344"/>
      <c r="ED37" s="1344"/>
      <c r="EE37" s="1344"/>
      <c r="EF37" s="1344"/>
      <c r="EG37" s="1344"/>
      <c r="EH37" s="1344"/>
      <c r="EI37" s="1344"/>
      <c r="EJ37" s="1344"/>
      <c r="EK37" s="1344"/>
      <c r="EL37" s="1344"/>
      <c r="EM37" s="1344"/>
      <c r="EN37" s="1344"/>
      <c r="EO37" s="1344"/>
      <c r="EP37" s="1344"/>
      <c r="EQ37" s="1344"/>
      <c r="ER37" s="1344"/>
      <c r="ES37" s="1344"/>
      <c r="ET37" s="1344"/>
      <c r="EU37" s="1344"/>
      <c r="EV37" s="1344"/>
      <c r="EW37" s="1344"/>
      <c r="EX37" s="1344"/>
      <c r="EY37" s="1344"/>
      <c r="EZ37" s="1344"/>
      <c r="FA37" s="1344"/>
      <c r="FB37" s="1344"/>
      <c r="FC37" s="1344"/>
      <c r="FD37" s="1344"/>
      <c r="FE37" s="1344"/>
      <c r="FF37" s="1344"/>
      <c r="FG37" s="1344"/>
      <c r="FH37" s="1344"/>
      <c r="FI37" s="1344"/>
      <c r="FJ37" s="1344"/>
      <c r="FK37" s="1344"/>
      <c r="FL37" s="1344"/>
      <c r="FM37" s="1344"/>
      <c r="FN37" s="1344"/>
      <c r="FO37" s="1344"/>
      <c r="FP37" s="1344"/>
      <c r="FQ37" s="1344"/>
      <c r="FR37" s="1344"/>
      <c r="FS37" s="1344"/>
      <c r="FT37" s="1344"/>
      <c r="FU37" s="1344"/>
      <c r="FV37" s="1344"/>
      <c r="FW37" s="1344"/>
      <c r="FX37" s="1344"/>
      <c r="FY37" s="1344"/>
      <c r="FZ37" s="1344"/>
      <c r="GA37" s="1344"/>
      <c r="GB37" s="1344"/>
      <c r="GC37" s="1344"/>
      <c r="GD37" s="1344"/>
      <c r="GE37" s="1344"/>
      <c r="GF37" s="1344"/>
      <c r="GG37" s="1344"/>
      <c r="GH37" s="1344"/>
      <c r="GI37" s="1344"/>
      <c r="GJ37" s="1344"/>
      <c r="GK37" s="1344"/>
      <c r="GL37" s="1344"/>
      <c r="GM37" s="1344"/>
      <c r="GN37" s="1344"/>
      <c r="GO37" s="1344"/>
      <c r="GP37" s="1344"/>
      <c r="GQ37" s="1344"/>
      <c r="GR37" s="1344"/>
      <c r="GS37" s="1344"/>
      <c r="GT37" s="1344"/>
      <c r="GU37" s="1344"/>
      <c r="GV37" s="1344"/>
      <c r="GW37" s="1344"/>
      <c r="GX37" s="1344"/>
      <c r="GY37" s="1344"/>
      <c r="GZ37" s="1344"/>
      <c r="HA37" s="1344"/>
      <c r="HB37" s="1344"/>
      <c r="HC37" s="1344"/>
      <c r="HD37" s="1344"/>
      <c r="HE37" s="1344"/>
      <c r="HF37" s="1344"/>
      <c r="HG37" s="1344"/>
      <c r="HH37" s="1344"/>
      <c r="HI37" s="1344"/>
      <c r="HJ37" s="1344"/>
      <c r="HK37" s="1344"/>
      <c r="HL37" s="1344"/>
      <c r="HM37" s="1344"/>
      <c r="HN37" s="1344"/>
      <c r="HO37" s="1344"/>
      <c r="HP37" s="1344"/>
      <c r="HQ37" s="1344"/>
      <c r="HR37" s="1344"/>
      <c r="HS37" s="1344"/>
      <c r="HT37" s="1344"/>
      <c r="HU37" s="1344"/>
      <c r="HV37" s="1344"/>
      <c r="HW37" s="1344"/>
      <c r="HX37" s="1344"/>
      <c r="HY37" s="1344"/>
      <c r="HZ37" s="1344"/>
      <c r="IA37" s="1344"/>
      <c r="IB37" s="1344"/>
      <c r="IC37" s="1344"/>
      <c r="ID37" s="1344"/>
      <c r="IE37" s="1344"/>
      <c r="IF37" s="1344"/>
      <c r="IG37" s="1344"/>
      <c r="IH37" s="1344"/>
      <c r="II37" s="1344"/>
      <c r="IJ37" s="1344"/>
      <c r="IK37" s="1344"/>
      <c r="IL37" s="1344"/>
      <c r="IM37" s="1344"/>
      <c r="IN37" s="1344"/>
      <c r="IO37" s="1344"/>
      <c r="IP37" s="1344"/>
    </row>
    <row r="38" spans="1:250">
      <c r="A38" s="1344"/>
      <c r="B38" s="2894"/>
      <c r="C38" s="2703" t="s">
        <v>1050</v>
      </c>
      <c r="D38" s="2324" t="s">
        <v>1051</v>
      </c>
      <c r="E38" s="2486"/>
      <c r="F38" s="1266"/>
      <c r="G38" s="1266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>
        <v>100.4773225</v>
      </c>
      <c r="AC38" s="1266">
        <v>104.41133833333335</v>
      </c>
      <c r="AD38" s="1266">
        <v>104.01749500000001</v>
      </c>
      <c r="AE38" s="1266">
        <v>105.85909833333331</v>
      </c>
      <c r="AF38" s="1266">
        <v>103.69345166666666</v>
      </c>
      <c r="AG38" s="1266">
        <v>105.61268</v>
      </c>
      <c r="AH38" s="1266">
        <v>105.78615666666666</v>
      </c>
      <c r="AI38" s="1266">
        <v>104.72931583333333</v>
      </c>
      <c r="AJ38" s="1266">
        <v>96.87244833333331</v>
      </c>
      <c r="AK38" s="1511">
        <v>96.89211916666666</v>
      </c>
      <c r="AL38" s="1511">
        <v>99.408969999999997</v>
      </c>
      <c r="AM38" s="1511">
        <v>99.637329999999977</v>
      </c>
      <c r="AN38" s="2918"/>
      <c r="AO38" s="1267" t="s">
        <v>1052</v>
      </c>
      <c r="AP38" s="1344"/>
      <c r="AQ38" s="327" t="s">
        <v>1053</v>
      </c>
      <c r="AR38" s="327"/>
      <c r="AS38" s="327"/>
      <c r="AT38" s="1352"/>
      <c r="AU38" s="1980"/>
      <c r="AV38" s="1344"/>
      <c r="AW38" s="1344"/>
      <c r="AX38" s="1344"/>
      <c r="AY38" s="1344"/>
      <c r="AZ38" s="1344"/>
      <c r="BA38" s="1344"/>
      <c r="BB38" s="1344"/>
      <c r="BC38" s="1344"/>
      <c r="BD38" s="1344"/>
      <c r="BE38" s="1344"/>
      <c r="BF38" s="1344"/>
      <c r="BG38" s="1344"/>
      <c r="BH38" s="1344"/>
      <c r="BI38" s="1344"/>
      <c r="BJ38" s="1344"/>
      <c r="BK38" s="1344"/>
      <c r="BL38" s="1344"/>
      <c r="BM38" s="1344"/>
      <c r="BN38" s="1344"/>
      <c r="BO38" s="1344"/>
      <c r="BP38" s="1344"/>
      <c r="BQ38" s="1344"/>
      <c r="BR38" s="1344"/>
      <c r="BS38" s="1344"/>
      <c r="BT38" s="1344"/>
      <c r="BU38" s="1344"/>
      <c r="BV38" s="1344"/>
      <c r="BW38" s="1344"/>
      <c r="BX38" s="1344"/>
      <c r="BY38" s="1344"/>
      <c r="BZ38" s="1344"/>
      <c r="CA38" s="1344"/>
      <c r="CB38" s="1344"/>
      <c r="CC38" s="1344"/>
      <c r="CD38" s="1344"/>
      <c r="CE38" s="1344"/>
      <c r="CF38" s="1344"/>
      <c r="CG38" s="1344"/>
      <c r="CH38" s="1344"/>
      <c r="CI38" s="1344"/>
      <c r="CJ38" s="1344"/>
      <c r="CK38" s="1344"/>
      <c r="CL38" s="1344"/>
      <c r="CM38" s="1344"/>
      <c r="CN38" s="1344"/>
      <c r="CO38" s="1344"/>
      <c r="CP38" s="1344"/>
      <c r="CQ38" s="1344"/>
      <c r="CR38" s="1344"/>
      <c r="CS38" s="1344"/>
      <c r="CT38" s="1344"/>
      <c r="CU38" s="1344"/>
      <c r="CV38" s="1344"/>
      <c r="CW38" s="1344"/>
      <c r="CX38" s="1344"/>
      <c r="CY38" s="1344"/>
      <c r="CZ38" s="1344"/>
      <c r="DA38" s="1344"/>
      <c r="DB38" s="1344"/>
      <c r="DC38" s="1344"/>
      <c r="DD38" s="1344"/>
      <c r="DE38" s="1344"/>
      <c r="DF38" s="1344"/>
      <c r="DG38" s="1344"/>
      <c r="DH38" s="1344"/>
      <c r="DI38" s="1344"/>
      <c r="DJ38" s="1344"/>
      <c r="DK38" s="1344"/>
      <c r="DL38" s="1344"/>
      <c r="DM38" s="1344"/>
      <c r="DN38" s="1344"/>
      <c r="DO38" s="1344"/>
      <c r="DP38" s="1344"/>
      <c r="DQ38" s="1344"/>
      <c r="DR38" s="1344"/>
      <c r="DS38" s="1344"/>
      <c r="DT38" s="1344"/>
      <c r="DU38" s="1344"/>
      <c r="DV38" s="1344"/>
      <c r="DW38" s="1344"/>
      <c r="DX38" s="1344"/>
      <c r="DY38" s="1344"/>
      <c r="DZ38" s="1344"/>
      <c r="EA38" s="1344"/>
      <c r="EB38" s="1344"/>
      <c r="EC38" s="1344"/>
      <c r="ED38" s="1344"/>
      <c r="EE38" s="1344"/>
      <c r="EF38" s="1344"/>
      <c r="EG38" s="1344"/>
      <c r="EH38" s="1344"/>
      <c r="EI38" s="1344"/>
      <c r="EJ38" s="1344"/>
      <c r="EK38" s="1344"/>
      <c r="EL38" s="1344"/>
      <c r="EM38" s="1344"/>
      <c r="EN38" s="1344"/>
      <c r="EO38" s="1344"/>
      <c r="EP38" s="1344"/>
      <c r="EQ38" s="1344"/>
      <c r="ER38" s="1344"/>
      <c r="ES38" s="1344"/>
      <c r="ET38" s="1344"/>
      <c r="EU38" s="1344"/>
      <c r="EV38" s="1344"/>
      <c r="EW38" s="1344"/>
      <c r="EX38" s="1344"/>
      <c r="EY38" s="1344"/>
      <c r="EZ38" s="1344"/>
      <c r="FA38" s="1344"/>
      <c r="FB38" s="1344"/>
      <c r="FC38" s="1344"/>
      <c r="FD38" s="1344"/>
      <c r="FE38" s="1344"/>
      <c r="FF38" s="1344"/>
      <c r="FG38" s="1344"/>
      <c r="FH38" s="1344"/>
      <c r="FI38" s="1344"/>
      <c r="FJ38" s="1344"/>
      <c r="FK38" s="1344"/>
      <c r="FL38" s="1344"/>
      <c r="FM38" s="1344"/>
      <c r="FN38" s="1344"/>
      <c r="FO38" s="1344"/>
      <c r="FP38" s="1344"/>
      <c r="FQ38" s="1344"/>
      <c r="FR38" s="1344"/>
      <c r="FS38" s="1344"/>
      <c r="FT38" s="1344"/>
      <c r="FU38" s="1344"/>
      <c r="FV38" s="1344"/>
      <c r="FW38" s="1344"/>
      <c r="FX38" s="1344"/>
      <c r="FY38" s="1344"/>
      <c r="FZ38" s="1344"/>
      <c r="GA38" s="1344"/>
      <c r="GB38" s="1344"/>
      <c r="GC38" s="1344"/>
      <c r="GD38" s="1344"/>
      <c r="GE38" s="1344"/>
      <c r="GF38" s="1344"/>
      <c r="GG38" s="1344"/>
      <c r="GH38" s="1344"/>
      <c r="GI38" s="1344"/>
      <c r="GJ38" s="1344"/>
      <c r="GK38" s="1344"/>
      <c r="GL38" s="1344"/>
      <c r="GM38" s="1344"/>
      <c r="GN38" s="1344"/>
      <c r="GO38" s="1344"/>
      <c r="GP38" s="1344"/>
      <c r="GQ38" s="1344"/>
      <c r="GR38" s="1344"/>
      <c r="GS38" s="1344"/>
      <c r="GT38" s="1344"/>
      <c r="GU38" s="1344"/>
      <c r="GV38" s="1344"/>
      <c r="GW38" s="1344"/>
      <c r="GX38" s="1344"/>
      <c r="GY38" s="1344"/>
      <c r="GZ38" s="1344"/>
      <c r="HA38" s="1344"/>
      <c r="HB38" s="1344"/>
      <c r="HC38" s="1344"/>
      <c r="HD38" s="1344"/>
      <c r="HE38" s="1344"/>
      <c r="HF38" s="1344"/>
      <c r="HG38" s="1344"/>
      <c r="HH38" s="1344"/>
      <c r="HI38" s="1344"/>
      <c r="HJ38" s="1344"/>
      <c r="HK38" s="1344"/>
      <c r="HL38" s="1344"/>
      <c r="HM38" s="1344"/>
      <c r="HN38" s="1344"/>
      <c r="HO38" s="1344"/>
      <c r="HP38" s="1344"/>
      <c r="HQ38" s="1344"/>
      <c r="HR38" s="1344"/>
      <c r="HS38" s="1344"/>
      <c r="HT38" s="1344"/>
      <c r="HU38" s="1344"/>
      <c r="HV38" s="1344"/>
      <c r="HW38" s="1344"/>
      <c r="HX38" s="1344"/>
      <c r="HY38" s="1344"/>
      <c r="HZ38" s="1344"/>
      <c r="IA38" s="1344"/>
      <c r="IB38" s="1344"/>
      <c r="IC38" s="1344"/>
      <c r="ID38" s="1344"/>
      <c r="IE38" s="1344"/>
      <c r="IF38" s="1344"/>
      <c r="IG38" s="1344"/>
      <c r="IH38" s="1344"/>
      <c r="II38" s="1344"/>
      <c r="IJ38" s="1344"/>
      <c r="IK38" s="1344"/>
      <c r="IL38" s="1344"/>
      <c r="IM38" s="1344"/>
      <c r="IN38" s="1344"/>
      <c r="IO38" s="1344"/>
      <c r="IP38" s="1344"/>
    </row>
    <row r="39" spans="1:250">
      <c r="A39" s="1344"/>
      <c r="B39" s="2894"/>
      <c r="C39" s="2298"/>
      <c r="D39" s="2302" t="s">
        <v>577</v>
      </c>
      <c r="E39" s="2425"/>
      <c r="F39" s="1226"/>
      <c r="G39" s="1226"/>
      <c r="H39" s="1226"/>
      <c r="I39" s="1226"/>
      <c r="J39" s="1226"/>
      <c r="K39" s="1226"/>
      <c r="L39" s="1226"/>
      <c r="M39" s="1226"/>
      <c r="N39" s="1226"/>
      <c r="O39" s="1226"/>
      <c r="P39" s="1226"/>
      <c r="Q39" s="1226"/>
      <c r="R39" s="1226"/>
      <c r="S39" s="1226"/>
      <c r="T39" s="1226"/>
      <c r="U39" s="1226"/>
      <c r="V39" s="1226"/>
      <c r="W39" s="1226"/>
      <c r="X39" s="1226"/>
      <c r="Y39" s="1226"/>
      <c r="Z39" s="1226"/>
      <c r="AA39" s="1226"/>
      <c r="AB39" s="1226" t="s">
        <v>271</v>
      </c>
      <c r="AC39" s="1226">
        <f t="shared" ref="AC39:AN39" si="27">ROUND((AC38-AB38)/AB38*100,1)</f>
        <v>3.9</v>
      </c>
      <c r="AD39" s="1226">
        <f t="shared" si="27"/>
        <v>-0.4</v>
      </c>
      <c r="AE39" s="1226">
        <f t="shared" si="27"/>
        <v>1.8</v>
      </c>
      <c r="AF39" s="1226">
        <f t="shared" si="27"/>
        <v>-2</v>
      </c>
      <c r="AG39" s="1226">
        <f t="shared" si="27"/>
        <v>1.9</v>
      </c>
      <c r="AH39" s="1226">
        <f t="shared" si="27"/>
        <v>0.2</v>
      </c>
      <c r="AI39" s="1226">
        <f t="shared" si="27"/>
        <v>-1</v>
      </c>
      <c r="AJ39" s="1226">
        <f t="shared" si="27"/>
        <v>-7.5</v>
      </c>
      <c r="AK39" s="1226">
        <f t="shared" si="27"/>
        <v>0</v>
      </c>
      <c r="AL39" s="1226">
        <f t="shared" si="27"/>
        <v>2.6</v>
      </c>
      <c r="AM39" s="1226">
        <f t="shared" si="27"/>
        <v>0.2</v>
      </c>
      <c r="AN39" s="2919">
        <f t="shared" si="27"/>
        <v>-100</v>
      </c>
      <c r="AO39" s="1996"/>
      <c r="AP39" s="1344"/>
      <c r="AQ39" s="327" t="s">
        <v>1055</v>
      </c>
      <c r="AR39" s="327"/>
      <c r="AS39" s="327"/>
      <c r="AT39" s="1352"/>
      <c r="AU39" s="1980"/>
      <c r="AV39" s="1344"/>
      <c r="AW39" s="1344"/>
      <c r="AX39" s="1344"/>
      <c r="AY39" s="1344"/>
      <c r="AZ39" s="1344"/>
      <c r="BA39" s="1344"/>
      <c r="BB39" s="1344"/>
      <c r="BC39" s="1344"/>
      <c r="BD39" s="1344"/>
      <c r="BE39" s="1344"/>
      <c r="BF39" s="1344"/>
      <c r="BG39" s="1344"/>
      <c r="BH39" s="1344"/>
      <c r="BI39" s="1344"/>
      <c r="BJ39" s="1344"/>
      <c r="BK39" s="1344"/>
      <c r="BL39" s="1344"/>
      <c r="BM39" s="1344"/>
      <c r="BN39" s="1344"/>
      <c r="BO39" s="1344"/>
      <c r="BP39" s="1344"/>
      <c r="BQ39" s="1344"/>
      <c r="BR39" s="1344"/>
      <c r="BS39" s="1344"/>
      <c r="BT39" s="1344"/>
      <c r="BU39" s="1344"/>
      <c r="BV39" s="1344"/>
      <c r="BW39" s="1344"/>
      <c r="BX39" s="1344"/>
      <c r="BY39" s="1344"/>
      <c r="BZ39" s="1344"/>
      <c r="CA39" s="1344"/>
      <c r="CB39" s="1344"/>
      <c r="CC39" s="1344"/>
      <c r="CD39" s="1344"/>
      <c r="CE39" s="1344"/>
      <c r="CF39" s="1344"/>
      <c r="CG39" s="1344"/>
      <c r="CH39" s="1344"/>
      <c r="CI39" s="1344"/>
      <c r="CJ39" s="1344"/>
      <c r="CK39" s="1344"/>
      <c r="CL39" s="1344"/>
      <c r="CM39" s="1344"/>
      <c r="CN39" s="1344"/>
      <c r="CO39" s="1344"/>
      <c r="CP39" s="1344"/>
      <c r="CQ39" s="1344"/>
      <c r="CR39" s="1344"/>
      <c r="CS39" s="1344"/>
      <c r="CT39" s="1344"/>
      <c r="CU39" s="1344"/>
      <c r="CV39" s="1344"/>
      <c r="CW39" s="1344"/>
      <c r="CX39" s="1344"/>
      <c r="CY39" s="1344"/>
      <c r="CZ39" s="1344"/>
      <c r="DA39" s="1344"/>
      <c r="DB39" s="1344"/>
      <c r="DC39" s="1344"/>
      <c r="DD39" s="1344"/>
      <c r="DE39" s="1344"/>
      <c r="DF39" s="1344"/>
      <c r="DG39" s="1344"/>
      <c r="DH39" s="1344"/>
      <c r="DI39" s="1344"/>
      <c r="DJ39" s="1344"/>
      <c r="DK39" s="1344"/>
      <c r="DL39" s="1344"/>
      <c r="DM39" s="1344"/>
      <c r="DN39" s="1344"/>
      <c r="DO39" s="1344"/>
      <c r="DP39" s="1344"/>
      <c r="DQ39" s="1344"/>
      <c r="DR39" s="1344"/>
      <c r="DS39" s="1344"/>
      <c r="DT39" s="1344"/>
      <c r="DU39" s="1344"/>
      <c r="DV39" s="1344"/>
      <c r="DW39" s="1344"/>
      <c r="DX39" s="1344"/>
      <c r="DY39" s="1344"/>
      <c r="DZ39" s="1344"/>
      <c r="EA39" s="1344"/>
      <c r="EB39" s="1344"/>
      <c r="EC39" s="1344"/>
      <c r="ED39" s="1344"/>
      <c r="EE39" s="1344"/>
      <c r="EF39" s="1344"/>
      <c r="EG39" s="1344"/>
      <c r="EH39" s="1344"/>
      <c r="EI39" s="1344"/>
      <c r="EJ39" s="1344"/>
      <c r="EK39" s="1344"/>
      <c r="EL39" s="1344"/>
      <c r="EM39" s="1344"/>
      <c r="EN39" s="1344"/>
      <c r="EO39" s="1344"/>
      <c r="EP39" s="1344"/>
      <c r="EQ39" s="1344"/>
      <c r="ER39" s="1344"/>
      <c r="ES39" s="1344"/>
      <c r="ET39" s="1344"/>
      <c r="EU39" s="1344"/>
      <c r="EV39" s="1344"/>
      <c r="EW39" s="1344"/>
      <c r="EX39" s="1344"/>
      <c r="EY39" s="1344"/>
      <c r="EZ39" s="1344"/>
      <c r="FA39" s="1344"/>
      <c r="FB39" s="1344"/>
      <c r="FC39" s="1344"/>
      <c r="FD39" s="1344"/>
      <c r="FE39" s="1344"/>
      <c r="FF39" s="1344"/>
      <c r="FG39" s="1344"/>
      <c r="FH39" s="1344"/>
      <c r="FI39" s="1344"/>
      <c r="FJ39" s="1344"/>
      <c r="FK39" s="1344"/>
      <c r="FL39" s="1344"/>
      <c r="FM39" s="1344"/>
      <c r="FN39" s="1344"/>
      <c r="FO39" s="1344"/>
      <c r="FP39" s="1344"/>
      <c r="FQ39" s="1344"/>
      <c r="FR39" s="1344"/>
      <c r="FS39" s="1344"/>
      <c r="FT39" s="1344"/>
      <c r="FU39" s="1344"/>
      <c r="FV39" s="1344"/>
      <c r="FW39" s="1344"/>
      <c r="FX39" s="1344"/>
      <c r="FY39" s="1344"/>
      <c r="FZ39" s="1344"/>
      <c r="GA39" s="1344"/>
      <c r="GB39" s="1344"/>
      <c r="GC39" s="1344"/>
      <c r="GD39" s="1344"/>
      <c r="GE39" s="1344"/>
      <c r="GF39" s="1344"/>
      <c r="GG39" s="1344"/>
      <c r="GH39" s="1344"/>
      <c r="GI39" s="1344"/>
      <c r="GJ39" s="1344"/>
      <c r="GK39" s="1344"/>
      <c r="GL39" s="1344"/>
      <c r="GM39" s="1344"/>
      <c r="GN39" s="1344"/>
      <c r="GO39" s="1344"/>
      <c r="GP39" s="1344"/>
      <c r="GQ39" s="1344"/>
      <c r="GR39" s="1344"/>
      <c r="GS39" s="1344"/>
      <c r="GT39" s="1344"/>
      <c r="GU39" s="1344"/>
      <c r="GV39" s="1344"/>
      <c r="GW39" s="1344"/>
      <c r="GX39" s="1344"/>
      <c r="GY39" s="1344"/>
      <c r="GZ39" s="1344"/>
      <c r="HA39" s="1344"/>
      <c r="HB39" s="1344"/>
      <c r="HC39" s="1344"/>
      <c r="HD39" s="1344"/>
      <c r="HE39" s="1344"/>
      <c r="HF39" s="1344"/>
      <c r="HG39" s="1344"/>
      <c r="HH39" s="1344"/>
      <c r="HI39" s="1344"/>
      <c r="HJ39" s="1344"/>
      <c r="HK39" s="1344"/>
      <c r="HL39" s="1344"/>
      <c r="HM39" s="1344"/>
      <c r="HN39" s="1344"/>
      <c r="HO39" s="1344"/>
      <c r="HP39" s="1344"/>
      <c r="HQ39" s="1344"/>
      <c r="HR39" s="1344"/>
      <c r="HS39" s="1344"/>
      <c r="HT39" s="1344"/>
      <c r="HU39" s="1344"/>
      <c r="HV39" s="1344"/>
      <c r="HW39" s="1344"/>
      <c r="HX39" s="1344"/>
      <c r="HY39" s="1344"/>
      <c r="HZ39" s="1344"/>
      <c r="IA39" s="1344"/>
      <c r="IB39" s="1344"/>
      <c r="IC39" s="1344"/>
      <c r="ID39" s="1344"/>
      <c r="IE39" s="1344"/>
      <c r="IF39" s="1344"/>
      <c r="IG39" s="1344"/>
      <c r="IH39" s="1344"/>
      <c r="II39" s="1344"/>
      <c r="IJ39" s="1344"/>
      <c r="IK39" s="1344"/>
      <c r="IL39" s="1344"/>
      <c r="IM39" s="1344"/>
      <c r="IN39" s="1344"/>
      <c r="IO39" s="1344"/>
      <c r="IP39" s="1344"/>
    </row>
    <row r="40" spans="1:250">
      <c r="A40" s="1344"/>
      <c r="B40" s="2894"/>
      <c r="C40" s="2450" t="s">
        <v>1359</v>
      </c>
      <c r="D40" s="2485" t="s">
        <v>1360</v>
      </c>
      <c r="E40" s="1308">
        <v>67.867999999999995</v>
      </c>
      <c r="F40" s="1308">
        <v>62.567999999999998</v>
      </c>
      <c r="G40" s="1308">
        <v>49.456000000000003</v>
      </c>
      <c r="H40" s="1308">
        <v>53.863999999999997</v>
      </c>
      <c r="I40" s="1308">
        <v>61.280999999999999</v>
      </c>
      <c r="J40" s="1308">
        <v>68.126000000000005</v>
      </c>
      <c r="K40" s="1308">
        <v>116.227</v>
      </c>
      <c r="L40" s="1308">
        <v>125.623</v>
      </c>
      <c r="M40" s="1308">
        <v>79.923000000000002</v>
      </c>
      <c r="N40" s="1308">
        <v>54.587000000000003</v>
      </c>
      <c r="O40" s="1308">
        <v>53.302999999999997</v>
      </c>
      <c r="P40" s="1308">
        <v>49.570999999999998</v>
      </c>
      <c r="Q40" s="1308">
        <v>48.494</v>
      </c>
      <c r="R40" s="1308">
        <v>42.988</v>
      </c>
      <c r="S40" s="1308">
        <v>41.582999999999998</v>
      </c>
      <c r="T40" s="1308">
        <v>45.64</v>
      </c>
      <c r="U40" s="1308">
        <v>45.927</v>
      </c>
      <c r="V40" s="1308">
        <v>52.152000000000001</v>
      </c>
      <c r="W40" s="1308">
        <v>39.895000000000003</v>
      </c>
      <c r="X40" s="1308">
        <v>38.856000000000002</v>
      </c>
      <c r="Y40" s="1308">
        <v>33.554000000000002</v>
      </c>
      <c r="Z40" s="1308">
        <v>32.49</v>
      </c>
      <c r="AA40" s="1308">
        <v>33.012999999999998</v>
      </c>
      <c r="AB40" s="1308">
        <v>33.128999999999998</v>
      </c>
      <c r="AC40" s="1308">
        <v>36.42</v>
      </c>
      <c r="AD40" s="1308">
        <v>33.520000000000003</v>
      </c>
      <c r="AE40" s="1308">
        <v>33.981000000000002</v>
      </c>
      <c r="AF40" s="1308">
        <v>34.792999999999999</v>
      </c>
      <c r="AG40" s="1308">
        <v>33.444000000000003</v>
      </c>
      <c r="AH40" s="1308">
        <v>31.774000000000001</v>
      </c>
      <c r="AI40" s="1308">
        <v>31.567</v>
      </c>
      <c r="AJ40" s="1308">
        <v>30.550999999999998</v>
      </c>
      <c r="AK40" s="1308">
        <v>29.844000000000001</v>
      </c>
      <c r="AL40" s="1308">
        <v>31.911000000000001</v>
      </c>
      <c r="AM40" s="1308">
        <v>23.36328</v>
      </c>
      <c r="AN40" s="1308">
        <v>28.664000000000001</v>
      </c>
      <c r="AO40" s="1936" t="s">
        <v>1361</v>
      </c>
      <c r="AP40" s="1344"/>
      <c r="AQ40" s="327" t="s">
        <v>1362</v>
      </c>
      <c r="AR40" s="1344"/>
      <c r="AS40" s="1344"/>
      <c r="AT40" s="1980"/>
      <c r="AU40" s="1980"/>
      <c r="AV40" s="1344"/>
      <c r="AW40" s="1344"/>
      <c r="AX40" s="1344"/>
      <c r="AY40" s="1344"/>
      <c r="AZ40" s="1344"/>
      <c r="BA40" s="1344"/>
      <c r="BB40" s="1344"/>
      <c r="BC40" s="1344"/>
      <c r="BD40" s="1344"/>
      <c r="BE40" s="1344"/>
      <c r="BF40" s="1344"/>
      <c r="BG40" s="1344"/>
      <c r="BH40" s="1344"/>
      <c r="BI40" s="1344"/>
      <c r="BJ40" s="1344"/>
      <c r="BK40" s="1344"/>
      <c r="BL40" s="1344"/>
      <c r="BM40" s="1344"/>
      <c r="BN40" s="1344"/>
      <c r="BO40" s="1344"/>
      <c r="BP40" s="1344"/>
      <c r="BQ40" s="1344"/>
      <c r="BR40" s="1344"/>
      <c r="BS40" s="1344"/>
      <c r="BT40" s="1344"/>
      <c r="BU40" s="1344"/>
      <c r="BV40" s="1344"/>
      <c r="BW40" s="1344"/>
      <c r="BX40" s="1344"/>
      <c r="BY40" s="1344"/>
      <c r="BZ40" s="1344"/>
      <c r="CA40" s="1344"/>
      <c r="CB40" s="1344"/>
      <c r="CC40" s="1344"/>
      <c r="CD40" s="1344"/>
      <c r="CE40" s="1344"/>
      <c r="CF40" s="1344"/>
      <c r="CG40" s="1344"/>
      <c r="CH40" s="1344"/>
      <c r="CI40" s="1344"/>
      <c r="CJ40" s="1344"/>
      <c r="CK40" s="1344"/>
      <c r="CL40" s="1344"/>
      <c r="CM40" s="1344"/>
      <c r="CN40" s="1344"/>
      <c r="CO40" s="1344"/>
      <c r="CP40" s="1344"/>
      <c r="CQ40" s="1344"/>
      <c r="CR40" s="1344"/>
      <c r="CS40" s="1344"/>
      <c r="CT40" s="1344"/>
      <c r="CU40" s="1344"/>
      <c r="CV40" s="1344"/>
      <c r="CW40" s="1344"/>
      <c r="CX40" s="1344"/>
      <c r="CY40" s="1344"/>
      <c r="CZ40" s="1344"/>
      <c r="DA40" s="1344"/>
      <c r="DB40" s="1344"/>
      <c r="DC40" s="1344"/>
      <c r="DD40" s="1344"/>
      <c r="DE40" s="1344"/>
      <c r="DF40" s="1344"/>
      <c r="DG40" s="1344"/>
      <c r="DH40" s="1344"/>
      <c r="DI40" s="1344"/>
      <c r="DJ40" s="1344"/>
      <c r="DK40" s="1344"/>
      <c r="DL40" s="1344"/>
      <c r="DM40" s="1344"/>
      <c r="DN40" s="1344"/>
      <c r="DO40" s="1344"/>
      <c r="DP40" s="1344"/>
      <c r="DQ40" s="1344"/>
      <c r="DR40" s="1344"/>
      <c r="DS40" s="1344"/>
      <c r="DT40" s="1344"/>
      <c r="DU40" s="1344"/>
      <c r="DV40" s="1344"/>
      <c r="DW40" s="1344"/>
      <c r="DX40" s="1344"/>
      <c r="DY40" s="1344"/>
      <c r="DZ40" s="1344"/>
      <c r="EA40" s="1344"/>
      <c r="EB40" s="1344"/>
      <c r="EC40" s="1344"/>
      <c r="ED40" s="1344"/>
      <c r="EE40" s="1344"/>
      <c r="EF40" s="1344"/>
      <c r="EG40" s="1344"/>
      <c r="EH40" s="1344"/>
      <c r="EI40" s="1344"/>
      <c r="EJ40" s="1344"/>
      <c r="EK40" s="1344"/>
      <c r="EL40" s="1344"/>
      <c r="EM40" s="1344"/>
      <c r="EN40" s="1344"/>
      <c r="EO40" s="1344"/>
      <c r="EP40" s="1344"/>
      <c r="EQ40" s="1344"/>
      <c r="ER40" s="1344"/>
      <c r="ES40" s="1344"/>
      <c r="ET40" s="1344"/>
      <c r="EU40" s="1344"/>
      <c r="EV40" s="1344"/>
      <c r="EW40" s="1344"/>
      <c r="EX40" s="1344"/>
      <c r="EY40" s="1344"/>
      <c r="EZ40" s="1344"/>
      <c r="FA40" s="1344"/>
      <c r="FB40" s="1344"/>
      <c r="FC40" s="1344"/>
      <c r="FD40" s="1344"/>
      <c r="FE40" s="1344"/>
      <c r="FF40" s="1344"/>
      <c r="FG40" s="1344"/>
      <c r="FH40" s="1344"/>
      <c r="FI40" s="1344"/>
      <c r="FJ40" s="1344"/>
      <c r="FK40" s="1344"/>
      <c r="FL40" s="1344"/>
      <c r="FM40" s="1344"/>
      <c r="FN40" s="1344"/>
      <c r="FO40" s="1344"/>
      <c r="FP40" s="1344"/>
      <c r="FQ40" s="1344"/>
      <c r="FR40" s="1344"/>
      <c r="FS40" s="1344"/>
      <c r="FT40" s="1344"/>
      <c r="FU40" s="1344"/>
      <c r="FV40" s="1344"/>
      <c r="FW40" s="1344"/>
      <c r="FX40" s="1344"/>
      <c r="FY40" s="1344"/>
      <c r="FZ40" s="1344"/>
      <c r="GA40" s="1344"/>
      <c r="GB40" s="1344"/>
      <c r="GC40" s="1344"/>
      <c r="GD40" s="1344"/>
      <c r="GE40" s="1344"/>
      <c r="GF40" s="1344"/>
      <c r="GG40" s="1344"/>
      <c r="GH40" s="1344"/>
      <c r="GI40" s="1344"/>
      <c r="GJ40" s="1344"/>
      <c r="GK40" s="1344"/>
      <c r="GL40" s="1344"/>
      <c r="GM40" s="1344"/>
      <c r="GN40" s="1344"/>
      <c r="GO40" s="1344"/>
      <c r="GP40" s="1344"/>
      <c r="GQ40" s="1344"/>
      <c r="GR40" s="1344"/>
      <c r="GS40" s="1344"/>
      <c r="GT40" s="1344"/>
      <c r="GU40" s="1344"/>
      <c r="GV40" s="1344"/>
      <c r="GW40" s="1344"/>
      <c r="GX40" s="1344"/>
      <c r="GY40" s="1344"/>
      <c r="GZ40" s="1344"/>
      <c r="HA40" s="1344"/>
      <c r="HB40" s="1344"/>
      <c r="HC40" s="1344"/>
      <c r="HD40" s="1344"/>
      <c r="HE40" s="1344"/>
      <c r="HF40" s="1344"/>
      <c r="HG40" s="1344"/>
      <c r="HH40" s="1344"/>
      <c r="HI40" s="1344"/>
      <c r="HJ40" s="1344"/>
      <c r="HK40" s="1344"/>
      <c r="HL40" s="1344"/>
      <c r="HM40" s="1344"/>
      <c r="HN40" s="1344"/>
      <c r="HO40" s="1344"/>
      <c r="HP40" s="1344"/>
      <c r="HQ40" s="1344"/>
      <c r="HR40" s="1344"/>
      <c r="HS40" s="1344"/>
      <c r="HT40" s="1344"/>
      <c r="HU40" s="1344"/>
      <c r="HV40" s="1344"/>
      <c r="HW40" s="1344"/>
      <c r="HX40" s="1344"/>
      <c r="HY40" s="1344"/>
      <c r="HZ40" s="1344"/>
      <c r="IA40" s="1344"/>
      <c r="IB40" s="1344"/>
      <c r="IC40" s="1344"/>
      <c r="ID40" s="1344"/>
      <c r="IE40" s="1344"/>
      <c r="IF40" s="1344"/>
      <c r="IG40" s="1344"/>
      <c r="IH40" s="1344"/>
      <c r="II40" s="1344"/>
      <c r="IJ40" s="1344"/>
      <c r="IK40" s="1344"/>
      <c r="IL40" s="1344"/>
      <c r="IM40" s="1344"/>
      <c r="IN40" s="1344"/>
      <c r="IO40" s="1344"/>
      <c r="IP40" s="1344"/>
    </row>
    <row r="41" spans="1:250">
      <c r="A41" s="1344"/>
      <c r="B41" s="2894"/>
      <c r="C41" s="2457" t="s">
        <v>1363</v>
      </c>
      <c r="D41" s="2443" t="s">
        <v>577</v>
      </c>
      <c r="E41" s="2425" t="s">
        <v>1298</v>
      </c>
      <c r="F41" s="1226">
        <f>ROUND((F40-E40)/E40*100,1)</f>
        <v>-7.8</v>
      </c>
      <c r="G41" s="1226">
        <f>ROUND((G40-F40)/F40*100,1)</f>
        <v>-21</v>
      </c>
      <c r="H41" s="1226">
        <f t="shared" ref="H41:AN41" si="28">ROUND((H40-G40)/G40*100,1)</f>
        <v>8.9</v>
      </c>
      <c r="I41" s="1226">
        <f t="shared" si="28"/>
        <v>13.8</v>
      </c>
      <c r="J41" s="1226">
        <f t="shared" si="28"/>
        <v>11.2</v>
      </c>
      <c r="K41" s="1226">
        <f t="shared" si="28"/>
        <v>70.599999999999994</v>
      </c>
      <c r="L41" s="1226">
        <f t="shared" si="28"/>
        <v>8.1</v>
      </c>
      <c r="M41" s="1226">
        <f t="shared" si="28"/>
        <v>-36.4</v>
      </c>
      <c r="N41" s="1226">
        <f t="shared" si="28"/>
        <v>-31.7</v>
      </c>
      <c r="O41" s="1226">
        <f t="shared" si="28"/>
        <v>-2.4</v>
      </c>
      <c r="P41" s="1226">
        <f t="shared" si="28"/>
        <v>-7</v>
      </c>
      <c r="Q41" s="1226">
        <f t="shared" si="28"/>
        <v>-2.2000000000000002</v>
      </c>
      <c r="R41" s="1226">
        <f t="shared" si="28"/>
        <v>-11.4</v>
      </c>
      <c r="S41" s="1226">
        <f t="shared" si="28"/>
        <v>-3.3</v>
      </c>
      <c r="T41" s="1226">
        <f t="shared" si="28"/>
        <v>9.8000000000000007</v>
      </c>
      <c r="U41" s="1226">
        <f t="shared" si="28"/>
        <v>0.6</v>
      </c>
      <c r="V41" s="1226">
        <f t="shared" si="28"/>
        <v>13.6</v>
      </c>
      <c r="W41" s="1226">
        <f t="shared" si="28"/>
        <v>-23.5</v>
      </c>
      <c r="X41" s="1226">
        <f t="shared" si="28"/>
        <v>-2.6</v>
      </c>
      <c r="Y41" s="1226">
        <f t="shared" si="28"/>
        <v>-13.6</v>
      </c>
      <c r="Z41" s="1226">
        <f t="shared" si="28"/>
        <v>-3.2</v>
      </c>
      <c r="AA41" s="1226">
        <f t="shared" si="28"/>
        <v>1.6</v>
      </c>
      <c r="AB41" s="1226">
        <f t="shared" si="28"/>
        <v>0.4</v>
      </c>
      <c r="AC41" s="1226">
        <f t="shared" si="28"/>
        <v>9.9</v>
      </c>
      <c r="AD41" s="1226">
        <f t="shared" si="28"/>
        <v>-8</v>
      </c>
      <c r="AE41" s="1226">
        <f t="shared" si="28"/>
        <v>1.4</v>
      </c>
      <c r="AF41" s="1226">
        <f t="shared" si="28"/>
        <v>2.4</v>
      </c>
      <c r="AG41" s="1226">
        <f t="shared" si="28"/>
        <v>-3.9</v>
      </c>
      <c r="AH41" s="1226">
        <f t="shared" si="28"/>
        <v>-5</v>
      </c>
      <c r="AI41" s="1226">
        <f t="shared" si="28"/>
        <v>-0.7</v>
      </c>
      <c r="AJ41" s="1226">
        <f t="shared" si="28"/>
        <v>-3.2</v>
      </c>
      <c r="AK41" s="1226">
        <f t="shared" si="28"/>
        <v>-2.2999999999999998</v>
      </c>
      <c r="AL41" s="1226">
        <f t="shared" si="28"/>
        <v>6.9</v>
      </c>
      <c r="AM41" s="1226">
        <f t="shared" si="28"/>
        <v>-26.8</v>
      </c>
      <c r="AN41" s="1226">
        <f t="shared" si="28"/>
        <v>22.7</v>
      </c>
      <c r="AO41" s="1936" t="s">
        <v>97</v>
      </c>
      <c r="AP41" s="1344"/>
      <c r="AQ41" s="327"/>
      <c r="AR41" s="327"/>
      <c r="AS41" s="327"/>
      <c r="AT41" s="1352"/>
      <c r="AU41" s="1980"/>
      <c r="AV41" s="1344"/>
      <c r="AW41" s="1344"/>
      <c r="AX41" s="1344"/>
      <c r="AY41" s="1344"/>
      <c r="AZ41" s="1344"/>
      <c r="BA41" s="1344"/>
      <c r="BB41" s="1344"/>
      <c r="BC41" s="1344"/>
      <c r="BD41" s="1344"/>
      <c r="BE41" s="1344"/>
      <c r="BF41" s="1344"/>
      <c r="BG41" s="1344"/>
      <c r="BH41" s="1344"/>
      <c r="BI41" s="1344"/>
      <c r="BJ41" s="1344"/>
      <c r="BK41" s="1344"/>
      <c r="BL41" s="1344"/>
      <c r="BM41" s="1344"/>
      <c r="BN41" s="1344"/>
      <c r="BO41" s="1344"/>
      <c r="BP41" s="1344"/>
      <c r="BQ41" s="1344"/>
      <c r="BR41" s="1344"/>
      <c r="BS41" s="1344"/>
      <c r="BT41" s="1344"/>
      <c r="BU41" s="1344"/>
      <c r="BV41" s="1344"/>
      <c r="BW41" s="1344"/>
      <c r="BX41" s="1344"/>
      <c r="BY41" s="1344"/>
      <c r="BZ41" s="1344"/>
      <c r="CA41" s="1344"/>
      <c r="CB41" s="1344"/>
      <c r="CC41" s="1344"/>
      <c r="CD41" s="1344"/>
      <c r="CE41" s="1344"/>
      <c r="CF41" s="1344"/>
      <c r="CG41" s="1344"/>
      <c r="CH41" s="1344"/>
      <c r="CI41" s="1344"/>
      <c r="CJ41" s="1344"/>
      <c r="CK41" s="1344"/>
      <c r="CL41" s="1344"/>
      <c r="CM41" s="1344"/>
      <c r="CN41" s="1344"/>
      <c r="CO41" s="1344"/>
      <c r="CP41" s="1344"/>
      <c r="CQ41" s="1344"/>
      <c r="CR41" s="1344"/>
      <c r="CS41" s="1344"/>
      <c r="CT41" s="1344"/>
      <c r="CU41" s="1344"/>
      <c r="CV41" s="1344"/>
      <c r="CW41" s="1344"/>
      <c r="CX41" s="1344"/>
      <c r="CY41" s="1344"/>
      <c r="CZ41" s="1344"/>
      <c r="DA41" s="1344"/>
      <c r="DB41" s="1344"/>
      <c r="DC41" s="1344"/>
      <c r="DD41" s="1344"/>
      <c r="DE41" s="1344"/>
      <c r="DF41" s="1344"/>
      <c r="DG41" s="1344"/>
      <c r="DH41" s="1344"/>
      <c r="DI41" s="1344"/>
      <c r="DJ41" s="1344"/>
      <c r="DK41" s="1344"/>
      <c r="DL41" s="1344"/>
      <c r="DM41" s="1344"/>
      <c r="DN41" s="1344"/>
      <c r="DO41" s="1344"/>
      <c r="DP41" s="1344"/>
      <c r="DQ41" s="1344"/>
      <c r="DR41" s="1344"/>
      <c r="DS41" s="1344"/>
      <c r="DT41" s="1344"/>
      <c r="DU41" s="1344"/>
      <c r="DV41" s="1344"/>
      <c r="DW41" s="1344"/>
      <c r="DX41" s="1344"/>
      <c r="DY41" s="1344"/>
      <c r="DZ41" s="1344"/>
      <c r="EA41" s="1344"/>
      <c r="EB41" s="1344"/>
      <c r="EC41" s="1344"/>
      <c r="ED41" s="1344"/>
      <c r="EE41" s="1344"/>
      <c r="EF41" s="1344"/>
      <c r="EG41" s="1344"/>
      <c r="EH41" s="1344"/>
      <c r="EI41" s="1344"/>
      <c r="EJ41" s="1344"/>
      <c r="EK41" s="1344"/>
      <c r="EL41" s="1344"/>
      <c r="EM41" s="1344"/>
      <c r="EN41" s="1344"/>
      <c r="EO41" s="1344"/>
      <c r="EP41" s="1344"/>
      <c r="EQ41" s="1344"/>
      <c r="ER41" s="1344"/>
      <c r="ES41" s="1344"/>
      <c r="ET41" s="1344"/>
      <c r="EU41" s="1344"/>
      <c r="EV41" s="1344"/>
      <c r="EW41" s="1344"/>
      <c r="EX41" s="1344"/>
      <c r="EY41" s="1344"/>
      <c r="EZ41" s="1344"/>
      <c r="FA41" s="1344"/>
      <c r="FB41" s="1344"/>
      <c r="FC41" s="1344"/>
      <c r="FD41" s="1344"/>
      <c r="FE41" s="1344"/>
      <c r="FF41" s="1344"/>
      <c r="FG41" s="1344"/>
      <c r="FH41" s="1344"/>
      <c r="FI41" s="1344"/>
      <c r="FJ41" s="1344"/>
      <c r="FK41" s="1344"/>
      <c r="FL41" s="1344"/>
      <c r="FM41" s="1344"/>
      <c r="FN41" s="1344"/>
      <c r="FO41" s="1344"/>
      <c r="FP41" s="1344"/>
      <c r="FQ41" s="1344"/>
      <c r="FR41" s="1344"/>
      <c r="FS41" s="1344"/>
      <c r="FT41" s="1344"/>
      <c r="FU41" s="1344"/>
      <c r="FV41" s="1344"/>
      <c r="FW41" s="1344"/>
      <c r="FX41" s="1344"/>
      <c r="FY41" s="1344"/>
      <c r="FZ41" s="1344"/>
      <c r="GA41" s="1344"/>
      <c r="GB41" s="1344"/>
      <c r="GC41" s="1344"/>
      <c r="GD41" s="1344"/>
      <c r="GE41" s="1344"/>
      <c r="GF41" s="1344"/>
      <c r="GG41" s="1344"/>
      <c r="GH41" s="1344"/>
      <c r="GI41" s="1344"/>
      <c r="GJ41" s="1344"/>
      <c r="GK41" s="1344"/>
      <c r="GL41" s="1344"/>
      <c r="GM41" s="1344"/>
      <c r="GN41" s="1344"/>
      <c r="GO41" s="1344"/>
      <c r="GP41" s="1344"/>
      <c r="GQ41" s="1344"/>
      <c r="GR41" s="1344"/>
      <c r="GS41" s="1344"/>
      <c r="GT41" s="1344"/>
      <c r="GU41" s="1344"/>
      <c r="GV41" s="1344"/>
      <c r="GW41" s="1344"/>
      <c r="GX41" s="1344"/>
      <c r="GY41" s="1344"/>
      <c r="GZ41" s="1344"/>
      <c r="HA41" s="1344"/>
      <c r="HB41" s="1344"/>
      <c r="HC41" s="1344"/>
      <c r="HD41" s="1344"/>
      <c r="HE41" s="1344"/>
      <c r="HF41" s="1344"/>
      <c r="HG41" s="1344"/>
      <c r="HH41" s="1344"/>
      <c r="HI41" s="1344"/>
      <c r="HJ41" s="1344"/>
      <c r="HK41" s="1344"/>
      <c r="HL41" s="1344"/>
      <c r="HM41" s="1344"/>
      <c r="HN41" s="1344"/>
      <c r="HO41" s="1344"/>
      <c r="HP41" s="1344"/>
      <c r="HQ41" s="1344"/>
      <c r="HR41" s="1344"/>
      <c r="HS41" s="1344"/>
      <c r="HT41" s="1344"/>
      <c r="HU41" s="1344"/>
      <c r="HV41" s="1344"/>
      <c r="HW41" s="1344"/>
      <c r="HX41" s="1344"/>
      <c r="HY41" s="1344"/>
      <c r="HZ41" s="1344"/>
      <c r="IA41" s="1344"/>
      <c r="IB41" s="1344"/>
      <c r="IC41" s="1344"/>
      <c r="ID41" s="1344"/>
      <c r="IE41" s="1344"/>
      <c r="IF41" s="1344"/>
      <c r="IG41" s="1344"/>
      <c r="IH41" s="1344"/>
      <c r="II41" s="1344"/>
      <c r="IJ41" s="1344"/>
      <c r="IK41" s="1344"/>
      <c r="IL41" s="1344"/>
      <c r="IM41" s="1344"/>
      <c r="IN41" s="1344"/>
      <c r="IO41" s="1344"/>
      <c r="IP41" s="1344"/>
    </row>
    <row r="42" spans="1:250">
      <c r="A42" s="1344"/>
      <c r="B42" s="2894"/>
      <c r="C42" s="2487" t="s">
        <v>1364</v>
      </c>
      <c r="D42" s="2458" t="s">
        <v>1059</v>
      </c>
      <c r="E42" s="2488">
        <v>11.650373999999999</v>
      </c>
      <c r="F42" s="2488">
        <v>11.388766</v>
      </c>
      <c r="G42" s="2488">
        <v>10.668094999999999</v>
      </c>
      <c r="H42" s="2488">
        <v>9.9123920000000005</v>
      </c>
      <c r="I42" s="2488">
        <v>9.4323549999999994</v>
      </c>
      <c r="J42" s="2488">
        <v>9.7252840000000003</v>
      </c>
      <c r="K42" s="2488">
        <v>14.603593</v>
      </c>
      <c r="L42" s="2488">
        <v>15.998427</v>
      </c>
      <c r="M42" s="2488">
        <v>12.058685000000001</v>
      </c>
      <c r="N42" s="2488">
        <v>8.5181389999999997</v>
      </c>
      <c r="O42" s="2489">
        <v>8.3432119999999994</v>
      </c>
      <c r="P42" s="2490">
        <v>8.0287389999999998</v>
      </c>
      <c r="Q42" s="2490">
        <v>7.5240159999999996</v>
      </c>
      <c r="R42" s="2490">
        <v>6.915699</v>
      </c>
      <c r="S42" s="2490">
        <v>7.0691090000000001</v>
      </c>
      <c r="T42" s="2490">
        <v>7.9630739999999998</v>
      </c>
      <c r="U42" s="2490">
        <v>7.7887279999999999</v>
      </c>
      <c r="V42" s="2490">
        <v>7.9700839999999999</v>
      </c>
      <c r="W42" s="2490">
        <v>7.3284419999999999</v>
      </c>
      <c r="X42" s="2490">
        <v>6.1474739999999999</v>
      </c>
      <c r="Y42" s="2490">
        <v>4.6069789999999999</v>
      </c>
      <c r="Z42" s="2490">
        <v>4.8220070000000002</v>
      </c>
      <c r="AA42" s="2490">
        <v>4.986313</v>
      </c>
      <c r="AB42" s="2490">
        <v>5.1886010000000002</v>
      </c>
      <c r="AC42" s="2490">
        <v>5.3262669999999996</v>
      </c>
      <c r="AD42" s="2491">
        <v>5.2052379999999996</v>
      </c>
      <c r="AE42" s="2491">
        <v>5.0775880000000004</v>
      </c>
      <c r="AF42" s="2491">
        <v>5.3832009999999997</v>
      </c>
      <c r="AG42" s="2491">
        <v>5.0714920000000001</v>
      </c>
      <c r="AH42" s="2491">
        <v>4.660018</v>
      </c>
      <c r="AI42" s="2491">
        <v>4.6073849999999998</v>
      </c>
      <c r="AJ42" s="2491">
        <v>4.6758230000000003</v>
      </c>
      <c r="AK42" s="2237">
        <v>4.6008889999999996</v>
      </c>
      <c r="AL42" s="2237">
        <v>4.3054779999999999</v>
      </c>
      <c r="AM42" s="2237">
        <v>4.8613220000000004</v>
      </c>
      <c r="AN42" s="2237">
        <v>3.9422410000000001</v>
      </c>
      <c r="AO42" s="1970" t="s">
        <v>97</v>
      </c>
      <c r="AP42" s="1344"/>
      <c r="AQ42" s="327" t="s">
        <v>1365</v>
      </c>
      <c r="AR42" s="1344"/>
      <c r="AS42" s="1344"/>
      <c r="AT42" s="1980"/>
      <c r="AU42" s="1980"/>
      <c r="AV42" s="1344"/>
      <c r="AW42" s="1344"/>
      <c r="AX42" s="1344"/>
      <c r="AY42" s="1344"/>
      <c r="AZ42" s="1344"/>
      <c r="BA42" s="1344"/>
      <c r="BB42" s="1344"/>
      <c r="BC42" s="1344"/>
      <c r="BD42" s="1344"/>
      <c r="BE42" s="1344"/>
      <c r="BF42" s="1344"/>
      <c r="BG42" s="1344"/>
      <c r="BH42" s="1344"/>
      <c r="BI42" s="1344"/>
      <c r="BJ42" s="1344"/>
      <c r="BK42" s="1344"/>
      <c r="BL42" s="1344"/>
      <c r="BM42" s="1344"/>
      <c r="BN42" s="1344"/>
      <c r="BO42" s="1344"/>
      <c r="BP42" s="1344"/>
      <c r="BQ42" s="1344"/>
      <c r="BR42" s="1344"/>
      <c r="BS42" s="1344"/>
      <c r="BT42" s="1344"/>
      <c r="BU42" s="1344"/>
      <c r="BV42" s="1344"/>
      <c r="BW42" s="1344"/>
      <c r="BX42" s="1344"/>
      <c r="BY42" s="1344"/>
      <c r="BZ42" s="1344"/>
      <c r="CA42" s="1344"/>
      <c r="CB42" s="1344"/>
      <c r="CC42" s="1344"/>
      <c r="CD42" s="1344"/>
      <c r="CE42" s="1344"/>
      <c r="CF42" s="1344"/>
      <c r="CG42" s="1344"/>
      <c r="CH42" s="1344"/>
      <c r="CI42" s="1344"/>
      <c r="CJ42" s="1344"/>
      <c r="CK42" s="1344"/>
      <c r="CL42" s="1344"/>
      <c r="CM42" s="1344"/>
      <c r="CN42" s="1344"/>
      <c r="CO42" s="1344"/>
      <c r="CP42" s="1344"/>
      <c r="CQ42" s="1344"/>
      <c r="CR42" s="1344"/>
      <c r="CS42" s="1344"/>
      <c r="CT42" s="1344"/>
      <c r="CU42" s="1344"/>
      <c r="CV42" s="1344"/>
      <c r="CW42" s="1344"/>
      <c r="CX42" s="1344"/>
      <c r="CY42" s="1344"/>
      <c r="CZ42" s="1344"/>
      <c r="DA42" s="1344"/>
      <c r="DB42" s="1344"/>
      <c r="DC42" s="1344"/>
      <c r="DD42" s="1344"/>
      <c r="DE42" s="1344"/>
      <c r="DF42" s="1344"/>
      <c r="DG42" s="1344"/>
      <c r="DH42" s="1344"/>
      <c r="DI42" s="1344"/>
      <c r="DJ42" s="1344"/>
      <c r="DK42" s="1344"/>
      <c r="DL42" s="1344"/>
      <c r="DM42" s="1344"/>
      <c r="DN42" s="1344"/>
      <c r="DO42" s="1344"/>
      <c r="DP42" s="1344"/>
      <c r="DQ42" s="1344"/>
      <c r="DR42" s="1344"/>
      <c r="DS42" s="1344"/>
      <c r="DT42" s="1344"/>
      <c r="DU42" s="1344"/>
      <c r="DV42" s="1344"/>
      <c r="DW42" s="1344"/>
      <c r="DX42" s="1344"/>
      <c r="DY42" s="1344"/>
      <c r="DZ42" s="1344"/>
      <c r="EA42" s="1344"/>
      <c r="EB42" s="1344"/>
      <c r="EC42" s="1344"/>
      <c r="ED42" s="1344"/>
      <c r="EE42" s="1344"/>
      <c r="EF42" s="1344"/>
      <c r="EG42" s="1344"/>
      <c r="EH42" s="1344"/>
      <c r="EI42" s="1344"/>
      <c r="EJ42" s="1344"/>
      <c r="EK42" s="1344"/>
      <c r="EL42" s="1344"/>
      <c r="EM42" s="1344"/>
      <c r="EN42" s="1344"/>
      <c r="EO42" s="1344"/>
      <c r="EP42" s="1344"/>
      <c r="EQ42" s="1344"/>
      <c r="ER42" s="1344"/>
      <c r="ES42" s="1344"/>
      <c r="ET42" s="1344"/>
      <c r="EU42" s="1344"/>
      <c r="EV42" s="1344"/>
      <c r="EW42" s="1344"/>
      <c r="EX42" s="1344"/>
      <c r="EY42" s="1344"/>
      <c r="EZ42" s="1344"/>
      <c r="FA42" s="1344"/>
      <c r="FB42" s="1344"/>
      <c r="FC42" s="1344"/>
      <c r="FD42" s="1344"/>
      <c r="FE42" s="1344"/>
      <c r="FF42" s="1344"/>
      <c r="FG42" s="1344"/>
      <c r="FH42" s="1344"/>
      <c r="FI42" s="1344"/>
      <c r="FJ42" s="1344"/>
      <c r="FK42" s="1344"/>
      <c r="FL42" s="1344"/>
      <c r="FM42" s="1344"/>
      <c r="FN42" s="1344"/>
      <c r="FO42" s="1344"/>
      <c r="FP42" s="1344"/>
      <c r="FQ42" s="1344"/>
      <c r="FR42" s="1344"/>
      <c r="FS42" s="1344"/>
      <c r="FT42" s="1344"/>
      <c r="FU42" s="1344"/>
      <c r="FV42" s="1344"/>
      <c r="FW42" s="1344"/>
      <c r="FX42" s="1344"/>
      <c r="FY42" s="1344"/>
      <c r="FZ42" s="1344"/>
      <c r="GA42" s="1344"/>
      <c r="GB42" s="1344"/>
      <c r="GC42" s="1344"/>
      <c r="GD42" s="1344"/>
      <c r="GE42" s="1344"/>
      <c r="GF42" s="1344"/>
      <c r="GG42" s="1344"/>
      <c r="GH42" s="1344"/>
      <c r="GI42" s="1344"/>
      <c r="GJ42" s="1344"/>
      <c r="GK42" s="1344"/>
      <c r="GL42" s="1344"/>
      <c r="GM42" s="1344"/>
      <c r="GN42" s="1344"/>
      <c r="GO42" s="1344"/>
      <c r="GP42" s="1344"/>
      <c r="GQ42" s="1344"/>
      <c r="GR42" s="1344"/>
      <c r="GS42" s="1344"/>
      <c r="GT42" s="1344"/>
      <c r="GU42" s="1344"/>
      <c r="GV42" s="1344"/>
      <c r="GW42" s="1344"/>
      <c r="GX42" s="1344"/>
      <c r="GY42" s="1344"/>
      <c r="GZ42" s="1344"/>
      <c r="HA42" s="1344"/>
      <c r="HB42" s="1344"/>
      <c r="HC42" s="1344"/>
      <c r="HD42" s="1344"/>
      <c r="HE42" s="1344"/>
      <c r="HF42" s="1344"/>
      <c r="HG42" s="1344"/>
      <c r="HH42" s="1344"/>
      <c r="HI42" s="1344"/>
      <c r="HJ42" s="1344"/>
      <c r="HK42" s="1344"/>
      <c r="HL42" s="1344"/>
      <c r="HM42" s="1344"/>
      <c r="HN42" s="1344"/>
      <c r="HO42" s="1344"/>
      <c r="HP42" s="1344"/>
      <c r="HQ42" s="1344"/>
      <c r="HR42" s="1344"/>
      <c r="HS42" s="1344"/>
      <c r="HT42" s="1344"/>
      <c r="HU42" s="1344"/>
      <c r="HV42" s="1344"/>
      <c r="HW42" s="1344"/>
      <c r="HX42" s="1344"/>
      <c r="HY42" s="1344"/>
      <c r="HZ42" s="1344"/>
      <c r="IA42" s="1344"/>
      <c r="IB42" s="1344"/>
      <c r="IC42" s="1344"/>
      <c r="ID42" s="1344"/>
      <c r="IE42" s="1344"/>
      <c r="IF42" s="1344"/>
      <c r="IG42" s="1344"/>
      <c r="IH42" s="1344"/>
      <c r="II42" s="1344"/>
      <c r="IJ42" s="1344"/>
      <c r="IK42" s="1344"/>
      <c r="IL42" s="1344"/>
      <c r="IM42" s="1344"/>
      <c r="IN42" s="1344"/>
      <c r="IO42" s="1344"/>
      <c r="IP42" s="1344"/>
    </row>
    <row r="43" spans="1:250">
      <c r="A43" s="1344"/>
      <c r="B43" s="2894"/>
      <c r="C43" s="2457" t="s">
        <v>1366</v>
      </c>
      <c r="D43" s="2443" t="s">
        <v>577</v>
      </c>
      <c r="E43" s="2425" t="s">
        <v>1298</v>
      </c>
      <c r="F43" s="1226">
        <f>ROUND((F42-E42)/E42*100,1)</f>
        <v>-2.2000000000000002</v>
      </c>
      <c r="G43" s="1226">
        <f>ROUND((G42-F42)/F42*100,1)</f>
        <v>-6.3</v>
      </c>
      <c r="H43" s="1226">
        <f t="shared" ref="H43:AN43" si="29">ROUND((H42-G42)/G42*100,1)</f>
        <v>-7.1</v>
      </c>
      <c r="I43" s="1226">
        <f t="shared" si="29"/>
        <v>-4.8</v>
      </c>
      <c r="J43" s="1226">
        <f t="shared" si="29"/>
        <v>3.1</v>
      </c>
      <c r="K43" s="1226">
        <f t="shared" si="29"/>
        <v>50.2</v>
      </c>
      <c r="L43" s="1226">
        <f t="shared" si="29"/>
        <v>9.6</v>
      </c>
      <c r="M43" s="1226">
        <f t="shared" si="29"/>
        <v>-24.6</v>
      </c>
      <c r="N43" s="1226">
        <f t="shared" si="29"/>
        <v>-29.4</v>
      </c>
      <c r="O43" s="1226">
        <f t="shared" si="29"/>
        <v>-2.1</v>
      </c>
      <c r="P43" s="1226">
        <f t="shared" si="29"/>
        <v>-3.8</v>
      </c>
      <c r="Q43" s="1226">
        <f t="shared" si="29"/>
        <v>-6.3</v>
      </c>
      <c r="R43" s="1226">
        <f t="shared" si="29"/>
        <v>-8.1</v>
      </c>
      <c r="S43" s="1226">
        <f t="shared" si="29"/>
        <v>2.2000000000000002</v>
      </c>
      <c r="T43" s="1226">
        <f t="shared" si="29"/>
        <v>12.6</v>
      </c>
      <c r="U43" s="1226">
        <f t="shared" si="29"/>
        <v>-2.2000000000000002</v>
      </c>
      <c r="V43" s="1226">
        <f t="shared" si="29"/>
        <v>2.2999999999999998</v>
      </c>
      <c r="W43" s="1226">
        <f t="shared" si="29"/>
        <v>-8.1</v>
      </c>
      <c r="X43" s="1226">
        <f t="shared" si="29"/>
        <v>-16.100000000000001</v>
      </c>
      <c r="Y43" s="1226">
        <f t="shared" si="29"/>
        <v>-25.1</v>
      </c>
      <c r="Z43" s="1226">
        <f t="shared" si="29"/>
        <v>4.7</v>
      </c>
      <c r="AA43" s="1226">
        <f t="shared" si="29"/>
        <v>3.4</v>
      </c>
      <c r="AB43" s="1226">
        <f t="shared" si="29"/>
        <v>4.0999999999999996</v>
      </c>
      <c r="AC43" s="1226">
        <f t="shared" si="29"/>
        <v>2.7</v>
      </c>
      <c r="AD43" s="1226">
        <f t="shared" si="29"/>
        <v>-2.2999999999999998</v>
      </c>
      <c r="AE43" s="1226">
        <f t="shared" si="29"/>
        <v>-2.5</v>
      </c>
      <c r="AF43" s="1226">
        <f t="shared" si="29"/>
        <v>6</v>
      </c>
      <c r="AG43" s="1226">
        <f t="shared" si="29"/>
        <v>-5.8</v>
      </c>
      <c r="AH43" s="1226">
        <f t="shared" si="29"/>
        <v>-8.1</v>
      </c>
      <c r="AI43" s="1226">
        <f t="shared" si="29"/>
        <v>-1.1000000000000001</v>
      </c>
      <c r="AJ43" s="1226">
        <f t="shared" si="29"/>
        <v>1.5</v>
      </c>
      <c r="AK43" s="1226">
        <f t="shared" si="29"/>
        <v>-1.6</v>
      </c>
      <c r="AL43" s="1226">
        <f t="shared" si="29"/>
        <v>-6.4</v>
      </c>
      <c r="AM43" s="1511">
        <f t="shared" si="29"/>
        <v>12.9</v>
      </c>
      <c r="AN43" s="1511">
        <f t="shared" si="29"/>
        <v>-18.899999999999999</v>
      </c>
      <c r="AO43" s="1977"/>
      <c r="AP43" s="1344"/>
      <c r="AQ43" s="327" t="s">
        <v>1367</v>
      </c>
      <c r="AR43" s="1344"/>
      <c r="AS43" s="1344"/>
      <c r="AT43" s="1980"/>
      <c r="AU43" s="1980"/>
      <c r="AV43" s="1344"/>
      <c r="AW43" s="1344"/>
      <c r="AX43" s="1344"/>
      <c r="AY43" s="1344"/>
      <c r="AZ43" s="1344"/>
      <c r="BA43" s="1344"/>
      <c r="BB43" s="1344"/>
      <c r="BC43" s="1344"/>
      <c r="BD43" s="1344"/>
      <c r="BE43" s="1344"/>
      <c r="BF43" s="1344"/>
      <c r="BG43" s="1344"/>
      <c r="BH43" s="1344"/>
      <c r="BI43" s="1344"/>
      <c r="BJ43" s="1344"/>
      <c r="BK43" s="1344"/>
      <c r="BL43" s="1344"/>
      <c r="BM43" s="1344"/>
      <c r="BN43" s="1344"/>
      <c r="BO43" s="1344"/>
      <c r="BP43" s="1344"/>
      <c r="BQ43" s="1344"/>
      <c r="BR43" s="1344"/>
      <c r="BS43" s="1344"/>
      <c r="BT43" s="1344"/>
      <c r="BU43" s="1344"/>
      <c r="BV43" s="1344"/>
      <c r="BW43" s="1344"/>
      <c r="BX43" s="1344"/>
      <c r="BY43" s="1344"/>
      <c r="BZ43" s="1344"/>
      <c r="CA43" s="1344"/>
      <c r="CB43" s="1344"/>
      <c r="CC43" s="1344"/>
      <c r="CD43" s="1344"/>
      <c r="CE43" s="1344"/>
      <c r="CF43" s="1344"/>
      <c r="CG43" s="1344"/>
      <c r="CH43" s="1344"/>
      <c r="CI43" s="1344"/>
      <c r="CJ43" s="1344"/>
      <c r="CK43" s="1344"/>
      <c r="CL43" s="1344"/>
      <c r="CM43" s="1344"/>
      <c r="CN43" s="1344"/>
      <c r="CO43" s="1344"/>
      <c r="CP43" s="1344"/>
      <c r="CQ43" s="1344"/>
      <c r="CR43" s="1344"/>
      <c r="CS43" s="1344"/>
      <c r="CT43" s="1344"/>
      <c r="CU43" s="1344"/>
      <c r="CV43" s="1344"/>
      <c r="CW43" s="1344"/>
      <c r="CX43" s="1344"/>
      <c r="CY43" s="1344"/>
      <c r="CZ43" s="1344"/>
      <c r="DA43" s="1344"/>
      <c r="DB43" s="1344"/>
      <c r="DC43" s="1344"/>
      <c r="DD43" s="1344"/>
      <c r="DE43" s="1344"/>
      <c r="DF43" s="1344"/>
      <c r="DG43" s="1344"/>
      <c r="DH43" s="1344"/>
      <c r="DI43" s="1344"/>
      <c r="DJ43" s="1344"/>
      <c r="DK43" s="1344"/>
      <c r="DL43" s="1344"/>
      <c r="DM43" s="1344"/>
      <c r="DN43" s="1344"/>
      <c r="DO43" s="1344"/>
      <c r="DP43" s="1344"/>
      <c r="DQ43" s="1344"/>
      <c r="DR43" s="1344"/>
      <c r="DS43" s="1344"/>
      <c r="DT43" s="1344"/>
      <c r="DU43" s="1344"/>
      <c r="DV43" s="1344"/>
      <c r="DW43" s="1344"/>
      <c r="DX43" s="1344"/>
      <c r="DY43" s="1344"/>
      <c r="DZ43" s="1344"/>
      <c r="EA43" s="1344"/>
      <c r="EB43" s="1344"/>
      <c r="EC43" s="1344"/>
      <c r="ED43" s="1344"/>
      <c r="EE43" s="1344"/>
      <c r="EF43" s="1344"/>
      <c r="EG43" s="1344"/>
      <c r="EH43" s="1344"/>
      <c r="EI43" s="1344"/>
      <c r="EJ43" s="1344"/>
      <c r="EK43" s="1344"/>
      <c r="EL43" s="1344"/>
      <c r="EM43" s="1344"/>
      <c r="EN43" s="1344"/>
      <c r="EO43" s="1344"/>
      <c r="EP43" s="1344"/>
      <c r="EQ43" s="1344"/>
      <c r="ER43" s="1344"/>
      <c r="ES43" s="1344"/>
      <c r="ET43" s="1344"/>
      <c r="EU43" s="1344"/>
      <c r="EV43" s="1344"/>
      <c r="EW43" s="1344"/>
      <c r="EX43" s="1344"/>
      <c r="EY43" s="1344"/>
      <c r="EZ43" s="1344"/>
      <c r="FA43" s="1344"/>
      <c r="FB43" s="1344"/>
      <c r="FC43" s="1344"/>
      <c r="FD43" s="1344"/>
      <c r="FE43" s="1344"/>
      <c r="FF43" s="1344"/>
      <c r="FG43" s="1344"/>
      <c r="FH43" s="1344"/>
      <c r="FI43" s="1344"/>
      <c r="FJ43" s="1344"/>
      <c r="FK43" s="1344"/>
      <c r="FL43" s="1344"/>
      <c r="FM43" s="1344"/>
      <c r="FN43" s="1344"/>
      <c r="FO43" s="1344"/>
      <c r="FP43" s="1344"/>
      <c r="FQ43" s="1344"/>
      <c r="FR43" s="1344"/>
      <c r="FS43" s="1344"/>
      <c r="FT43" s="1344"/>
      <c r="FU43" s="1344"/>
      <c r="FV43" s="1344"/>
      <c r="FW43" s="1344"/>
      <c r="FX43" s="1344"/>
      <c r="FY43" s="1344"/>
      <c r="FZ43" s="1344"/>
      <c r="GA43" s="1344"/>
      <c r="GB43" s="1344"/>
      <c r="GC43" s="1344"/>
      <c r="GD43" s="1344"/>
      <c r="GE43" s="1344"/>
      <c r="GF43" s="1344"/>
      <c r="GG43" s="1344"/>
      <c r="GH43" s="1344"/>
      <c r="GI43" s="1344"/>
      <c r="GJ43" s="1344"/>
      <c r="GK43" s="1344"/>
      <c r="GL43" s="1344"/>
      <c r="GM43" s="1344"/>
      <c r="GN43" s="1344"/>
      <c r="GO43" s="1344"/>
      <c r="GP43" s="1344"/>
      <c r="GQ43" s="1344"/>
      <c r="GR43" s="1344"/>
      <c r="GS43" s="1344"/>
      <c r="GT43" s="1344"/>
      <c r="GU43" s="1344"/>
      <c r="GV43" s="1344"/>
      <c r="GW43" s="1344"/>
      <c r="GX43" s="1344"/>
      <c r="GY43" s="1344"/>
      <c r="GZ43" s="1344"/>
      <c r="HA43" s="1344"/>
      <c r="HB43" s="1344"/>
      <c r="HC43" s="1344"/>
      <c r="HD43" s="1344"/>
      <c r="HE43" s="1344"/>
      <c r="HF43" s="1344"/>
      <c r="HG43" s="1344"/>
      <c r="HH43" s="1344"/>
      <c r="HI43" s="1344"/>
      <c r="HJ43" s="1344"/>
      <c r="HK43" s="1344"/>
      <c r="HL43" s="1344"/>
      <c r="HM43" s="1344"/>
      <c r="HN43" s="1344"/>
      <c r="HO43" s="1344"/>
      <c r="HP43" s="1344"/>
      <c r="HQ43" s="1344"/>
      <c r="HR43" s="1344"/>
      <c r="HS43" s="1344"/>
      <c r="HT43" s="1344"/>
      <c r="HU43" s="1344"/>
      <c r="HV43" s="1344"/>
      <c r="HW43" s="1344"/>
      <c r="HX43" s="1344"/>
      <c r="HY43" s="1344"/>
      <c r="HZ43" s="1344"/>
      <c r="IA43" s="1344"/>
      <c r="IB43" s="1344"/>
      <c r="IC43" s="1344"/>
      <c r="ID43" s="1344"/>
      <c r="IE43" s="1344"/>
      <c r="IF43" s="1344"/>
      <c r="IG43" s="1344"/>
      <c r="IH43" s="1344"/>
      <c r="II43" s="1344"/>
      <c r="IJ43" s="1344"/>
      <c r="IK43" s="1344"/>
      <c r="IL43" s="1344"/>
      <c r="IM43" s="1344"/>
      <c r="IN43" s="1344"/>
      <c r="IO43" s="1344"/>
      <c r="IP43" s="1344"/>
    </row>
    <row r="44" spans="1:250">
      <c r="A44" s="1344"/>
      <c r="B44" s="2894"/>
      <c r="C44" s="2450" t="s">
        <v>1061</v>
      </c>
      <c r="D44" s="2458" t="s">
        <v>1129</v>
      </c>
      <c r="E44" s="2492">
        <v>220.19499999999999</v>
      </c>
      <c r="F44" s="2493">
        <v>225.49700000000001</v>
      </c>
      <c r="G44" s="2493">
        <v>215.08199999999999</v>
      </c>
      <c r="H44" s="2493">
        <v>200.02600000000001</v>
      </c>
      <c r="I44" s="2493">
        <v>185.00200000000001</v>
      </c>
      <c r="J44" s="2493">
        <v>185.642</v>
      </c>
      <c r="K44" s="2493">
        <v>211.92500000000001</v>
      </c>
      <c r="L44" s="2493">
        <v>222.20699999999999</v>
      </c>
      <c r="M44" s="2493">
        <v>185.31299999999999</v>
      </c>
      <c r="N44" s="2493">
        <v>164.28</v>
      </c>
      <c r="O44" s="2494">
        <v>154.821</v>
      </c>
      <c r="P44" s="2495">
        <v>159.47499999999999</v>
      </c>
      <c r="Q44" s="2496">
        <v>154.72200000000001</v>
      </c>
      <c r="R44" s="2496">
        <v>156.32</v>
      </c>
      <c r="S44" s="2496">
        <v>155.18299999999999</v>
      </c>
      <c r="T44" s="2496">
        <v>162.43199999999999</v>
      </c>
      <c r="U44" s="2496">
        <v>161.63800000000001</v>
      </c>
      <c r="V44" s="2496">
        <v>148.03399999999999</v>
      </c>
      <c r="W44" s="2496">
        <v>136.18199999999999</v>
      </c>
      <c r="X44" s="2496">
        <v>115.887</v>
      </c>
      <c r="Y44" s="2496">
        <v>132.38800000000001</v>
      </c>
      <c r="Z44" s="2496">
        <v>120.53</v>
      </c>
      <c r="AA44" s="2496">
        <v>122.149</v>
      </c>
      <c r="AB44" s="2496">
        <v>126.738</v>
      </c>
      <c r="AC44" s="2496">
        <v>137.559</v>
      </c>
      <c r="AD44" s="2003">
        <v>123.614</v>
      </c>
      <c r="AE44" s="2002">
        <v>124.446</v>
      </c>
      <c r="AF44" s="2002">
        <v>134.61099999999999</v>
      </c>
      <c r="AG44" s="2002">
        <v>133.815</v>
      </c>
      <c r="AH44" s="2002">
        <v>133.36699999999999</v>
      </c>
      <c r="AI44" s="2002">
        <v>127.825</v>
      </c>
      <c r="AJ44" s="2004">
        <v>117.43600000000001</v>
      </c>
      <c r="AK44" s="2004">
        <v>109.913</v>
      </c>
      <c r="AL44" s="2004">
        <v>111.596</v>
      </c>
      <c r="AM44" s="2004">
        <v>123.09</v>
      </c>
      <c r="AN44" s="2497">
        <v>125.33499999999999</v>
      </c>
      <c r="AO44" s="1276" t="s">
        <v>1063</v>
      </c>
      <c r="AP44" s="1344"/>
      <c r="AQ44" s="327" t="s">
        <v>1368</v>
      </c>
      <c r="AR44" s="1344"/>
      <c r="AS44" s="1344"/>
      <c r="AT44" s="1980"/>
      <c r="AU44" s="1980"/>
      <c r="AV44" s="1344"/>
      <c r="AW44" s="1344"/>
      <c r="AX44" s="1344"/>
      <c r="AY44" s="1344"/>
      <c r="AZ44" s="1344"/>
      <c r="BA44" s="1344"/>
      <c r="BB44" s="1344"/>
      <c r="BC44" s="1344"/>
      <c r="BD44" s="1344"/>
      <c r="BE44" s="1344"/>
      <c r="BF44" s="1344"/>
      <c r="BG44" s="1344"/>
      <c r="BH44" s="1344"/>
      <c r="BI44" s="1344"/>
      <c r="BJ44" s="1344"/>
      <c r="BK44" s="1344"/>
      <c r="BL44" s="1344"/>
      <c r="BM44" s="1344"/>
      <c r="BN44" s="1344"/>
      <c r="BO44" s="1344"/>
      <c r="BP44" s="1344"/>
      <c r="BQ44" s="1344"/>
      <c r="BR44" s="1344"/>
      <c r="BS44" s="1344"/>
      <c r="BT44" s="1344"/>
      <c r="BU44" s="1344"/>
      <c r="BV44" s="1344"/>
      <c r="BW44" s="1344"/>
      <c r="BX44" s="1344"/>
      <c r="BY44" s="1344"/>
      <c r="BZ44" s="1344"/>
      <c r="CA44" s="1344"/>
      <c r="CB44" s="1344"/>
      <c r="CC44" s="1344"/>
      <c r="CD44" s="1344"/>
      <c r="CE44" s="1344"/>
      <c r="CF44" s="1344"/>
      <c r="CG44" s="1344"/>
      <c r="CH44" s="1344"/>
      <c r="CI44" s="1344"/>
      <c r="CJ44" s="1344"/>
      <c r="CK44" s="1344"/>
      <c r="CL44" s="1344"/>
      <c r="CM44" s="1344"/>
      <c r="CN44" s="1344"/>
      <c r="CO44" s="1344"/>
      <c r="CP44" s="1344"/>
      <c r="CQ44" s="1344"/>
      <c r="CR44" s="1344"/>
      <c r="CS44" s="1344"/>
      <c r="CT44" s="1344"/>
      <c r="CU44" s="1344"/>
      <c r="CV44" s="1344"/>
      <c r="CW44" s="1344"/>
      <c r="CX44" s="1344"/>
      <c r="CY44" s="1344"/>
      <c r="CZ44" s="1344"/>
      <c r="DA44" s="1344"/>
      <c r="DB44" s="1344"/>
      <c r="DC44" s="1344"/>
      <c r="DD44" s="1344"/>
      <c r="DE44" s="1344"/>
      <c r="DF44" s="1344"/>
      <c r="DG44" s="1344"/>
      <c r="DH44" s="1344"/>
      <c r="DI44" s="1344"/>
      <c r="DJ44" s="1344"/>
      <c r="DK44" s="1344"/>
      <c r="DL44" s="1344"/>
      <c r="DM44" s="1344"/>
      <c r="DN44" s="1344"/>
      <c r="DO44" s="1344"/>
      <c r="DP44" s="1344"/>
      <c r="DQ44" s="1344"/>
      <c r="DR44" s="1344"/>
      <c r="DS44" s="1344"/>
      <c r="DT44" s="1344"/>
      <c r="DU44" s="1344"/>
      <c r="DV44" s="1344"/>
      <c r="DW44" s="1344"/>
      <c r="DX44" s="1344"/>
      <c r="DY44" s="1344"/>
      <c r="DZ44" s="1344"/>
      <c r="EA44" s="1344"/>
      <c r="EB44" s="1344"/>
      <c r="EC44" s="1344"/>
      <c r="ED44" s="1344"/>
      <c r="EE44" s="1344"/>
      <c r="EF44" s="1344"/>
      <c r="EG44" s="1344"/>
      <c r="EH44" s="1344"/>
      <c r="EI44" s="1344"/>
      <c r="EJ44" s="1344"/>
      <c r="EK44" s="1344"/>
      <c r="EL44" s="1344"/>
      <c r="EM44" s="1344"/>
      <c r="EN44" s="1344"/>
      <c r="EO44" s="1344"/>
      <c r="EP44" s="1344"/>
      <c r="EQ44" s="1344"/>
      <c r="ER44" s="1344"/>
      <c r="ES44" s="1344"/>
      <c r="ET44" s="1344"/>
      <c r="EU44" s="1344"/>
      <c r="EV44" s="1344"/>
      <c r="EW44" s="1344"/>
      <c r="EX44" s="1344"/>
      <c r="EY44" s="1344"/>
      <c r="EZ44" s="1344"/>
      <c r="FA44" s="1344"/>
      <c r="FB44" s="1344"/>
      <c r="FC44" s="1344"/>
      <c r="FD44" s="1344"/>
      <c r="FE44" s="1344"/>
      <c r="FF44" s="1344"/>
      <c r="FG44" s="1344"/>
      <c r="FH44" s="1344"/>
      <c r="FI44" s="1344"/>
      <c r="FJ44" s="1344"/>
      <c r="FK44" s="1344"/>
      <c r="FL44" s="1344"/>
      <c r="FM44" s="1344"/>
      <c r="FN44" s="1344"/>
      <c r="FO44" s="1344"/>
      <c r="FP44" s="1344"/>
      <c r="FQ44" s="1344"/>
      <c r="FR44" s="1344"/>
      <c r="FS44" s="1344"/>
      <c r="FT44" s="1344"/>
      <c r="FU44" s="1344"/>
      <c r="FV44" s="1344"/>
      <c r="FW44" s="1344"/>
      <c r="FX44" s="1344"/>
      <c r="FY44" s="1344"/>
      <c r="FZ44" s="1344"/>
      <c r="GA44" s="1344"/>
      <c r="GB44" s="1344"/>
      <c r="GC44" s="1344"/>
      <c r="GD44" s="1344"/>
      <c r="GE44" s="1344"/>
      <c r="GF44" s="1344"/>
      <c r="GG44" s="1344"/>
      <c r="GH44" s="1344"/>
      <c r="GI44" s="1344"/>
      <c r="GJ44" s="1344"/>
      <c r="GK44" s="1344"/>
      <c r="GL44" s="1344"/>
      <c r="GM44" s="1344"/>
      <c r="GN44" s="1344"/>
      <c r="GO44" s="1344"/>
      <c r="GP44" s="1344"/>
      <c r="GQ44" s="1344"/>
      <c r="GR44" s="1344"/>
      <c r="GS44" s="1344"/>
      <c r="GT44" s="1344"/>
      <c r="GU44" s="1344"/>
      <c r="GV44" s="1344"/>
      <c r="GW44" s="1344"/>
      <c r="GX44" s="1344"/>
      <c r="GY44" s="1344"/>
      <c r="GZ44" s="1344"/>
      <c r="HA44" s="1344"/>
      <c r="HB44" s="1344"/>
      <c r="HC44" s="1344"/>
      <c r="HD44" s="1344"/>
      <c r="HE44" s="1344"/>
      <c r="HF44" s="1344"/>
      <c r="HG44" s="1344"/>
      <c r="HH44" s="1344"/>
      <c r="HI44" s="1344"/>
      <c r="HJ44" s="1344"/>
      <c r="HK44" s="1344"/>
      <c r="HL44" s="1344"/>
      <c r="HM44" s="1344"/>
      <c r="HN44" s="1344"/>
      <c r="HO44" s="1344"/>
      <c r="HP44" s="1344"/>
      <c r="HQ44" s="1344"/>
      <c r="HR44" s="1344"/>
      <c r="HS44" s="1344"/>
      <c r="HT44" s="1344"/>
      <c r="HU44" s="1344"/>
      <c r="HV44" s="1344"/>
      <c r="HW44" s="1344"/>
      <c r="HX44" s="1344"/>
      <c r="HY44" s="1344"/>
      <c r="HZ44" s="1344"/>
      <c r="IA44" s="1344"/>
      <c r="IB44" s="1344"/>
      <c r="IC44" s="1344"/>
      <c r="ID44" s="1344"/>
      <c r="IE44" s="1344"/>
      <c r="IF44" s="1344"/>
      <c r="IG44" s="1344"/>
      <c r="IH44" s="1344"/>
      <c r="II44" s="1344"/>
      <c r="IJ44" s="1344"/>
      <c r="IK44" s="1344"/>
      <c r="IL44" s="1344"/>
      <c r="IM44" s="1344"/>
      <c r="IN44" s="1344"/>
      <c r="IO44" s="1344"/>
      <c r="IP44" s="1344"/>
    </row>
    <row r="45" spans="1:250">
      <c r="A45" s="1344"/>
      <c r="B45" s="2894"/>
      <c r="C45" s="2449" t="s">
        <v>38</v>
      </c>
      <c r="D45" s="2443" t="s">
        <v>577</v>
      </c>
      <c r="E45" s="2425" t="s">
        <v>1298</v>
      </c>
      <c r="F45" s="1226">
        <f>ROUND((F44-E44)/E44*100,1)</f>
        <v>2.4</v>
      </c>
      <c r="G45" s="1226">
        <f>ROUND((G44-F44)/F44*100,1)</f>
        <v>-4.5999999999999996</v>
      </c>
      <c r="H45" s="1226">
        <f t="shared" ref="H45:AN45" si="30">ROUND((H44-G44)/G44*100,1)</f>
        <v>-7</v>
      </c>
      <c r="I45" s="1226">
        <f t="shared" si="30"/>
        <v>-7.5</v>
      </c>
      <c r="J45" s="1226">
        <f t="shared" si="30"/>
        <v>0.3</v>
      </c>
      <c r="K45" s="1226">
        <f t="shared" si="30"/>
        <v>14.2</v>
      </c>
      <c r="L45" s="1226">
        <f t="shared" si="30"/>
        <v>4.9000000000000004</v>
      </c>
      <c r="M45" s="1226">
        <f t="shared" si="30"/>
        <v>-16.600000000000001</v>
      </c>
      <c r="N45" s="1226">
        <f t="shared" si="30"/>
        <v>-11.3</v>
      </c>
      <c r="O45" s="1226">
        <f t="shared" si="30"/>
        <v>-5.8</v>
      </c>
      <c r="P45" s="1226">
        <f t="shared" si="30"/>
        <v>3</v>
      </c>
      <c r="Q45" s="1226">
        <f t="shared" si="30"/>
        <v>-3</v>
      </c>
      <c r="R45" s="1226">
        <f t="shared" si="30"/>
        <v>1</v>
      </c>
      <c r="S45" s="1226">
        <f t="shared" si="30"/>
        <v>-0.7</v>
      </c>
      <c r="T45" s="1226">
        <f t="shared" si="30"/>
        <v>4.7</v>
      </c>
      <c r="U45" s="1226">
        <f t="shared" si="30"/>
        <v>-0.5</v>
      </c>
      <c r="V45" s="1226">
        <f t="shared" si="30"/>
        <v>-8.4</v>
      </c>
      <c r="W45" s="1226">
        <f t="shared" si="30"/>
        <v>-8</v>
      </c>
      <c r="X45" s="1226">
        <f t="shared" si="30"/>
        <v>-14.9</v>
      </c>
      <c r="Y45" s="1226">
        <f t="shared" si="30"/>
        <v>14.2</v>
      </c>
      <c r="Z45" s="1226">
        <f t="shared" si="30"/>
        <v>-9</v>
      </c>
      <c r="AA45" s="1226">
        <f t="shared" si="30"/>
        <v>1.3</v>
      </c>
      <c r="AB45" s="1226">
        <f t="shared" si="30"/>
        <v>3.8</v>
      </c>
      <c r="AC45" s="1226">
        <f t="shared" si="30"/>
        <v>8.5</v>
      </c>
      <c r="AD45" s="1226">
        <f t="shared" si="30"/>
        <v>-10.1</v>
      </c>
      <c r="AE45" s="1226">
        <f t="shared" si="30"/>
        <v>0.7</v>
      </c>
      <c r="AF45" s="1226">
        <f t="shared" si="30"/>
        <v>8.1999999999999993</v>
      </c>
      <c r="AG45" s="1226">
        <f t="shared" si="30"/>
        <v>-0.6</v>
      </c>
      <c r="AH45" s="1226">
        <f t="shared" si="30"/>
        <v>-0.3</v>
      </c>
      <c r="AI45" s="1226">
        <f t="shared" si="30"/>
        <v>-4.2</v>
      </c>
      <c r="AJ45" s="1226">
        <f t="shared" si="30"/>
        <v>-8.1</v>
      </c>
      <c r="AK45" s="1226">
        <f t="shared" si="30"/>
        <v>-6.4</v>
      </c>
      <c r="AL45" s="1226">
        <f t="shared" si="30"/>
        <v>1.5</v>
      </c>
      <c r="AM45" s="1226">
        <f t="shared" si="30"/>
        <v>10.3</v>
      </c>
      <c r="AN45" s="1226">
        <f t="shared" si="30"/>
        <v>1.8</v>
      </c>
      <c r="AO45" s="1544" t="s">
        <v>1065</v>
      </c>
      <c r="AP45" s="1344"/>
      <c r="AQ45" s="327"/>
      <c r="AR45" s="1344"/>
      <c r="AS45" s="1344"/>
      <c r="AT45" s="1980"/>
      <c r="AU45" s="1980"/>
      <c r="AV45" s="1344"/>
      <c r="AW45" s="1344"/>
      <c r="AX45" s="1344"/>
      <c r="AY45" s="1344"/>
      <c r="AZ45" s="1344"/>
      <c r="BA45" s="1344"/>
      <c r="BB45" s="1344"/>
      <c r="BC45" s="1344"/>
      <c r="BD45" s="1344"/>
      <c r="BE45" s="1344"/>
      <c r="BF45" s="1344"/>
      <c r="BG45" s="1344"/>
      <c r="BH45" s="1344"/>
      <c r="BI45" s="1344"/>
      <c r="BJ45" s="1344"/>
      <c r="BK45" s="1344"/>
      <c r="BL45" s="1344"/>
      <c r="BM45" s="1344"/>
      <c r="BN45" s="1344"/>
      <c r="BO45" s="1344"/>
      <c r="BP45" s="1344"/>
      <c r="BQ45" s="1344"/>
      <c r="BR45" s="1344"/>
      <c r="BS45" s="1344"/>
      <c r="BT45" s="1344"/>
      <c r="BU45" s="1344"/>
      <c r="BV45" s="1344"/>
      <c r="BW45" s="1344"/>
      <c r="BX45" s="1344"/>
      <c r="BY45" s="1344"/>
      <c r="BZ45" s="1344"/>
      <c r="CA45" s="1344"/>
      <c r="CB45" s="1344"/>
      <c r="CC45" s="1344"/>
      <c r="CD45" s="1344"/>
      <c r="CE45" s="1344"/>
      <c r="CF45" s="1344"/>
      <c r="CG45" s="1344"/>
      <c r="CH45" s="1344"/>
      <c r="CI45" s="1344"/>
      <c r="CJ45" s="1344"/>
      <c r="CK45" s="1344"/>
      <c r="CL45" s="1344"/>
      <c r="CM45" s="1344"/>
      <c r="CN45" s="1344"/>
      <c r="CO45" s="1344"/>
      <c r="CP45" s="1344"/>
      <c r="CQ45" s="1344"/>
      <c r="CR45" s="1344"/>
      <c r="CS45" s="1344"/>
      <c r="CT45" s="1344"/>
      <c r="CU45" s="1344"/>
      <c r="CV45" s="1344"/>
      <c r="CW45" s="1344"/>
      <c r="CX45" s="1344"/>
      <c r="CY45" s="1344"/>
      <c r="CZ45" s="1344"/>
      <c r="DA45" s="1344"/>
      <c r="DB45" s="1344"/>
      <c r="DC45" s="1344"/>
      <c r="DD45" s="1344"/>
      <c r="DE45" s="1344"/>
      <c r="DF45" s="1344"/>
      <c r="DG45" s="1344"/>
      <c r="DH45" s="1344"/>
      <c r="DI45" s="1344"/>
      <c r="DJ45" s="1344"/>
      <c r="DK45" s="1344"/>
      <c r="DL45" s="1344"/>
      <c r="DM45" s="1344"/>
      <c r="DN45" s="1344"/>
      <c r="DO45" s="1344"/>
      <c r="DP45" s="1344"/>
      <c r="DQ45" s="1344"/>
      <c r="DR45" s="1344"/>
      <c r="DS45" s="1344"/>
      <c r="DT45" s="1344"/>
      <c r="DU45" s="1344"/>
      <c r="DV45" s="1344"/>
      <c r="DW45" s="1344"/>
      <c r="DX45" s="1344"/>
      <c r="DY45" s="1344"/>
      <c r="DZ45" s="1344"/>
      <c r="EA45" s="1344"/>
      <c r="EB45" s="1344"/>
      <c r="EC45" s="1344"/>
      <c r="ED45" s="1344"/>
      <c r="EE45" s="1344"/>
      <c r="EF45" s="1344"/>
      <c r="EG45" s="1344"/>
      <c r="EH45" s="1344"/>
      <c r="EI45" s="1344"/>
      <c r="EJ45" s="1344"/>
      <c r="EK45" s="1344"/>
      <c r="EL45" s="1344"/>
      <c r="EM45" s="1344"/>
      <c r="EN45" s="1344"/>
      <c r="EO45" s="1344"/>
      <c r="EP45" s="1344"/>
      <c r="EQ45" s="1344"/>
      <c r="ER45" s="1344"/>
      <c r="ES45" s="1344"/>
      <c r="ET45" s="1344"/>
      <c r="EU45" s="1344"/>
      <c r="EV45" s="1344"/>
      <c r="EW45" s="1344"/>
      <c r="EX45" s="1344"/>
      <c r="EY45" s="1344"/>
      <c r="EZ45" s="1344"/>
      <c r="FA45" s="1344"/>
      <c r="FB45" s="1344"/>
      <c r="FC45" s="1344"/>
      <c r="FD45" s="1344"/>
      <c r="FE45" s="1344"/>
      <c r="FF45" s="1344"/>
      <c r="FG45" s="1344"/>
      <c r="FH45" s="1344"/>
      <c r="FI45" s="1344"/>
      <c r="FJ45" s="1344"/>
      <c r="FK45" s="1344"/>
      <c r="FL45" s="1344"/>
      <c r="FM45" s="1344"/>
      <c r="FN45" s="1344"/>
      <c r="FO45" s="1344"/>
      <c r="FP45" s="1344"/>
      <c r="FQ45" s="1344"/>
      <c r="FR45" s="1344"/>
      <c r="FS45" s="1344"/>
      <c r="FT45" s="1344"/>
      <c r="FU45" s="1344"/>
      <c r="FV45" s="1344"/>
      <c r="FW45" s="1344"/>
      <c r="FX45" s="1344"/>
      <c r="FY45" s="1344"/>
      <c r="FZ45" s="1344"/>
      <c r="GA45" s="1344"/>
      <c r="GB45" s="1344"/>
      <c r="GC45" s="1344"/>
      <c r="GD45" s="1344"/>
      <c r="GE45" s="1344"/>
      <c r="GF45" s="1344"/>
      <c r="GG45" s="1344"/>
      <c r="GH45" s="1344"/>
      <c r="GI45" s="1344"/>
      <c r="GJ45" s="1344"/>
      <c r="GK45" s="1344"/>
      <c r="GL45" s="1344"/>
      <c r="GM45" s="1344"/>
      <c r="GN45" s="1344"/>
      <c r="GO45" s="1344"/>
      <c r="GP45" s="1344"/>
      <c r="GQ45" s="1344"/>
      <c r="GR45" s="1344"/>
      <c r="GS45" s="1344"/>
      <c r="GT45" s="1344"/>
      <c r="GU45" s="1344"/>
      <c r="GV45" s="1344"/>
      <c r="GW45" s="1344"/>
      <c r="GX45" s="1344"/>
      <c r="GY45" s="1344"/>
      <c r="GZ45" s="1344"/>
      <c r="HA45" s="1344"/>
      <c r="HB45" s="1344"/>
      <c r="HC45" s="1344"/>
      <c r="HD45" s="1344"/>
      <c r="HE45" s="1344"/>
      <c r="HF45" s="1344"/>
      <c r="HG45" s="1344"/>
      <c r="HH45" s="1344"/>
      <c r="HI45" s="1344"/>
      <c r="HJ45" s="1344"/>
      <c r="HK45" s="1344"/>
      <c r="HL45" s="1344"/>
      <c r="HM45" s="1344"/>
      <c r="HN45" s="1344"/>
      <c r="HO45" s="1344"/>
      <c r="HP45" s="1344"/>
      <c r="HQ45" s="1344"/>
      <c r="HR45" s="1344"/>
      <c r="HS45" s="1344"/>
      <c r="HT45" s="1344"/>
      <c r="HU45" s="1344"/>
      <c r="HV45" s="1344"/>
      <c r="HW45" s="1344"/>
      <c r="HX45" s="1344"/>
      <c r="HY45" s="1344"/>
      <c r="HZ45" s="1344"/>
      <c r="IA45" s="1344"/>
      <c r="IB45" s="1344"/>
      <c r="IC45" s="1344"/>
      <c r="ID45" s="1344"/>
      <c r="IE45" s="1344"/>
      <c r="IF45" s="1344"/>
      <c r="IG45" s="1344"/>
      <c r="IH45" s="1344"/>
      <c r="II45" s="1344"/>
      <c r="IJ45" s="1344"/>
      <c r="IK45" s="1344"/>
      <c r="IL45" s="1344"/>
      <c r="IM45" s="1344"/>
      <c r="IN45" s="1344"/>
      <c r="IO45" s="1344"/>
      <c r="IP45" s="1344"/>
    </row>
    <row r="46" spans="1:250">
      <c r="A46" s="1344"/>
      <c r="B46" s="2894"/>
      <c r="C46" s="2280" t="s">
        <v>1369</v>
      </c>
      <c r="D46" s="2458" t="s">
        <v>1130</v>
      </c>
      <c r="E46" s="2493">
        <v>395.87400000000002</v>
      </c>
      <c r="F46" s="2492">
        <v>455.41399999999999</v>
      </c>
      <c r="G46" s="2492">
        <v>475.346</v>
      </c>
      <c r="H46" s="2492">
        <v>470.31900000000002</v>
      </c>
      <c r="I46" s="2492">
        <v>468.72899999999998</v>
      </c>
      <c r="J46" s="2492">
        <v>435.20400000000001</v>
      </c>
      <c r="K46" s="2492">
        <v>396.601</v>
      </c>
      <c r="L46" s="2492">
        <v>442.04500000000002</v>
      </c>
      <c r="M46" s="2492">
        <v>433.64699999999999</v>
      </c>
      <c r="N46" s="2492">
        <v>421.24</v>
      </c>
      <c r="O46" s="2498">
        <v>412.17099999999999</v>
      </c>
      <c r="P46" s="2003">
        <v>393.79</v>
      </c>
      <c r="Q46" s="2003">
        <v>381.31400000000002</v>
      </c>
      <c r="R46" s="2003">
        <v>370.43900000000002</v>
      </c>
      <c r="S46" s="2003">
        <v>359.67599999999999</v>
      </c>
      <c r="T46" s="2003">
        <v>345.25900000000001</v>
      </c>
      <c r="U46" s="2003">
        <v>342.32</v>
      </c>
      <c r="V46" s="2003">
        <v>334.988</v>
      </c>
      <c r="W46" s="2003">
        <v>318.255</v>
      </c>
      <c r="X46" s="2003">
        <v>303.42200000000003</v>
      </c>
      <c r="Y46" s="2003">
        <v>289.03699999999998</v>
      </c>
      <c r="Z46" s="2003">
        <v>285.91399999999999</v>
      </c>
      <c r="AA46" s="2003">
        <v>282.64600000000002</v>
      </c>
      <c r="AB46" s="2003">
        <v>275.15084000000002</v>
      </c>
      <c r="AC46" s="2499">
        <v>280.69689</v>
      </c>
      <c r="AD46" s="2003">
        <v>274.06170999999995</v>
      </c>
      <c r="AE46" s="2003">
        <v>275.58100000000002</v>
      </c>
      <c r="AF46" s="2003">
        <v>266.84899999999999</v>
      </c>
      <c r="AG46" s="2003">
        <v>260.08699999999999</v>
      </c>
      <c r="AH46" s="2003">
        <v>237.72800000000001</v>
      </c>
      <c r="AI46" s="2003">
        <v>227.321</v>
      </c>
      <c r="AJ46" s="2003">
        <v>182.78200000000001</v>
      </c>
      <c r="AK46" s="2003">
        <v>189.483</v>
      </c>
      <c r="AL46" s="2003">
        <v>213.12700000000001</v>
      </c>
      <c r="AM46" s="2003">
        <v>230.803</v>
      </c>
      <c r="AN46" s="2003">
        <v>237.09899999999999</v>
      </c>
      <c r="AO46" s="1970" t="s">
        <v>1370</v>
      </c>
      <c r="AP46" s="1344"/>
      <c r="AQ46" s="327" t="s">
        <v>1371</v>
      </c>
      <c r="AR46" s="1344"/>
      <c r="AS46" s="1344"/>
      <c r="AT46" s="1980"/>
      <c r="AU46" s="1980"/>
      <c r="AV46" s="1344"/>
      <c r="AW46" s="1344"/>
      <c r="AX46" s="1344"/>
      <c r="AY46" s="1344"/>
      <c r="AZ46" s="1344"/>
      <c r="BA46" s="1344"/>
      <c r="BB46" s="1344"/>
      <c r="BC46" s="1344"/>
      <c r="BD46" s="1344"/>
      <c r="BE46" s="1344"/>
      <c r="BF46" s="1344"/>
      <c r="BG46" s="1344"/>
      <c r="BH46" s="1344"/>
      <c r="BI46" s="1344"/>
      <c r="BJ46" s="1344"/>
      <c r="BK46" s="1344"/>
      <c r="BL46" s="1344"/>
      <c r="BM46" s="1344"/>
      <c r="BN46" s="1344"/>
      <c r="BO46" s="1344"/>
      <c r="BP46" s="1344"/>
      <c r="BQ46" s="1344"/>
      <c r="BR46" s="1344"/>
      <c r="BS46" s="1344"/>
      <c r="BT46" s="1344"/>
      <c r="BU46" s="1344"/>
      <c r="BV46" s="1344"/>
      <c r="BW46" s="1344"/>
      <c r="BX46" s="1344"/>
      <c r="BY46" s="1344"/>
      <c r="BZ46" s="1344"/>
      <c r="CA46" s="1344"/>
      <c r="CB46" s="1344"/>
      <c r="CC46" s="1344"/>
      <c r="CD46" s="1344"/>
      <c r="CE46" s="1344"/>
      <c r="CF46" s="1344"/>
      <c r="CG46" s="1344"/>
      <c r="CH46" s="1344"/>
      <c r="CI46" s="1344"/>
      <c r="CJ46" s="1344"/>
      <c r="CK46" s="1344"/>
      <c r="CL46" s="1344"/>
      <c r="CM46" s="1344"/>
      <c r="CN46" s="1344"/>
      <c r="CO46" s="1344"/>
      <c r="CP46" s="1344"/>
      <c r="CQ46" s="1344"/>
      <c r="CR46" s="1344"/>
      <c r="CS46" s="1344"/>
      <c r="CT46" s="1344"/>
      <c r="CU46" s="1344"/>
      <c r="CV46" s="1344"/>
      <c r="CW46" s="1344"/>
      <c r="CX46" s="1344"/>
      <c r="CY46" s="1344"/>
      <c r="CZ46" s="1344"/>
      <c r="DA46" s="1344"/>
      <c r="DB46" s="1344"/>
      <c r="DC46" s="1344"/>
      <c r="DD46" s="1344"/>
      <c r="DE46" s="1344"/>
      <c r="DF46" s="1344"/>
      <c r="DG46" s="1344"/>
      <c r="DH46" s="1344"/>
      <c r="DI46" s="1344"/>
      <c r="DJ46" s="1344"/>
      <c r="DK46" s="1344"/>
      <c r="DL46" s="1344"/>
      <c r="DM46" s="1344"/>
      <c r="DN46" s="1344"/>
      <c r="DO46" s="1344"/>
      <c r="DP46" s="1344"/>
      <c r="DQ46" s="1344"/>
      <c r="DR46" s="1344"/>
      <c r="DS46" s="1344"/>
      <c r="DT46" s="1344"/>
      <c r="DU46" s="1344"/>
      <c r="DV46" s="1344"/>
      <c r="DW46" s="1344"/>
      <c r="DX46" s="1344"/>
      <c r="DY46" s="1344"/>
      <c r="DZ46" s="1344"/>
      <c r="EA46" s="1344"/>
      <c r="EB46" s="1344"/>
      <c r="EC46" s="1344"/>
      <c r="ED46" s="1344"/>
      <c r="EE46" s="1344"/>
      <c r="EF46" s="1344"/>
      <c r="EG46" s="1344"/>
      <c r="EH46" s="1344"/>
      <c r="EI46" s="1344"/>
      <c r="EJ46" s="1344"/>
      <c r="EK46" s="1344"/>
      <c r="EL46" s="1344"/>
      <c r="EM46" s="1344"/>
      <c r="EN46" s="1344"/>
      <c r="EO46" s="1344"/>
      <c r="EP46" s="1344"/>
      <c r="EQ46" s="1344"/>
      <c r="ER46" s="1344"/>
      <c r="ES46" s="1344"/>
      <c r="ET46" s="1344"/>
      <c r="EU46" s="1344"/>
      <c r="EV46" s="1344"/>
      <c r="EW46" s="1344"/>
      <c r="EX46" s="1344"/>
      <c r="EY46" s="1344"/>
      <c r="EZ46" s="1344"/>
      <c r="FA46" s="1344"/>
      <c r="FB46" s="1344"/>
      <c r="FC46" s="1344"/>
      <c r="FD46" s="1344"/>
      <c r="FE46" s="1344"/>
      <c r="FF46" s="1344"/>
      <c r="FG46" s="1344"/>
      <c r="FH46" s="1344"/>
      <c r="FI46" s="1344"/>
      <c r="FJ46" s="1344"/>
      <c r="FK46" s="1344"/>
      <c r="FL46" s="1344"/>
      <c r="FM46" s="1344"/>
      <c r="FN46" s="1344"/>
      <c r="FO46" s="1344"/>
      <c r="FP46" s="1344"/>
      <c r="FQ46" s="1344"/>
      <c r="FR46" s="1344"/>
      <c r="FS46" s="1344"/>
      <c r="FT46" s="1344"/>
      <c r="FU46" s="1344"/>
      <c r="FV46" s="1344"/>
      <c r="FW46" s="1344"/>
      <c r="FX46" s="1344"/>
      <c r="FY46" s="1344"/>
      <c r="FZ46" s="1344"/>
      <c r="GA46" s="1344"/>
      <c r="GB46" s="1344"/>
      <c r="GC46" s="1344"/>
      <c r="GD46" s="1344"/>
      <c r="GE46" s="1344"/>
      <c r="GF46" s="1344"/>
      <c r="GG46" s="1344"/>
      <c r="GH46" s="1344"/>
      <c r="GI46" s="1344"/>
      <c r="GJ46" s="1344"/>
      <c r="GK46" s="1344"/>
      <c r="GL46" s="1344"/>
      <c r="GM46" s="1344"/>
      <c r="GN46" s="1344"/>
      <c r="GO46" s="1344"/>
      <c r="GP46" s="1344"/>
      <c r="GQ46" s="1344"/>
      <c r="GR46" s="1344"/>
      <c r="GS46" s="1344"/>
      <c r="GT46" s="1344"/>
      <c r="GU46" s="1344"/>
      <c r="GV46" s="1344"/>
      <c r="GW46" s="1344"/>
      <c r="GX46" s="1344"/>
      <c r="GY46" s="1344"/>
      <c r="GZ46" s="1344"/>
      <c r="HA46" s="1344"/>
      <c r="HB46" s="1344"/>
      <c r="HC46" s="1344"/>
      <c r="HD46" s="1344"/>
      <c r="HE46" s="1344"/>
      <c r="HF46" s="1344"/>
      <c r="HG46" s="1344"/>
      <c r="HH46" s="1344"/>
      <c r="HI46" s="1344"/>
      <c r="HJ46" s="1344"/>
      <c r="HK46" s="1344"/>
      <c r="HL46" s="1344"/>
      <c r="HM46" s="1344"/>
      <c r="HN46" s="1344"/>
      <c r="HO46" s="1344"/>
      <c r="HP46" s="1344"/>
      <c r="HQ46" s="1344"/>
      <c r="HR46" s="1344"/>
      <c r="HS46" s="1344"/>
      <c r="HT46" s="1344"/>
      <c r="HU46" s="1344"/>
      <c r="HV46" s="1344"/>
      <c r="HW46" s="1344"/>
      <c r="HX46" s="1344"/>
      <c r="HY46" s="1344"/>
      <c r="HZ46" s="1344"/>
      <c r="IA46" s="1344"/>
      <c r="IB46" s="1344"/>
      <c r="IC46" s="1344"/>
      <c r="ID46" s="1344"/>
      <c r="IE46" s="1344"/>
      <c r="IF46" s="1344"/>
      <c r="IG46" s="1344"/>
      <c r="IH46" s="1344"/>
      <c r="II46" s="1344"/>
      <c r="IJ46" s="1344"/>
      <c r="IK46" s="1344"/>
      <c r="IL46" s="1344"/>
      <c r="IM46" s="1344"/>
      <c r="IN46" s="1344"/>
      <c r="IO46" s="1344"/>
      <c r="IP46" s="1344"/>
    </row>
    <row r="47" spans="1:250">
      <c r="A47" s="1344"/>
      <c r="B47" s="2895"/>
      <c r="C47" s="2442"/>
      <c r="D47" s="2443" t="s">
        <v>577</v>
      </c>
      <c r="E47" s="2425" t="s">
        <v>1298</v>
      </c>
      <c r="F47" s="1226">
        <f>ROUND((F46-E46)/E46*100,1)</f>
        <v>15</v>
      </c>
      <c r="G47" s="1226">
        <f>ROUND((G46-F46)/F46*100,1)</f>
        <v>4.4000000000000004</v>
      </c>
      <c r="H47" s="1226">
        <f t="shared" ref="H47:AN47" si="31">ROUND((H46-G46)/G46*100,1)</f>
        <v>-1.1000000000000001</v>
      </c>
      <c r="I47" s="1226">
        <f t="shared" si="31"/>
        <v>-0.3</v>
      </c>
      <c r="J47" s="1226">
        <f t="shared" si="31"/>
        <v>-7.2</v>
      </c>
      <c r="K47" s="1226">
        <f t="shared" si="31"/>
        <v>-8.9</v>
      </c>
      <c r="L47" s="1226">
        <f t="shared" si="31"/>
        <v>11.5</v>
      </c>
      <c r="M47" s="1226">
        <f t="shared" si="31"/>
        <v>-1.9</v>
      </c>
      <c r="N47" s="1226">
        <f t="shared" si="31"/>
        <v>-2.9</v>
      </c>
      <c r="O47" s="1226">
        <f t="shared" si="31"/>
        <v>-2.2000000000000002</v>
      </c>
      <c r="P47" s="1226">
        <f t="shared" si="31"/>
        <v>-4.5</v>
      </c>
      <c r="Q47" s="1226">
        <f t="shared" si="31"/>
        <v>-3.2</v>
      </c>
      <c r="R47" s="1226">
        <f t="shared" si="31"/>
        <v>-2.9</v>
      </c>
      <c r="S47" s="1226">
        <f t="shared" si="31"/>
        <v>-2.9</v>
      </c>
      <c r="T47" s="1226">
        <f t="shared" si="31"/>
        <v>-4</v>
      </c>
      <c r="U47" s="1226">
        <f t="shared" si="31"/>
        <v>-0.9</v>
      </c>
      <c r="V47" s="1226">
        <f t="shared" si="31"/>
        <v>-2.1</v>
      </c>
      <c r="W47" s="1226">
        <f t="shared" si="31"/>
        <v>-5</v>
      </c>
      <c r="X47" s="1226">
        <f t="shared" si="31"/>
        <v>-4.7</v>
      </c>
      <c r="Y47" s="1226">
        <f t="shared" si="31"/>
        <v>-4.7</v>
      </c>
      <c r="Z47" s="1226">
        <f t="shared" si="31"/>
        <v>-1.1000000000000001</v>
      </c>
      <c r="AA47" s="1226">
        <f t="shared" si="31"/>
        <v>-1.1000000000000001</v>
      </c>
      <c r="AB47" s="1226">
        <f t="shared" si="31"/>
        <v>-2.7</v>
      </c>
      <c r="AC47" s="1226">
        <f t="shared" si="31"/>
        <v>2</v>
      </c>
      <c r="AD47" s="1226">
        <f t="shared" si="31"/>
        <v>-2.4</v>
      </c>
      <c r="AE47" s="1226">
        <f t="shared" si="31"/>
        <v>0.6</v>
      </c>
      <c r="AF47" s="1226">
        <f t="shared" si="31"/>
        <v>-3.2</v>
      </c>
      <c r="AG47" s="1226">
        <f t="shared" si="31"/>
        <v>-2.5</v>
      </c>
      <c r="AH47" s="1226">
        <f t="shared" si="31"/>
        <v>-8.6</v>
      </c>
      <c r="AI47" s="1226">
        <f t="shared" si="31"/>
        <v>-4.4000000000000004</v>
      </c>
      <c r="AJ47" s="1226">
        <f t="shared" si="31"/>
        <v>-19.600000000000001</v>
      </c>
      <c r="AK47" s="1226">
        <f t="shared" si="31"/>
        <v>3.7</v>
      </c>
      <c r="AL47" s="1226">
        <f t="shared" si="31"/>
        <v>12.5</v>
      </c>
      <c r="AM47" s="1226">
        <f t="shared" si="31"/>
        <v>8.3000000000000007</v>
      </c>
      <c r="AN47" s="1226">
        <f t="shared" si="31"/>
        <v>2.7</v>
      </c>
      <c r="AO47" s="1977" t="s">
        <v>97</v>
      </c>
      <c r="AP47" s="1344"/>
      <c r="AQ47" s="327"/>
      <c r="AR47" s="1344"/>
      <c r="AS47" s="327"/>
      <c r="AT47" s="1352"/>
      <c r="AU47" s="1352"/>
      <c r="AV47" s="1344"/>
      <c r="AW47" s="1344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1344"/>
      <c r="BI47" s="1344"/>
      <c r="BJ47" s="1344"/>
      <c r="BK47" s="1344"/>
      <c r="BL47" s="1344"/>
      <c r="BM47" s="1344"/>
      <c r="BN47" s="1344"/>
      <c r="BO47" s="1344"/>
      <c r="BP47" s="1344"/>
      <c r="BQ47" s="1344"/>
      <c r="BR47" s="1344"/>
      <c r="BS47" s="1344"/>
      <c r="BT47" s="1344"/>
      <c r="BU47" s="1344"/>
      <c r="BV47" s="1344"/>
      <c r="BW47" s="1344"/>
      <c r="BX47" s="1344"/>
      <c r="BY47" s="1344"/>
      <c r="BZ47" s="1344"/>
      <c r="CA47" s="1344"/>
      <c r="CB47" s="1344"/>
      <c r="CC47" s="1344"/>
      <c r="CD47" s="1344"/>
      <c r="CE47" s="1344"/>
      <c r="CF47" s="1344"/>
      <c r="CG47" s="1344"/>
      <c r="CH47" s="1344"/>
      <c r="CI47" s="1344"/>
      <c r="CJ47" s="1344"/>
      <c r="CK47" s="1344"/>
      <c r="CL47" s="1344"/>
      <c r="CM47" s="1344"/>
      <c r="CN47" s="1344"/>
      <c r="CO47" s="1344"/>
      <c r="CP47" s="1344"/>
      <c r="CQ47" s="1344"/>
      <c r="CR47" s="1344"/>
      <c r="CS47" s="1344"/>
      <c r="CT47" s="1344"/>
      <c r="CU47" s="1344"/>
      <c r="CV47" s="1344"/>
      <c r="CW47" s="1344"/>
      <c r="CX47" s="1344"/>
      <c r="CY47" s="1344"/>
      <c r="CZ47" s="1344"/>
      <c r="DA47" s="1344"/>
      <c r="DB47" s="1344"/>
      <c r="DC47" s="1344"/>
      <c r="DD47" s="1344"/>
      <c r="DE47" s="1344"/>
      <c r="DF47" s="1344"/>
      <c r="DG47" s="1344"/>
      <c r="DH47" s="1344"/>
      <c r="DI47" s="1344"/>
      <c r="DJ47" s="1344"/>
      <c r="DK47" s="1344"/>
      <c r="DL47" s="1344"/>
      <c r="DM47" s="1344"/>
      <c r="DN47" s="1344"/>
      <c r="DO47" s="1344"/>
      <c r="DP47" s="1344"/>
      <c r="DQ47" s="1344"/>
      <c r="DR47" s="1344"/>
      <c r="DS47" s="1344"/>
      <c r="DT47" s="1344"/>
      <c r="DU47" s="1344"/>
      <c r="DV47" s="1344"/>
      <c r="DW47" s="1344"/>
      <c r="DX47" s="1344"/>
      <c r="DY47" s="1344"/>
      <c r="DZ47" s="1344"/>
      <c r="EA47" s="1344"/>
      <c r="EB47" s="1344"/>
      <c r="EC47" s="1344"/>
      <c r="ED47" s="1344"/>
      <c r="EE47" s="1344"/>
      <c r="EF47" s="1344"/>
      <c r="EG47" s="1344"/>
      <c r="EH47" s="1344"/>
      <c r="EI47" s="1344"/>
      <c r="EJ47" s="1344"/>
      <c r="EK47" s="1344"/>
      <c r="EL47" s="1344"/>
      <c r="EM47" s="1344"/>
      <c r="EN47" s="1344"/>
      <c r="EO47" s="1344"/>
      <c r="EP47" s="1344"/>
      <c r="EQ47" s="1344"/>
      <c r="ER47" s="1344"/>
      <c r="ES47" s="1344"/>
      <c r="ET47" s="1344"/>
      <c r="EU47" s="1344"/>
      <c r="EV47" s="1344"/>
      <c r="EW47" s="1344"/>
      <c r="EX47" s="1344"/>
      <c r="EY47" s="1344"/>
      <c r="EZ47" s="1344"/>
      <c r="FA47" s="1344"/>
      <c r="FB47" s="1344"/>
      <c r="FC47" s="1344"/>
      <c r="FD47" s="1344"/>
      <c r="FE47" s="1344"/>
      <c r="FF47" s="1344"/>
      <c r="FG47" s="1344"/>
      <c r="FH47" s="1344"/>
      <c r="FI47" s="1344"/>
      <c r="FJ47" s="1344"/>
      <c r="FK47" s="1344"/>
      <c r="FL47" s="1344"/>
      <c r="FM47" s="1344"/>
      <c r="FN47" s="1344"/>
      <c r="FO47" s="1344"/>
      <c r="FP47" s="1344"/>
      <c r="FQ47" s="1344"/>
      <c r="FR47" s="1344"/>
      <c r="FS47" s="1344"/>
      <c r="FT47" s="1344"/>
      <c r="FU47" s="1344"/>
      <c r="FV47" s="1344"/>
      <c r="FW47" s="1344"/>
      <c r="FX47" s="1344"/>
      <c r="FY47" s="1344"/>
      <c r="FZ47" s="1344"/>
      <c r="GA47" s="1344"/>
      <c r="GB47" s="1344"/>
      <c r="GC47" s="1344"/>
      <c r="GD47" s="1344"/>
      <c r="GE47" s="1344"/>
      <c r="GF47" s="1344"/>
      <c r="GG47" s="1344"/>
      <c r="GH47" s="1344"/>
      <c r="GI47" s="1344"/>
      <c r="GJ47" s="1344"/>
      <c r="GK47" s="1344"/>
      <c r="GL47" s="1344"/>
      <c r="GM47" s="1344"/>
      <c r="GN47" s="1344"/>
      <c r="GO47" s="1344"/>
      <c r="GP47" s="1344"/>
      <c r="GQ47" s="1344"/>
      <c r="GR47" s="1344"/>
      <c r="GS47" s="1344"/>
      <c r="GT47" s="1344"/>
      <c r="GU47" s="1344"/>
      <c r="GV47" s="1344"/>
      <c r="GW47" s="1344"/>
      <c r="GX47" s="1344"/>
      <c r="GY47" s="1344"/>
      <c r="GZ47" s="1344"/>
      <c r="HA47" s="1344"/>
      <c r="HB47" s="1344"/>
      <c r="HC47" s="1344"/>
      <c r="HD47" s="1344"/>
      <c r="HE47" s="1344"/>
      <c r="HF47" s="1344"/>
      <c r="HG47" s="1344"/>
      <c r="HH47" s="1344"/>
      <c r="HI47" s="1344"/>
      <c r="HJ47" s="1344"/>
      <c r="HK47" s="1344"/>
      <c r="HL47" s="1344"/>
      <c r="HM47" s="1344"/>
      <c r="HN47" s="1344"/>
      <c r="HO47" s="1344"/>
      <c r="HP47" s="1344"/>
      <c r="HQ47" s="1344"/>
      <c r="HR47" s="1344"/>
      <c r="HS47" s="1344"/>
      <c r="HT47" s="1344"/>
      <c r="HU47" s="1344"/>
      <c r="HV47" s="1344"/>
      <c r="HW47" s="1344"/>
      <c r="HX47" s="1344"/>
      <c r="HY47" s="1344"/>
      <c r="HZ47" s="1344"/>
      <c r="IA47" s="1344"/>
      <c r="IB47" s="1344"/>
      <c r="IC47" s="1344"/>
      <c r="ID47" s="1344"/>
      <c r="IE47" s="1344"/>
      <c r="IF47" s="1344"/>
      <c r="IG47" s="1344"/>
      <c r="IH47" s="1344"/>
      <c r="II47" s="1344"/>
      <c r="IJ47" s="1344"/>
      <c r="IK47" s="1344"/>
      <c r="IL47" s="1344"/>
      <c r="IM47" s="1344"/>
      <c r="IN47" s="1344"/>
      <c r="IO47" s="1344"/>
      <c r="IP47" s="1344"/>
    </row>
    <row r="48" spans="1:250">
      <c r="A48" s="1344"/>
      <c r="B48" s="2908" t="s">
        <v>1372</v>
      </c>
      <c r="C48" s="2487" t="s">
        <v>1373</v>
      </c>
      <c r="D48" s="2424" t="s">
        <v>576</v>
      </c>
      <c r="E48" s="2500">
        <f>F48/1.076</f>
        <v>13.847583643122675</v>
      </c>
      <c r="F48" s="2501">
        <v>14.9</v>
      </c>
      <c r="G48" s="2501">
        <v>14.1</v>
      </c>
      <c r="H48" s="2501">
        <v>13.8</v>
      </c>
      <c r="I48" s="2501">
        <v>14</v>
      </c>
      <c r="J48" s="2501">
        <v>15</v>
      </c>
      <c r="K48" s="2501">
        <v>15.6</v>
      </c>
      <c r="L48" s="2501">
        <v>15.9</v>
      </c>
      <c r="M48" s="2003">
        <v>16</v>
      </c>
      <c r="N48" s="2002">
        <v>16.021999999999998</v>
      </c>
      <c r="O48" s="2002">
        <v>15.9483</v>
      </c>
      <c r="P48" s="2002">
        <v>15.816599999999999</v>
      </c>
      <c r="Q48" s="2002">
        <v>16.8642</v>
      </c>
      <c r="R48" s="2002">
        <v>17.055900000000001</v>
      </c>
      <c r="S48" s="2002">
        <v>17.3521</v>
      </c>
      <c r="T48" s="2002">
        <v>17.359500000000001</v>
      </c>
      <c r="U48" s="2002">
        <v>17.533799999999999</v>
      </c>
      <c r="V48" s="2002">
        <v>17.684000000000001</v>
      </c>
      <c r="W48" s="2002">
        <v>18.138300000000001</v>
      </c>
      <c r="X48" s="2002">
        <v>18.573499999999999</v>
      </c>
      <c r="Y48" s="2002">
        <v>19.035</v>
      </c>
      <c r="Z48" s="2002">
        <v>19.333100000000002</v>
      </c>
      <c r="AA48" s="2002">
        <v>19.726199999999999</v>
      </c>
      <c r="AB48" s="2002">
        <v>20.239999999999998</v>
      </c>
      <c r="AC48" s="2002">
        <v>20.697299999999998</v>
      </c>
      <c r="AD48" s="2002">
        <v>21.4359</v>
      </c>
      <c r="AE48" s="2002">
        <v>21.977</v>
      </c>
      <c r="AF48" s="2002">
        <v>22.608000000000001</v>
      </c>
      <c r="AG48" s="2002">
        <v>23.213200000000001</v>
      </c>
      <c r="AH48" s="2002">
        <v>23.698499999999999</v>
      </c>
      <c r="AI48" s="2002">
        <v>24.256499999999999</v>
      </c>
      <c r="AJ48" s="2002">
        <v>26.042400000000001</v>
      </c>
      <c r="AK48" s="2002">
        <v>26.808499999999999</v>
      </c>
      <c r="AL48" s="2002">
        <v>27.1586</v>
      </c>
      <c r="AM48" s="2002">
        <v>27.728300000000001</v>
      </c>
      <c r="AN48" s="2002">
        <v>28.064399999999999</v>
      </c>
      <c r="AO48" s="1936" t="s">
        <v>1374</v>
      </c>
      <c r="AP48" s="1344"/>
      <c r="AQ48" s="327" t="s">
        <v>1375</v>
      </c>
      <c r="AR48" s="1344"/>
      <c r="AS48" s="1344"/>
      <c r="AT48" s="1980"/>
      <c r="AU48" s="1980"/>
      <c r="AV48" s="1344"/>
      <c r="AW48" s="1344"/>
      <c r="AX48" s="1344"/>
      <c r="AY48" s="1344"/>
      <c r="AZ48" s="1344"/>
      <c r="BA48" s="1344"/>
      <c r="BB48" s="1344"/>
      <c r="BC48" s="1344"/>
      <c r="BD48" s="1344"/>
      <c r="BE48" s="1344"/>
      <c r="BF48" s="1344"/>
      <c r="BG48" s="1344"/>
      <c r="BH48" s="1344"/>
      <c r="BI48" s="1344"/>
      <c r="BJ48" s="1344"/>
      <c r="BK48" s="1344"/>
      <c r="BL48" s="1344"/>
      <c r="BM48" s="1344"/>
      <c r="BN48" s="1344"/>
      <c r="BO48" s="1344"/>
      <c r="BP48" s="1344"/>
      <c r="BQ48" s="1344"/>
      <c r="BR48" s="1344"/>
      <c r="BS48" s="1344"/>
      <c r="BT48" s="1344"/>
      <c r="BU48" s="1344"/>
      <c r="BV48" s="1344"/>
      <c r="BW48" s="1344"/>
      <c r="BX48" s="1344"/>
      <c r="BY48" s="1344"/>
      <c r="BZ48" s="1344"/>
      <c r="CA48" s="1344"/>
      <c r="CB48" s="1344"/>
      <c r="CC48" s="1344"/>
      <c r="CD48" s="1344"/>
      <c r="CE48" s="1344"/>
      <c r="CF48" s="1344"/>
      <c r="CG48" s="1344"/>
      <c r="CH48" s="1344"/>
      <c r="CI48" s="1344"/>
      <c r="CJ48" s="1344"/>
      <c r="CK48" s="1344"/>
      <c r="CL48" s="1344"/>
      <c r="CM48" s="1344"/>
      <c r="CN48" s="1344"/>
      <c r="CO48" s="1344"/>
      <c r="CP48" s="1344"/>
      <c r="CQ48" s="1344"/>
      <c r="CR48" s="1344"/>
      <c r="CS48" s="1344"/>
      <c r="CT48" s="1344"/>
      <c r="CU48" s="1344"/>
      <c r="CV48" s="1344"/>
      <c r="CW48" s="1344"/>
      <c r="CX48" s="1344"/>
      <c r="CY48" s="1344"/>
      <c r="CZ48" s="1344"/>
      <c r="DA48" s="1344"/>
      <c r="DB48" s="1344"/>
      <c r="DC48" s="1344"/>
      <c r="DD48" s="1344"/>
      <c r="DE48" s="1344"/>
      <c r="DF48" s="1344"/>
      <c r="DG48" s="1344"/>
      <c r="DH48" s="1344"/>
      <c r="DI48" s="1344"/>
      <c r="DJ48" s="1344"/>
      <c r="DK48" s="1344"/>
      <c r="DL48" s="1344"/>
      <c r="DM48" s="1344"/>
      <c r="DN48" s="1344"/>
      <c r="DO48" s="1344"/>
      <c r="DP48" s="1344"/>
      <c r="DQ48" s="1344"/>
      <c r="DR48" s="1344"/>
      <c r="DS48" s="1344"/>
      <c r="DT48" s="1344"/>
      <c r="DU48" s="1344"/>
      <c r="DV48" s="1344"/>
      <c r="DW48" s="1344"/>
      <c r="DX48" s="1344"/>
      <c r="DY48" s="1344"/>
      <c r="DZ48" s="1344"/>
      <c r="EA48" s="1344"/>
      <c r="EB48" s="1344"/>
      <c r="EC48" s="1344"/>
      <c r="ED48" s="1344"/>
      <c r="EE48" s="1344"/>
      <c r="EF48" s="1344"/>
      <c r="EG48" s="1344"/>
      <c r="EH48" s="1344"/>
      <c r="EI48" s="1344"/>
      <c r="EJ48" s="1344"/>
      <c r="EK48" s="1344"/>
      <c r="EL48" s="1344"/>
      <c r="EM48" s="1344"/>
      <c r="EN48" s="1344"/>
      <c r="EO48" s="1344"/>
      <c r="EP48" s="1344"/>
      <c r="EQ48" s="1344"/>
      <c r="ER48" s="1344"/>
      <c r="ES48" s="1344"/>
      <c r="ET48" s="1344"/>
      <c r="EU48" s="1344"/>
      <c r="EV48" s="1344"/>
      <c r="EW48" s="1344"/>
      <c r="EX48" s="1344"/>
      <c r="EY48" s="1344"/>
      <c r="EZ48" s="1344"/>
      <c r="FA48" s="1344"/>
      <c r="FB48" s="1344"/>
      <c r="FC48" s="1344"/>
      <c r="FD48" s="1344"/>
      <c r="FE48" s="1344"/>
      <c r="FF48" s="1344"/>
      <c r="FG48" s="1344"/>
      <c r="FH48" s="1344"/>
      <c r="FI48" s="1344"/>
      <c r="FJ48" s="1344"/>
      <c r="FK48" s="1344"/>
      <c r="FL48" s="1344"/>
      <c r="FM48" s="1344"/>
      <c r="FN48" s="1344"/>
      <c r="FO48" s="1344"/>
      <c r="FP48" s="1344"/>
      <c r="FQ48" s="1344"/>
      <c r="FR48" s="1344"/>
      <c r="FS48" s="1344"/>
      <c r="FT48" s="1344"/>
      <c r="FU48" s="1344"/>
      <c r="FV48" s="1344"/>
      <c r="FW48" s="1344"/>
      <c r="FX48" s="1344"/>
      <c r="FY48" s="1344"/>
      <c r="FZ48" s="1344"/>
      <c r="GA48" s="1344"/>
      <c r="GB48" s="1344"/>
      <c r="GC48" s="1344"/>
      <c r="GD48" s="1344"/>
      <c r="GE48" s="1344"/>
      <c r="GF48" s="1344"/>
      <c r="GG48" s="1344"/>
      <c r="GH48" s="1344"/>
      <c r="GI48" s="1344"/>
      <c r="GJ48" s="1344"/>
      <c r="GK48" s="1344"/>
      <c r="GL48" s="1344"/>
      <c r="GM48" s="1344"/>
      <c r="GN48" s="1344"/>
      <c r="GO48" s="1344"/>
      <c r="GP48" s="1344"/>
      <c r="GQ48" s="1344"/>
      <c r="GR48" s="1344"/>
      <c r="GS48" s="1344"/>
      <c r="GT48" s="1344"/>
      <c r="GU48" s="1344"/>
      <c r="GV48" s="1344"/>
      <c r="GW48" s="1344"/>
      <c r="GX48" s="1344"/>
      <c r="GY48" s="1344"/>
      <c r="GZ48" s="1344"/>
      <c r="HA48" s="1344"/>
      <c r="HB48" s="1344"/>
      <c r="HC48" s="1344"/>
      <c r="HD48" s="1344"/>
      <c r="HE48" s="1344"/>
      <c r="HF48" s="1344"/>
      <c r="HG48" s="1344"/>
      <c r="HH48" s="1344"/>
      <c r="HI48" s="1344"/>
      <c r="HJ48" s="1344"/>
      <c r="HK48" s="1344"/>
      <c r="HL48" s="1344"/>
      <c r="HM48" s="1344"/>
      <c r="HN48" s="1344"/>
      <c r="HO48" s="1344"/>
      <c r="HP48" s="1344"/>
      <c r="HQ48" s="1344"/>
      <c r="HR48" s="1344"/>
      <c r="HS48" s="1344"/>
      <c r="HT48" s="1344"/>
      <c r="HU48" s="1344"/>
      <c r="HV48" s="1344"/>
      <c r="HW48" s="1344"/>
      <c r="HX48" s="1344"/>
      <c r="HY48" s="1344"/>
      <c r="HZ48" s="1344"/>
      <c r="IA48" s="1344"/>
      <c r="IB48" s="1344"/>
      <c r="IC48" s="1344"/>
      <c r="ID48" s="1344"/>
      <c r="IE48" s="1344"/>
      <c r="IF48" s="1344"/>
      <c r="IG48" s="1344"/>
      <c r="IH48" s="1344"/>
      <c r="II48" s="1344"/>
      <c r="IJ48" s="1344"/>
      <c r="IK48" s="1344"/>
      <c r="IL48" s="1344"/>
      <c r="IM48" s="1344"/>
      <c r="IN48" s="1344"/>
      <c r="IO48" s="1344"/>
      <c r="IP48" s="1344"/>
    </row>
    <row r="49" spans="1:250">
      <c r="A49" s="1344"/>
      <c r="B49" s="2894"/>
      <c r="C49" s="2457" t="s">
        <v>1376</v>
      </c>
      <c r="D49" s="2430" t="s">
        <v>577</v>
      </c>
      <c r="E49" s="2502" t="s">
        <v>579</v>
      </c>
      <c r="F49" s="1226">
        <f t="shared" ref="F49:AN49" si="32">ROUND((F48-E48)/E48*100,1)</f>
        <v>7.6</v>
      </c>
      <c r="G49" s="1226">
        <f t="shared" si="32"/>
        <v>-5.4</v>
      </c>
      <c r="H49" s="1226">
        <f t="shared" si="32"/>
        <v>-2.1</v>
      </c>
      <c r="I49" s="1226">
        <f t="shared" si="32"/>
        <v>1.4</v>
      </c>
      <c r="J49" s="1226">
        <f t="shared" si="32"/>
        <v>7.1</v>
      </c>
      <c r="K49" s="1226">
        <f t="shared" si="32"/>
        <v>4</v>
      </c>
      <c r="L49" s="1226">
        <f t="shared" si="32"/>
        <v>1.9</v>
      </c>
      <c r="M49" s="1226">
        <f t="shared" si="32"/>
        <v>0.6</v>
      </c>
      <c r="N49" s="1226">
        <f t="shared" si="32"/>
        <v>0.1</v>
      </c>
      <c r="O49" s="1226">
        <f t="shared" si="32"/>
        <v>-0.5</v>
      </c>
      <c r="P49" s="1226">
        <f t="shared" si="32"/>
        <v>-0.8</v>
      </c>
      <c r="Q49" s="1226">
        <f t="shared" si="32"/>
        <v>6.6</v>
      </c>
      <c r="R49" s="1226">
        <f t="shared" si="32"/>
        <v>1.1000000000000001</v>
      </c>
      <c r="S49" s="1226">
        <f t="shared" si="32"/>
        <v>1.7</v>
      </c>
      <c r="T49" s="1226">
        <f t="shared" si="32"/>
        <v>0</v>
      </c>
      <c r="U49" s="1226">
        <f t="shared" si="32"/>
        <v>1</v>
      </c>
      <c r="V49" s="1226">
        <f t="shared" si="32"/>
        <v>0.9</v>
      </c>
      <c r="W49" s="1226">
        <f t="shared" si="32"/>
        <v>2.6</v>
      </c>
      <c r="X49" s="1226">
        <f t="shared" si="32"/>
        <v>2.4</v>
      </c>
      <c r="Y49" s="1226">
        <f t="shared" si="32"/>
        <v>2.5</v>
      </c>
      <c r="Z49" s="1226">
        <f t="shared" si="32"/>
        <v>1.6</v>
      </c>
      <c r="AA49" s="1226">
        <f t="shared" si="32"/>
        <v>2</v>
      </c>
      <c r="AB49" s="1226">
        <f t="shared" si="32"/>
        <v>2.6</v>
      </c>
      <c r="AC49" s="1226">
        <f t="shared" si="32"/>
        <v>2.2999999999999998</v>
      </c>
      <c r="AD49" s="1226">
        <f t="shared" si="32"/>
        <v>3.6</v>
      </c>
      <c r="AE49" s="1226">
        <f t="shared" si="32"/>
        <v>2.5</v>
      </c>
      <c r="AF49" s="1226">
        <f t="shared" si="32"/>
        <v>2.9</v>
      </c>
      <c r="AG49" s="1226">
        <f t="shared" si="32"/>
        <v>2.7</v>
      </c>
      <c r="AH49" s="1226">
        <f t="shared" si="32"/>
        <v>2.1</v>
      </c>
      <c r="AI49" s="1226">
        <f t="shared" si="32"/>
        <v>2.4</v>
      </c>
      <c r="AJ49" s="1226">
        <f t="shared" si="32"/>
        <v>7.4</v>
      </c>
      <c r="AK49" s="1511">
        <f t="shared" si="32"/>
        <v>2.9</v>
      </c>
      <c r="AL49" s="1226">
        <f t="shared" si="32"/>
        <v>1.3</v>
      </c>
      <c r="AM49" s="1226">
        <f t="shared" si="32"/>
        <v>2.1</v>
      </c>
      <c r="AN49" s="1226">
        <f t="shared" si="32"/>
        <v>1.2</v>
      </c>
      <c r="AO49" s="1970" t="s">
        <v>1377</v>
      </c>
      <c r="AP49" s="1344"/>
      <c r="AQ49" s="327" t="s">
        <v>1439</v>
      </c>
      <c r="AR49" s="1344"/>
      <c r="AS49" s="327"/>
      <c r="AT49" s="1980"/>
      <c r="AU49" s="1980"/>
      <c r="AV49" s="1344"/>
      <c r="AW49" s="1344"/>
      <c r="AX49" s="1344"/>
      <c r="AY49" s="1344"/>
      <c r="AZ49" s="1344"/>
      <c r="BA49" s="1344"/>
      <c r="BB49" s="1344"/>
      <c r="BC49" s="1344"/>
      <c r="BD49" s="1344"/>
      <c r="BE49" s="1344"/>
      <c r="BF49" s="1344"/>
      <c r="BG49" s="1344"/>
      <c r="BH49" s="1344"/>
      <c r="BI49" s="1344"/>
      <c r="BJ49" s="1344"/>
      <c r="BK49" s="1344"/>
      <c r="BL49" s="1344"/>
      <c r="BM49" s="1344"/>
      <c r="BN49" s="1344"/>
      <c r="BO49" s="1344"/>
      <c r="BP49" s="1344"/>
      <c r="BQ49" s="1344"/>
      <c r="BR49" s="1344"/>
      <c r="BS49" s="1344"/>
      <c r="BT49" s="1344"/>
      <c r="BU49" s="1344"/>
      <c r="BV49" s="1344"/>
      <c r="BW49" s="1344"/>
      <c r="BX49" s="1344"/>
      <c r="BY49" s="1344"/>
      <c r="BZ49" s="1344"/>
      <c r="CA49" s="1344"/>
      <c r="CB49" s="1344"/>
      <c r="CC49" s="1344"/>
      <c r="CD49" s="1344"/>
      <c r="CE49" s="1344"/>
      <c r="CF49" s="1344"/>
      <c r="CG49" s="1344"/>
      <c r="CH49" s="1344"/>
      <c r="CI49" s="1344"/>
      <c r="CJ49" s="1344"/>
      <c r="CK49" s="1344"/>
      <c r="CL49" s="1344"/>
      <c r="CM49" s="1344"/>
      <c r="CN49" s="1344"/>
      <c r="CO49" s="1344"/>
      <c r="CP49" s="1344"/>
      <c r="CQ49" s="1344"/>
      <c r="CR49" s="1344"/>
      <c r="CS49" s="1344"/>
      <c r="CT49" s="1344"/>
      <c r="CU49" s="1344"/>
      <c r="CV49" s="1344"/>
      <c r="CW49" s="1344"/>
      <c r="CX49" s="1344"/>
      <c r="CY49" s="1344"/>
      <c r="CZ49" s="1344"/>
      <c r="DA49" s="1344"/>
      <c r="DB49" s="1344"/>
      <c r="DC49" s="1344"/>
      <c r="DD49" s="1344"/>
      <c r="DE49" s="1344"/>
      <c r="DF49" s="1344"/>
      <c r="DG49" s="1344"/>
      <c r="DH49" s="1344"/>
      <c r="DI49" s="1344"/>
      <c r="DJ49" s="1344"/>
      <c r="DK49" s="1344"/>
      <c r="DL49" s="1344"/>
      <c r="DM49" s="1344"/>
      <c r="DN49" s="1344"/>
      <c r="DO49" s="1344"/>
      <c r="DP49" s="1344"/>
      <c r="DQ49" s="1344"/>
      <c r="DR49" s="1344"/>
      <c r="DS49" s="1344"/>
      <c r="DT49" s="1344"/>
      <c r="DU49" s="1344"/>
      <c r="DV49" s="1344"/>
      <c r="DW49" s="1344"/>
      <c r="DX49" s="1344"/>
      <c r="DY49" s="1344"/>
      <c r="DZ49" s="1344"/>
      <c r="EA49" s="1344"/>
      <c r="EB49" s="1344"/>
      <c r="EC49" s="1344"/>
      <c r="ED49" s="1344"/>
      <c r="EE49" s="1344"/>
      <c r="EF49" s="1344"/>
      <c r="EG49" s="1344"/>
      <c r="EH49" s="1344"/>
      <c r="EI49" s="1344"/>
      <c r="EJ49" s="1344"/>
      <c r="EK49" s="1344"/>
      <c r="EL49" s="1344"/>
      <c r="EM49" s="1344"/>
      <c r="EN49" s="1344"/>
      <c r="EO49" s="1344"/>
      <c r="EP49" s="1344"/>
      <c r="EQ49" s="1344"/>
      <c r="ER49" s="1344"/>
      <c r="ES49" s="1344"/>
      <c r="ET49" s="1344"/>
      <c r="EU49" s="1344"/>
      <c r="EV49" s="1344"/>
      <c r="EW49" s="1344"/>
      <c r="EX49" s="1344"/>
      <c r="EY49" s="1344"/>
      <c r="EZ49" s="1344"/>
      <c r="FA49" s="1344"/>
      <c r="FB49" s="1344"/>
      <c r="FC49" s="1344"/>
      <c r="FD49" s="1344"/>
      <c r="FE49" s="1344"/>
      <c r="FF49" s="1344"/>
      <c r="FG49" s="1344"/>
      <c r="FH49" s="1344"/>
      <c r="FI49" s="1344"/>
      <c r="FJ49" s="1344"/>
      <c r="FK49" s="1344"/>
      <c r="FL49" s="1344"/>
      <c r="FM49" s="1344"/>
      <c r="FN49" s="1344"/>
      <c r="FO49" s="1344"/>
      <c r="FP49" s="1344"/>
      <c r="FQ49" s="1344"/>
      <c r="FR49" s="1344"/>
      <c r="FS49" s="1344"/>
      <c r="FT49" s="1344"/>
      <c r="FU49" s="1344"/>
      <c r="FV49" s="1344"/>
      <c r="FW49" s="1344"/>
      <c r="FX49" s="1344"/>
      <c r="FY49" s="1344"/>
      <c r="FZ49" s="1344"/>
      <c r="GA49" s="1344"/>
      <c r="GB49" s="1344"/>
      <c r="GC49" s="1344"/>
      <c r="GD49" s="1344"/>
      <c r="GE49" s="1344"/>
      <c r="GF49" s="1344"/>
      <c r="GG49" s="1344"/>
      <c r="GH49" s="1344"/>
      <c r="GI49" s="1344"/>
      <c r="GJ49" s="1344"/>
      <c r="GK49" s="1344"/>
      <c r="GL49" s="1344"/>
      <c r="GM49" s="1344"/>
      <c r="GN49" s="1344"/>
      <c r="GO49" s="1344"/>
      <c r="GP49" s="1344"/>
      <c r="GQ49" s="1344"/>
      <c r="GR49" s="1344"/>
      <c r="GS49" s="1344"/>
      <c r="GT49" s="1344"/>
      <c r="GU49" s="1344"/>
      <c r="GV49" s="1344"/>
      <c r="GW49" s="1344"/>
      <c r="GX49" s="1344"/>
      <c r="GY49" s="1344"/>
      <c r="GZ49" s="1344"/>
      <c r="HA49" s="1344"/>
      <c r="HB49" s="1344"/>
      <c r="HC49" s="1344"/>
      <c r="HD49" s="1344"/>
      <c r="HE49" s="1344"/>
      <c r="HF49" s="1344"/>
      <c r="HG49" s="1344"/>
      <c r="HH49" s="1344"/>
      <c r="HI49" s="1344"/>
      <c r="HJ49" s="1344"/>
      <c r="HK49" s="1344"/>
      <c r="HL49" s="1344"/>
      <c r="HM49" s="1344"/>
      <c r="HN49" s="1344"/>
      <c r="HO49" s="1344"/>
      <c r="HP49" s="1344"/>
      <c r="HQ49" s="1344"/>
      <c r="HR49" s="1344"/>
      <c r="HS49" s="1344"/>
      <c r="HT49" s="1344"/>
      <c r="HU49" s="1344"/>
      <c r="HV49" s="1344"/>
      <c r="HW49" s="1344"/>
      <c r="HX49" s="1344"/>
      <c r="HY49" s="1344"/>
      <c r="HZ49" s="1344"/>
      <c r="IA49" s="1344"/>
      <c r="IB49" s="1344"/>
      <c r="IC49" s="1344"/>
      <c r="ID49" s="1344"/>
      <c r="IE49" s="1344"/>
      <c r="IF49" s="1344"/>
      <c r="IG49" s="1344"/>
      <c r="IH49" s="1344"/>
      <c r="II49" s="1344"/>
      <c r="IJ49" s="1344"/>
      <c r="IK49" s="1344"/>
      <c r="IL49" s="1344"/>
      <c r="IM49" s="1344"/>
      <c r="IN49" s="1344"/>
      <c r="IO49" s="1344"/>
      <c r="IP49" s="1344"/>
    </row>
    <row r="50" spans="1:250">
      <c r="A50" s="1344"/>
      <c r="B50" s="2894"/>
      <c r="C50" s="2487" t="s">
        <v>1373</v>
      </c>
      <c r="D50" s="2424" t="s">
        <v>576</v>
      </c>
      <c r="E50" s="2503">
        <f>F50/1.046</f>
        <v>11.089866156787762</v>
      </c>
      <c r="F50" s="2501">
        <v>11.6</v>
      </c>
      <c r="G50" s="2501">
        <v>11.7</v>
      </c>
      <c r="H50" s="2501">
        <v>11.9</v>
      </c>
      <c r="I50" s="2501">
        <v>11.9</v>
      </c>
      <c r="J50" s="2501">
        <v>11.8</v>
      </c>
      <c r="K50" s="2501">
        <v>12.3</v>
      </c>
      <c r="L50" s="2501">
        <v>12.4</v>
      </c>
      <c r="M50" s="2003">
        <v>12.5</v>
      </c>
      <c r="N50" s="2002">
        <v>12.1225</v>
      </c>
      <c r="O50" s="2002">
        <v>12.022</v>
      </c>
      <c r="P50" s="2002">
        <v>11.614800000000001</v>
      </c>
      <c r="Q50" s="2002">
        <v>11.168200000000001</v>
      </c>
      <c r="R50" s="2002">
        <v>10.7697</v>
      </c>
      <c r="S50" s="2002">
        <v>10.670299999999999</v>
      </c>
      <c r="T50" s="2002">
        <v>10.407500000000001</v>
      </c>
      <c r="U50" s="2002">
        <v>10.449400000000001</v>
      </c>
      <c r="V50" s="2002">
        <v>10.174899999999999</v>
      </c>
      <c r="W50" s="2002">
        <v>10.3597</v>
      </c>
      <c r="X50" s="2002">
        <v>9.9625000000000004</v>
      </c>
      <c r="Y50" s="2002">
        <v>9.8208000000000002</v>
      </c>
      <c r="Z50" s="2002">
        <v>9.8508999999999993</v>
      </c>
      <c r="AA50" s="2002">
        <v>9.6452000000000009</v>
      </c>
      <c r="AB50" s="2002">
        <v>9.7761999999999993</v>
      </c>
      <c r="AC50" s="2002">
        <v>10.0068</v>
      </c>
      <c r="AD50" s="2002">
        <v>10.2723</v>
      </c>
      <c r="AE50" s="2002">
        <v>10.4895</v>
      </c>
      <c r="AF50" s="2002">
        <v>10.574199999999999</v>
      </c>
      <c r="AG50" s="2002">
        <v>10.7271</v>
      </c>
      <c r="AH50" s="2002">
        <v>10.853999999999999</v>
      </c>
      <c r="AI50" s="2002">
        <v>11.031700000000001</v>
      </c>
      <c r="AJ50" s="2004">
        <v>11.038</v>
      </c>
      <c r="AK50" s="2004">
        <v>11.0901</v>
      </c>
      <c r="AL50" s="2002">
        <v>11.856</v>
      </c>
      <c r="AM50" s="2002">
        <v>12.1112</v>
      </c>
      <c r="AN50" s="2002">
        <v>12.4656</v>
      </c>
      <c r="AO50" s="1936" t="s">
        <v>1378</v>
      </c>
      <c r="AP50" s="1344"/>
      <c r="AQ50" s="327" t="s">
        <v>1375</v>
      </c>
      <c r="AR50" s="1344"/>
      <c r="AS50" s="327"/>
      <c r="AT50" s="1980"/>
      <c r="AU50" s="1980"/>
      <c r="AV50" s="1344"/>
      <c r="AW50" s="1344"/>
      <c r="AX50" s="1344"/>
      <c r="AY50" s="1344"/>
      <c r="AZ50" s="1344"/>
      <c r="BA50" s="1344"/>
      <c r="BB50" s="1344"/>
      <c r="BC50" s="1344"/>
      <c r="BD50" s="1344"/>
      <c r="BE50" s="1344"/>
      <c r="BF50" s="1344"/>
      <c r="BG50" s="1344"/>
      <c r="BH50" s="1344"/>
      <c r="BI50" s="1344"/>
      <c r="BJ50" s="1344"/>
      <c r="BK50" s="1344"/>
      <c r="BL50" s="1344"/>
      <c r="BM50" s="1344"/>
      <c r="BN50" s="1344"/>
      <c r="BO50" s="1344"/>
      <c r="BP50" s="1344"/>
      <c r="BQ50" s="1344"/>
      <c r="BR50" s="1344"/>
      <c r="BS50" s="1344"/>
      <c r="BT50" s="1344"/>
      <c r="BU50" s="1344"/>
      <c r="BV50" s="1344"/>
      <c r="BW50" s="1344"/>
      <c r="BX50" s="1344"/>
      <c r="BY50" s="1344"/>
      <c r="BZ50" s="1344"/>
      <c r="CA50" s="1344"/>
      <c r="CB50" s="1344"/>
      <c r="CC50" s="1344"/>
      <c r="CD50" s="1344"/>
      <c r="CE50" s="1344"/>
      <c r="CF50" s="1344"/>
      <c r="CG50" s="1344"/>
      <c r="CH50" s="1344"/>
      <c r="CI50" s="1344"/>
      <c r="CJ50" s="1344"/>
      <c r="CK50" s="1344"/>
      <c r="CL50" s="1344"/>
      <c r="CM50" s="1344"/>
      <c r="CN50" s="1344"/>
      <c r="CO50" s="1344"/>
      <c r="CP50" s="1344"/>
      <c r="CQ50" s="1344"/>
      <c r="CR50" s="1344"/>
      <c r="CS50" s="1344"/>
      <c r="CT50" s="1344"/>
      <c r="CU50" s="1344"/>
      <c r="CV50" s="1344"/>
      <c r="CW50" s="1344"/>
      <c r="CX50" s="1344"/>
      <c r="CY50" s="1344"/>
      <c r="CZ50" s="1344"/>
      <c r="DA50" s="1344"/>
      <c r="DB50" s="1344"/>
      <c r="DC50" s="1344"/>
      <c r="DD50" s="1344"/>
      <c r="DE50" s="1344"/>
      <c r="DF50" s="1344"/>
      <c r="DG50" s="1344"/>
      <c r="DH50" s="1344"/>
      <c r="DI50" s="1344"/>
      <c r="DJ50" s="1344"/>
      <c r="DK50" s="1344"/>
      <c r="DL50" s="1344"/>
      <c r="DM50" s="1344"/>
      <c r="DN50" s="1344"/>
      <c r="DO50" s="1344"/>
      <c r="DP50" s="1344"/>
      <c r="DQ50" s="1344"/>
      <c r="DR50" s="1344"/>
      <c r="DS50" s="1344"/>
      <c r="DT50" s="1344"/>
      <c r="DU50" s="1344"/>
      <c r="DV50" s="1344"/>
      <c r="DW50" s="1344"/>
      <c r="DX50" s="1344"/>
      <c r="DY50" s="1344"/>
      <c r="DZ50" s="1344"/>
      <c r="EA50" s="1344"/>
      <c r="EB50" s="1344"/>
      <c r="EC50" s="1344"/>
      <c r="ED50" s="1344"/>
      <c r="EE50" s="1344"/>
      <c r="EF50" s="1344"/>
      <c r="EG50" s="1344"/>
      <c r="EH50" s="1344"/>
      <c r="EI50" s="1344"/>
      <c r="EJ50" s="1344"/>
      <c r="EK50" s="1344"/>
      <c r="EL50" s="1344"/>
      <c r="EM50" s="1344"/>
      <c r="EN50" s="1344"/>
      <c r="EO50" s="1344"/>
      <c r="EP50" s="1344"/>
      <c r="EQ50" s="1344"/>
      <c r="ER50" s="1344"/>
      <c r="ES50" s="1344"/>
      <c r="ET50" s="1344"/>
      <c r="EU50" s="1344"/>
      <c r="EV50" s="1344"/>
      <c r="EW50" s="1344"/>
      <c r="EX50" s="1344"/>
      <c r="EY50" s="1344"/>
      <c r="EZ50" s="1344"/>
      <c r="FA50" s="1344"/>
      <c r="FB50" s="1344"/>
      <c r="FC50" s="1344"/>
      <c r="FD50" s="1344"/>
      <c r="FE50" s="1344"/>
      <c r="FF50" s="1344"/>
      <c r="FG50" s="1344"/>
      <c r="FH50" s="1344"/>
      <c r="FI50" s="1344"/>
      <c r="FJ50" s="1344"/>
      <c r="FK50" s="1344"/>
      <c r="FL50" s="1344"/>
      <c r="FM50" s="1344"/>
      <c r="FN50" s="1344"/>
      <c r="FO50" s="1344"/>
      <c r="FP50" s="1344"/>
      <c r="FQ50" s="1344"/>
      <c r="FR50" s="1344"/>
      <c r="FS50" s="1344"/>
      <c r="FT50" s="1344"/>
      <c r="FU50" s="1344"/>
      <c r="FV50" s="1344"/>
      <c r="FW50" s="1344"/>
      <c r="FX50" s="1344"/>
      <c r="FY50" s="1344"/>
      <c r="FZ50" s="1344"/>
      <c r="GA50" s="1344"/>
      <c r="GB50" s="1344"/>
      <c r="GC50" s="1344"/>
      <c r="GD50" s="1344"/>
      <c r="GE50" s="1344"/>
      <c r="GF50" s="1344"/>
      <c r="GG50" s="1344"/>
      <c r="GH50" s="1344"/>
      <c r="GI50" s="1344"/>
      <c r="GJ50" s="1344"/>
      <c r="GK50" s="1344"/>
      <c r="GL50" s="1344"/>
      <c r="GM50" s="1344"/>
      <c r="GN50" s="1344"/>
      <c r="GO50" s="1344"/>
      <c r="GP50" s="1344"/>
      <c r="GQ50" s="1344"/>
      <c r="GR50" s="1344"/>
      <c r="GS50" s="1344"/>
      <c r="GT50" s="1344"/>
      <c r="GU50" s="1344"/>
      <c r="GV50" s="1344"/>
      <c r="GW50" s="1344"/>
      <c r="GX50" s="1344"/>
      <c r="GY50" s="1344"/>
      <c r="GZ50" s="1344"/>
      <c r="HA50" s="1344"/>
      <c r="HB50" s="1344"/>
      <c r="HC50" s="1344"/>
      <c r="HD50" s="1344"/>
      <c r="HE50" s="1344"/>
      <c r="HF50" s="1344"/>
      <c r="HG50" s="1344"/>
      <c r="HH50" s="1344"/>
      <c r="HI50" s="1344"/>
      <c r="HJ50" s="1344"/>
      <c r="HK50" s="1344"/>
      <c r="HL50" s="1344"/>
      <c r="HM50" s="1344"/>
      <c r="HN50" s="1344"/>
      <c r="HO50" s="1344"/>
      <c r="HP50" s="1344"/>
      <c r="HQ50" s="1344"/>
      <c r="HR50" s="1344"/>
      <c r="HS50" s="1344"/>
      <c r="HT50" s="1344"/>
      <c r="HU50" s="1344"/>
      <c r="HV50" s="1344"/>
      <c r="HW50" s="1344"/>
      <c r="HX50" s="1344"/>
      <c r="HY50" s="1344"/>
      <c r="HZ50" s="1344"/>
      <c r="IA50" s="1344"/>
      <c r="IB50" s="1344"/>
      <c r="IC50" s="1344"/>
      <c r="ID50" s="1344"/>
      <c r="IE50" s="1344"/>
      <c r="IF50" s="1344"/>
      <c r="IG50" s="1344"/>
      <c r="IH50" s="1344"/>
      <c r="II50" s="1344"/>
      <c r="IJ50" s="1344"/>
      <c r="IK50" s="1344"/>
      <c r="IL50" s="1344"/>
      <c r="IM50" s="1344"/>
      <c r="IN50" s="1344"/>
      <c r="IO50" s="1344"/>
      <c r="IP50" s="1344"/>
    </row>
    <row r="51" spans="1:250">
      <c r="A51" s="1344"/>
      <c r="B51" s="2895"/>
      <c r="C51" s="2504" t="s">
        <v>1379</v>
      </c>
      <c r="D51" s="2430" t="s">
        <v>577</v>
      </c>
      <c r="E51" s="2502" t="s">
        <v>579</v>
      </c>
      <c r="F51" s="1226">
        <f t="shared" ref="F51:AJ51" si="33">ROUND((F50-E50)/E50*100,1)</f>
        <v>4.5999999999999996</v>
      </c>
      <c r="G51" s="1226">
        <f t="shared" si="33"/>
        <v>0.9</v>
      </c>
      <c r="H51" s="1226">
        <f t="shared" si="33"/>
        <v>1.7</v>
      </c>
      <c r="I51" s="1226">
        <f t="shared" si="33"/>
        <v>0</v>
      </c>
      <c r="J51" s="1226">
        <f t="shared" si="33"/>
        <v>-0.8</v>
      </c>
      <c r="K51" s="1226">
        <f t="shared" si="33"/>
        <v>4.2</v>
      </c>
      <c r="L51" s="1226">
        <f t="shared" si="33"/>
        <v>0.8</v>
      </c>
      <c r="M51" s="1226">
        <f t="shared" si="33"/>
        <v>0.8</v>
      </c>
      <c r="N51" s="1226">
        <f t="shared" si="33"/>
        <v>-3</v>
      </c>
      <c r="O51" s="1226">
        <f t="shared" si="33"/>
        <v>-0.8</v>
      </c>
      <c r="P51" s="1226">
        <f t="shared" si="33"/>
        <v>-3.4</v>
      </c>
      <c r="Q51" s="1226">
        <f t="shared" si="33"/>
        <v>-3.8</v>
      </c>
      <c r="R51" s="1226">
        <f t="shared" si="33"/>
        <v>-3.6</v>
      </c>
      <c r="S51" s="1226">
        <f t="shared" si="33"/>
        <v>-0.9</v>
      </c>
      <c r="T51" s="1226">
        <f t="shared" si="33"/>
        <v>-2.5</v>
      </c>
      <c r="U51" s="1226">
        <f t="shared" si="33"/>
        <v>0.4</v>
      </c>
      <c r="V51" s="1226">
        <f t="shared" si="33"/>
        <v>-2.6</v>
      </c>
      <c r="W51" s="1226">
        <f t="shared" si="33"/>
        <v>1.8</v>
      </c>
      <c r="X51" s="1226">
        <f t="shared" si="33"/>
        <v>-3.8</v>
      </c>
      <c r="Y51" s="1226">
        <f t="shared" si="33"/>
        <v>-1.4</v>
      </c>
      <c r="Z51" s="1226">
        <f t="shared" si="33"/>
        <v>0.3</v>
      </c>
      <c r="AA51" s="1226">
        <f t="shared" si="33"/>
        <v>-2.1</v>
      </c>
      <c r="AB51" s="1226">
        <f t="shared" si="33"/>
        <v>1.4</v>
      </c>
      <c r="AC51" s="1226">
        <f t="shared" si="33"/>
        <v>2.4</v>
      </c>
      <c r="AD51" s="1226">
        <f t="shared" si="33"/>
        <v>2.7</v>
      </c>
      <c r="AE51" s="1226">
        <f t="shared" si="33"/>
        <v>2.1</v>
      </c>
      <c r="AF51" s="1226">
        <f t="shared" si="33"/>
        <v>0.8</v>
      </c>
      <c r="AG51" s="1226">
        <f t="shared" si="33"/>
        <v>1.4</v>
      </c>
      <c r="AH51" s="1226">
        <f t="shared" si="33"/>
        <v>1.2</v>
      </c>
      <c r="AI51" s="1226">
        <f t="shared" si="33"/>
        <v>1.6</v>
      </c>
      <c r="AJ51" s="1226">
        <f t="shared" si="33"/>
        <v>0.1</v>
      </c>
      <c r="AK51" s="1226">
        <f>ROUND((AK50-AJ50)/AJ50*100,1)</f>
        <v>0.5</v>
      </c>
      <c r="AL51" s="1226">
        <f>ROUND((AL50-AK50)/AK50*100,1)</f>
        <v>6.9</v>
      </c>
      <c r="AM51" s="1511">
        <f>ROUND((AM50-AL50)/AL50*100,1)</f>
        <v>2.2000000000000002</v>
      </c>
      <c r="AN51" s="2257">
        <f>ROUND((AN50-AM50)/AM50*100,1)</f>
        <v>2.9</v>
      </c>
      <c r="AO51" s="1977"/>
      <c r="AP51" s="1344"/>
      <c r="AQ51" s="327" t="s">
        <v>1439</v>
      </c>
      <c r="AR51" s="1344"/>
      <c r="AS51" s="1295"/>
      <c r="AT51" s="1980"/>
      <c r="AU51" s="1980"/>
      <c r="AV51" s="1344"/>
      <c r="AW51" s="1344"/>
      <c r="AX51" s="1344"/>
      <c r="AY51" s="1344"/>
      <c r="AZ51" s="1344"/>
      <c r="BA51" s="1344"/>
      <c r="BB51" s="1344"/>
      <c r="BC51" s="1344"/>
      <c r="BD51" s="1344"/>
      <c r="BE51" s="1344"/>
      <c r="BF51" s="1344"/>
      <c r="BG51" s="1344"/>
      <c r="BH51" s="1344"/>
      <c r="BI51" s="1344"/>
      <c r="BJ51" s="1344"/>
      <c r="BK51" s="1344"/>
      <c r="BL51" s="1344"/>
      <c r="BM51" s="1344"/>
      <c r="BN51" s="1344"/>
      <c r="BO51" s="1344"/>
      <c r="BP51" s="1344"/>
      <c r="BQ51" s="1344"/>
      <c r="BR51" s="1344"/>
      <c r="BS51" s="1344"/>
      <c r="BT51" s="1344"/>
      <c r="BU51" s="1344"/>
      <c r="BV51" s="1344"/>
      <c r="BW51" s="1344"/>
      <c r="BX51" s="1344"/>
      <c r="BY51" s="1344"/>
      <c r="BZ51" s="1344"/>
      <c r="CA51" s="1344"/>
      <c r="CB51" s="1344"/>
      <c r="CC51" s="1344"/>
      <c r="CD51" s="1344"/>
      <c r="CE51" s="1344"/>
      <c r="CF51" s="1344"/>
      <c r="CG51" s="1344"/>
      <c r="CH51" s="1344"/>
      <c r="CI51" s="1344"/>
      <c r="CJ51" s="1344"/>
      <c r="CK51" s="1344"/>
      <c r="CL51" s="1344"/>
      <c r="CM51" s="1344"/>
      <c r="CN51" s="1344"/>
      <c r="CO51" s="1344"/>
      <c r="CP51" s="1344"/>
      <c r="CQ51" s="1344"/>
      <c r="CR51" s="1344"/>
      <c r="CS51" s="1344"/>
      <c r="CT51" s="1344"/>
      <c r="CU51" s="1344"/>
      <c r="CV51" s="1344"/>
      <c r="CW51" s="1344"/>
      <c r="CX51" s="1344"/>
      <c r="CY51" s="1344"/>
      <c r="CZ51" s="1344"/>
      <c r="DA51" s="1344"/>
      <c r="DB51" s="1344"/>
      <c r="DC51" s="1344"/>
      <c r="DD51" s="1344"/>
      <c r="DE51" s="1344"/>
      <c r="DF51" s="1344"/>
      <c r="DG51" s="1344"/>
      <c r="DH51" s="1344"/>
      <c r="DI51" s="1344"/>
      <c r="DJ51" s="1344"/>
      <c r="DK51" s="1344"/>
      <c r="DL51" s="1344"/>
      <c r="DM51" s="1344"/>
      <c r="DN51" s="1344"/>
      <c r="DO51" s="1344"/>
      <c r="DP51" s="1344"/>
      <c r="DQ51" s="1344"/>
      <c r="DR51" s="1344"/>
      <c r="DS51" s="1344"/>
      <c r="DT51" s="1344"/>
      <c r="DU51" s="1344"/>
      <c r="DV51" s="1344"/>
      <c r="DW51" s="1344"/>
      <c r="DX51" s="1344"/>
      <c r="DY51" s="1344"/>
      <c r="DZ51" s="1344"/>
      <c r="EA51" s="1344"/>
      <c r="EB51" s="1344"/>
      <c r="EC51" s="1344"/>
      <c r="ED51" s="1344"/>
      <c r="EE51" s="1344"/>
      <c r="EF51" s="1344"/>
      <c r="EG51" s="1344"/>
      <c r="EH51" s="1344"/>
      <c r="EI51" s="1344"/>
      <c r="EJ51" s="1344"/>
      <c r="EK51" s="1344"/>
      <c r="EL51" s="1344"/>
      <c r="EM51" s="1344"/>
      <c r="EN51" s="1344"/>
      <c r="EO51" s="1344"/>
      <c r="EP51" s="1344"/>
      <c r="EQ51" s="1344"/>
      <c r="ER51" s="1344"/>
      <c r="ES51" s="1344"/>
      <c r="ET51" s="1344"/>
      <c r="EU51" s="1344"/>
      <c r="EV51" s="1344"/>
      <c r="EW51" s="1344"/>
      <c r="EX51" s="1344"/>
      <c r="EY51" s="1344"/>
      <c r="EZ51" s="1344"/>
      <c r="FA51" s="1344"/>
      <c r="FB51" s="1344"/>
      <c r="FC51" s="1344"/>
      <c r="FD51" s="1344"/>
      <c r="FE51" s="1344"/>
      <c r="FF51" s="1344"/>
      <c r="FG51" s="1344"/>
      <c r="FH51" s="1344"/>
      <c r="FI51" s="1344"/>
      <c r="FJ51" s="1344"/>
      <c r="FK51" s="1344"/>
      <c r="FL51" s="1344"/>
      <c r="FM51" s="1344"/>
      <c r="FN51" s="1344"/>
      <c r="FO51" s="1344"/>
      <c r="FP51" s="1344"/>
      <c r="FQ51" s="1344"/>
      <c r="FR51" s="1344"/>
      <c r="FS51" s="1344"/>
      <c r="FT51" s="1344"/>
      <c r="FU51" s="1344"/>
      <c r="FV51" s="1344"/>
      <c r="FW51" s="1344"/>
      <c r="FX51" s="1344"/>
      <c r="FY51" s="1344"/>
      <c r="FZ51" s="1344"/>
      <c r="GA51" s="1344"/>
      <c r="GB51" s="1344"/>
      <c r="GC51" s="1344"/>
      <c r="GD51" s="1344"/>
      <c r="GE51" s="1344"/>
      <c r="GF51" s="1344"/>
      <c r="GG51" s="1344"/>
      <c r="GH51" s="1344"/>
      <c r="GI51" s="1344"/>
      <c r="GJ51" s="1344"/>
      <c r="GK51" s="1344"/>
      <c r="GL51" s="1344"/>
      <c r="GM51" s="1344"/>
      <c r="GN51" s="1344"/>
      <c r="GO51" s="1344"/>
      <c r="GP51" s="1344"/>
      <c r="GQ51" s="1344"/>
      <c r="GR51" s="1344"/>
      <c r="GS51" s="1344"/>
      <c r="GT51" s="1344"/>
      <c r="GU51" s="1344"/>
      <c r="GV51" s="1344"/>
      <c r="GW51" s="1344"/>
      <c r="GX51" s="1344"/>
      <c r="GY51" s="1344"/>
      <c r="GZ51" s="1344"/>
      <c r="HA51" s="1344"/>
      <c r="HB51" s="1344"/>
      <c r="HC51" s="1344"/>
      <c r="HD51" s="1344"/>
      <c r="HE51" s="1344"/>
      <c r="HF51" s="1344"/>
      <c r="HG51" s="1344"/>
      <c r="HH51" s="1344"/>
      <c r="HI51" s="1344"/>
      <c r="HJ51" s="1344"/>
      <c r="HK51" s="1344"/>
      <c r="HL51" s="1344"/>
      <c r="HM51" s="1344"/>
      <c r="HN51" s="1344"/>
      <c r="HO51" s="1344"/>
      <c r="HP51" s="1344"/>
      <c r="HQ51" s="1344"/>
      <c r="HR51" s="1344"/>
      <c r="HS51" s="1344"/>
      <c r="HT51" s="1344"/>
      <c r="HU51" s="1344"/>
      <c r="HV51" s="1344"/>
      <c r="HW51" s="1344"/>
      <c r="HX51" s="1344"/>
      <c r="HY51" s="1344"/>
      <c r="HZ51" s="1344"/>
      <c r="IA51" s="1344"/>
      <c r="IB51" s="1344"/>
      <c r="IC51" s="1344"/>
      <c r="ID51" s="1344"/>
      <c r="IE51" s="1344"/>
      <c r="IF51" s="1344"/>
      <c r="IG51" s="1344"/>
      <c r="IH51" s="1344"/>
      <c r="II51" s="1344"/>
      <c r="IJ51" s="1344"/>
      <c r="IK51" s="1344"/>
      <c r="IL51" s="1344"/>
      <c r="IM51" s="1344"/>
      <c r="IN51" s="1344"/>
      <c r="IO51" s="1344"/>
      <c r="IP51" s="1344"/>
    </row>
    <row r="52" spans="1:250">
      <c r="A52" s="1344"/>
      <c r="B52" s="2908" t="s">
        <v>1380</v>
      </c>
      <c r="C52" s="2505" t="s">
        <v>1381</v>
      </c>
      <c r="D52" s="2438" t="s">
        <v>1382</v>
      </c>
      <c r="E52" s="2506">
        <v>52669.180350000002</v>
      </c>
      <c r="F52" s="2506">
        <v>57143.682910000003</v>
      </c>
      <c r="G52" s="2506">
        <v>59009.379330000003</v>
      </c>
      <c r="H52" s="2506">
        <v>58438.118849999999</v>
      </c>
      <c r="I52" s="2506">
        <v>50780.063399999999</v>
      </c>
      <c r="J52" s="2506">
        <v>42999.775309999997</v>
      </c>
      <c r="K52" s="2506">
        <v>38862.63564</v>
      </c>
      <c r="L52" s="2506">
        <v>46680.677519999997</v>
      </c>
      <c r="M52" s="2506">
        <v>51790.042829999999</v>
      </c>
      <c r="N52" s="2506">
        <v>48652.587169999999</v>
      </c>
      <c r="O52" s="2482">
        <v>44119.16145</v>
      </c>
      <c r="P52" s="2482">
        <v>44959.171540000003</v>
      </c>
      <c r="Q52" s="2482">
        <v>43659.213880000003</v>
      </c>
      <c r="R52" s="2482">
        <v>47034.107830000001</v>
      </c>
      <c r="S52" s="2482">
        <v>48224.113720000001</v>
      </c>
      <c r="T52" s="2482">
        <v>55379.258889999997</v>
      </c>
      <c r="U52" s="2482">
        <v>59101.819739999999</v>
      </c>
      <c r="V52" s="2482">
        <v>65510.390809999997</v>
      </c>
      <c r="W52" s="2482">
        <v>70624.614530000006</v>
      </c>
      <c r="X52" s="2482">
        <v>63286.692669999997</v>
      </c>
      <c r="Y52" s="2478">
        <v>50410.591970000001</v>
      </c>
      <c r="Z52" s="2482">
        <v>60328.92353</v>
      </c>
      <c r="AA52" s="2478">
        <v>60505.996659999997</v>
      </c>
      <c r="AB52" s="2484">
        <v>56980.340470000003</v>
      </c>
      <c r="AC52" s="2484">
        <v>59665.229200000002</v>
      </c>
      <c r="AD52" s="2483">
        <v>62699.178919999998</v>
      </c>
      <c r="AE52" s="1558">
        <v>60963.560870000001</v>
      </c>
      <c r="AF52" s="1558">
        <v>57304.581319999998</v>
      </c>
      <c r="AG52" s="1288">
        <v>63211.371370000001</v>
      </c>
      <c r="AH52" s="1288">
        <v>65079.190119999999</v>
      </c>
      <c r="AI52" s="1288">
        <v>59386.584000000003</v>
      </c>
      <c r="AJ52" s="1536">
        <v>54962.400000000001</v>
      </c>
      <c r="AK52" s="1537">
        <v>68509.960000000006</v>
      </c>
      <c r="AL52" s="1537">
        <v>81814.3</v>
      </c>
      <c r="AM52" s="1536">
        <v>82576.45</v>
      </c>
      <c r="AN52" s="1537">
        <v>82101.052330000006</v>
      </c>
      <c r="AO52" s="1936" t="s">
        <v>1069</v>
      </c>
      <c r="AP52" s="1344"/>
      <c r="AQ52" s="327" t="s">
        <v>1383</v>
      </c>
      <c r="AR52" s="1344"/>
      <c r="AS52" s="1295"/>
      <c r="AT52" s="1980"/>
      <c r="AU52" s="1980"/>
      <c r="AV52" s="1344"/>
      <c r="AW52" s="1344"/>
      <c r="AX52" s="1344"/>
      <c r="AY52" s="1344"/>
      <c r="AZ52" s="1344"/>
      <c r="BA52" s="1344"/>
      <c r="BB52" s="1344"/>
      <c r="BC52" s="1344"/>
      <c r="BD52" s="1344"/>
      <c r="BE52" s="1344"/>
      <c r="BF52" s="1344"/>
      <c r="BG52" s="1344"/>
      <c r="BH52" s="1344"/>
      <c r="BI52" s="1344"/>
      <c r="BJ52" s="1344"/>
      <c r="BK52" s="1344"/>
      <c r="BL52" s="1344"/>
      <c r="BM52" s="1344"/>
      <c r="BN52" s="1344"/>
      <c r="BO52" s="1344"/>
      <c r="BP52" s="1344"/>
      <c r="BQ52" s="1344"/>
      <c r="BR52" s="1344"/>
      <c r="BS52" s="1344"/>
      <c r="BT52" s="1344"/>
      <c r="BU52" s="1344"/>
      <c r="BV52" s="1344"/>
      <c r="BW52" s="1344"/>
      <c r="BX52" s="1344"/>
      <c r="BY52" s="1344"/>
      <c r="BZ52" s="1344"/>
      <c r="CA52" s="1344"/>
      <c r="CB52" s="1344"/>
      <c r="CC52" s="1344"/>
      <c r="CD52" s="1344"/>
      <c r="CE52" s="1344"/>
      <c r="CF52" s="1344"/>
      <c r="CG52" s="1344"/>
      <c r="CH52" s="1344"/>
      <c r="CI52" s="1344"/>
      <c r="CJ52" s="1344"/>
      <c r="CK52" s="1344"/>
      <c r="CL52" s="1344"/>
      <c r="CM52" s="1344"/>
      <c r="CN52" s="1344"/>
      <c r="CO52" s="1344"/>
      <c r="CP52" s="1344"/>
      <c r="CQ52" s="1344"/>
      <c r="CR52" s="1344"/>
      <c r="CS52" s="1344"/>
      <c r="CT52" s="1344"/>
      <c r="CU52" s="1344"/>
      <c r="CV52" s="1344"/>
      <c r="CW52" s="1344"/>
      <c r="CX52" s="1344"/>
      <c r="CY52" s="1344"/>
      <c r="CZ52" s="1344"/>
      <c r="DA52" s="1344"/>
      <c r="DB52" s="1344"/>
      <c r="DC52" s="1344"/>
      <c r="DD52" s="1344"/>
      <c r="DE52" s="1344"/>
      <c r="DF52" s="1344"/>
      <c r="DG52" s="1344"/>
      <c r="DH52" s="1344"/>
      <c r="DI52" s="1344"/>
      <c r="DJ52" s="1344"/>
      <c r="DK52" s="1344"/>
      <c r="DL52" s="1344"/>
      <c r="DM52" s="1344"/>
      <c r="DN52" s="1344"/>
      <c r="DO52" s="1344"/>
      <c r="DP52" s="1344"/>
      <c r="DQ52" s="1344"/>
      <c r="DR52" s="1344"/>
      <c r="DS52" s="1344"/>
      <c r="DT52" s="1344"/>
      <c r="DU52" s="1344"/>
      <c r="DV52" s="1344"/>
      <c r="DW52" s="1344"/>
      <c r="DX52" s="1344"/>
      <c r="DY52" s="1344"/>
      <c r="DZ52" s="1344"/>
      <c r="EA52" s="1344"/>
      <c r="EB52" s="1344"/>
      <c r="EC52" s="1344"/>
      <c r="ED52" s="1344"/>
      <c r="EE52" s="1344"/>
      <c r="EF52" s="1344"/>
      <c r="EG52" s="1344"/>
      <c r="EH52" s="1344"/>
      <c r="EI52" s="1344"/>
      <c r="EJ52" s="1344"/>
      <c r="EK52" s="1344"/>
      <c r="EL52" s="1344"/>
      <c r="EM52" s="1344"/>
      <c r="EN52" s="1344"/>
      <c r="EO52" s="1344"/>
      <c r="EP52" s="1344"/>
      <c r="EQ52" s="1344"/>
      <c r="ER52" s="1344"/>
      <c r="ES52" s="1344"/>
      <c r="ET52" s="1344"/>
      <c r="EU52" s="1344"/>
      <c r="EV52" s="1344"/>
      <c r="EW52" s="1344"/>
      <c r="EX52" s="1344"/>
      <c r="EY52" s="1344"/>
      <c r="EZ52" s="1344"/>
      <c r="FA52" s="1344"/>
      <c r="FB52" s="1344"/>
      <c r="FC52" s="1344"/>
      <c r="FD52" s="1344"/>
      <c r="FE52" s="1344"/>
      <c r="FF52" s="1344"/>
      <c r="FG52" s="1344"/>
      <c r="FH52" s="1344"/>
      <c r="FI52" s="1344"/>
      <c r="FJ52" s="1344"/>
      <c r="FK52" s="1344"/>
      <c r="FL52" s="1344"/>
      <c r="FM52" s="1344"/>
      <c r="FN52" s="1344"/>
      <c r="FO52" s="1344"/>
      <c r="FP52" s="1344"/>
      <c r="FQ52" s="1344"/>
      <c r="FR52" s="1344"/>
      <c r="FS52" s="1344"/>
      <c r="FT52" s="1344"/>
      <c r="FU52" s="1344"/>
      <c r="FV52" s="1344"/>
      <c r="FW52" s="1344"/>
      <c r="FX52" s="1344"/>
      <c r="FY52" s="1344"/>
      <c r="FZ52" s="1344"/>
      <c r="GA52" s="1344"/>
      <c r="GB52" s="1344"/>
      <c r="GC52" s="1344"/>
      <c r="GD52" s="1344"/>
      <c r="GE52" s="1344"/>
      <c r="GF52" s="1344"/>
      <c r="GG52" s="1344"/>
      <c r="GH52" s="1344"/>
      <c r="GI52" s="1344"/>
      <c r="GJ52" s="1344"/>
      <c r="GK52" s="1344"/>
      <c r="GL52" s="1344"/>
      <c r="GM52" s="1344"/>
      <c r="GN52" s="1344"/>
      <c r="GO52" s="1344"/>
      <c r="GP52" s="1344"/>
      <c r="GQ52" s="1344"/>
      <c r="GR52" s="1344"/>
      <c r="GS52" s="1344"/>
      <c r="GT52" s="1344"/>
      <c r="GU52" s="1344"/>
      <c r="GV52" s="1344"/>
      <c r="GW52" s="1344"/>
      <c r="GX52" s="1344"/>
      <c r="GY52" s="1344"/>
      <c r="GZ52" s="1344"/>
      <c r="HA52" s="1344"/>
      <c r="HB52" s="1344"/>
      <c r="HC52" s="1344"/>
      <c r="HD52" s="1344"/>
      <c r="HE52" s="1344"/>
      <c r="HF52" s="1344"/>
      <c r="HG52" s="1344"/>
      <c r="HH52" s="1344"/>
      <c r="HI52" s="1344"/>
      <c r="HJ52" s="1344"/>
      <c r="HK52" s="1344"/>
      <c r="HL52" s="1344"/>
      <c r="HM52" s="1344"/>
      <c r="HN52" s="1344"/>
      <c r="HO52" s="1344"/>
      <c r="HP52" s="1344"/>
      <c r="HQ52" s="1344"/>
      <c r="HR52" s="1344"/>
      <c r="HS52" s="1344"/>
      <c r="HT52" s="1344"/>
      <c r="HU52" s="1344"/>
      <c r="HV52" s="1344"/>
      <c r="HW52" s="1344"/>
      <c r="HX52" s="1344"/>
      <c r="HY52" s="1344"/>
      <c r="HZ52" s="1344"/>
      <c r="IA52" s="1344"/>
      <c r="IB52" s="1344"/>
      <c r="IC52" s="1344"/>
      <c r="ID52" s="1344"/>
      <c r="IE52" s="1344"/>
      <c r="IF52" s="1344"/>
      <c r="IG52" s="1344"/>
      <c r="IH52" s="1344"/>
      <c r="II52" s="1344"/>
      <c r="IJ52" s="1344"/>
      <c r="IK52" s="1344"/>
      <c r="IL52" s="1344"/>
      <c r="IM52" s="1344"/>
      <c r="IN52" s="1344"/>
      <c r="IO52" s="1344"/>
      <c r="IP52" s="1344"/>
    </row>
    <row r="53" spans="1:250">
      <c r="A53" s="1344"/>
      <c r="B53" s="2894"/>
      <c r="C53" s="2505"/>
      <c r="D53" s="2430" t="s">
        <v>577</v>
      </c>
      <c r="E53" s="2460" t="s">
        <v>579</v>
      </c>
      <c r="F53" s="1226">
        <f t="shared" ref="F53:AN53" si="34">ROUND((F52-E52)/E52*100,1)</f>
        <v>8.5</v>
      </c>
      <c r="G53" s="1226">
        <f t="shared" si="34"/>
        <v>3.3</v>
      </c>
      <c r="H53" s="1226">
        <f t="shared" si="34"/>
        <v>-1</v>
      </c>
      <c r="I53" s="1226">
        <f t="shared" si="34"/>
        <v>-13.1</v>
      </c>
      <c r="J53" s="1226">
        <f t="shared" si="34"/>
        <v>-15.3</v>
      </c>
      <c r="K53" s="1226">
        <f t="shared" si="34"/>
        <v>-9.6</v>
      </c>
      <c r="L53" s="1226">
        <f t="shared" si="34"/>
        <v>20.100000000000001</v>
      </c>
      <c r="M53" s="1226">
        <f t="shared" si="34"/>
        <v>10.9</v>
      </c>
      <c r="N53" s="1226">
        <f t="shared" si="34"/>
        <v>-6.1</v>
      </c>
      <c r="O53" s="1226">
        <f t="shared" si="34"/>
        <v>-9.3000000000000007</v>
      </c>
      <c r="P53" s="1226">
        <f t="shared" si="34"/>
        <v>1.9</v>
      </c>
      <c r="Q53" s="1226">
        <f t="shared" si="34"/>
        <v>-2.9</v>
      </c>
      <c r="R53" s="1226">
        <f t="shared" si="34"/>
        <v>7.7</v>
      </c>
      <c r="S53" s="1226">
        <f t="shared" si="34"/>
        <v>2.5</v>
      </c>
      <c r="T53" s="1226">
        <f t="shared" si="34"/>
        <v>14.8</v>
      </c>
      <c r="U53" s="1226">
        <f t="shared" si="34"/>
        <v>6.7</v>
      </c>
      <c r="V53" s="1226">
        <f t="shared" si="34"/>
        <v>10.8</v>
      </c>
      <c r="W53" s="1226">
        <f t="shared" si="34"/>
        <v>7.8</v>
      </c>
      <c r="X53" s="1226">
        <f t="shared" si="34"/>
        <v>-10.4</v>
      </c>
      <c r="Y53" s="1226">
        <f t="shared" si="34"/>
        <v>-20.3</v>
      </c>
      <c r="Z53" s="1226">
        <f t="shared" si="34"/>
        <v>19.7</v>
      </c>
      <c r="AA53" s="1226">
        <f t="shared" si="34"/>
        <v>0.3</v>
      </c>
      <c r="AB53" s="1226">
        <f t="shared" si="34"/>
        <v>-5.8</v>
      </c>
      <c r="AC53" s="1226">
        <f t="shared" si="34"/>
        <v>4.7</v>
      </c>
      <c r="AD53" s="1226">
        <f t="shared" si="34"/>
        <v>5.0999999999999996</v>
      </c>
      <c r="AE53" s="1226">
        <f t="shared" si="34"/>
        <v>-2.8</v>
      </c>
      <c r="AF53" s="1226">
        <f t="shared" si="34"/>
        <v>-6</v>
      </c>
      <c r="AG53" s="1226">
        <f t="shared" si="34"/>
        <v>10.3</v>
      </c>
      <c r="AH53" s="1226">
        <f t="shared" si="34"/>
        <v>3</v>
      </c>
      <c r="AI53" s="1226">
        <f t="shared" si="34"/>
        <v>-8.6999999999999993</v>
      </c>
      <c r="AJ53" s="1226">
        <f t="shared" si="34"/>
        <v>-7.4</v>
      </c>
      <c r="AK53" s="1511">
        <f t="shared" si="34"/>
        <v>24.6</v>
      </c>
      <c r="AL53" s="1511">
        <f t="shared" si="34"/>
        <v>19.399999999999999</v>
      </c>
      <c r="AM53" s="1226">
        <f t="shared" si="34"/>
        <v>0.9</v>
      </c>
      <c r="AN53" s="1226">
        <f t="shared" si="34"/>
        <v>-0.6</v>
      </c>
      <c r="AO53" s="1970" t="s">
        <v>97</v>
      </c>
      <c r="AP53" s="1344"/>
      <c r="AQ53" s="327" t="s">
        <v>1439</v>
      </c>
      <c r="AR53" s="1344"/>
      <c r="AS53" s="1344"/>
      <c r="AT53" s="1980"/>
      <c r="AU53" s="1980"/>
      <c r="AV53" s="1344"/>
      <c r="AW53" s="1344"/>
      <c r="AX53" s="1344"/>
      <c r="AY53" s="1344"/>
      <c r="AZ53" s="1344"/>
      <c r="BA53" s="1344"/>
      <c r="BB53" s="1344"/>
      <c r="BC53" s="1344"/>
      <c r="BD53" s="1344"/>
      <c r="BE53" s="1344"/>
      <c r="BF53" s="1344"/>
      <c r="BG53" s="1344"/>
      <c r="BH53" s="1344"/>
      <c r="BI53" s="1344"/>
      <c r="BJ53" s="1344"/>
      <c r="BK53" s="1344"/>
      <c r="BL53" s="1344"/>
      <c r="BM53" s="1344"/>
      <c r="BN53" s="1344"/>
      <c r="BO53" s="1344"/>
      <c r="BP53" s="1344"/>
      <c r="BQ53" s="1344"/>
      <c r="BR53" s="1344"/>
      <c r="BS53" s="1344"/>
      <c r="BT53" s="1344"/>
      <c r="BU53" s="1344"/>
      <c r="BV53" s="1344"/>
      <c r="BW53" s="1344"/>
      <c r="BX53" s="1344"/>
      <c r="BY53" s="1344"/>
      <c r="BZ53" s="1344"/>
      <c r="CA53" s="1344"/>
      <c r="CB53" s="1344"/>
      <c r="CC53" s="1344"/>
      <c r="CD53" s="1344"/>
      <c r="CE53" s="1344"/>
      <c r="CF53" s="1344"/>
      <c r="CG53" s="1344"/>
      <c r="CH53" s="1344"/>
      <c r="CI53" s="1344"/>
      <c r="CJ53" s="1344"/>
      <c r="CK53" s="1344"/>
      <c r="CL53" s="1344"/>
      <c r="CM53" s="1344"/>
      <c r="CN53" s="1344"/>
      <c r="CO53" s="1344"/>
      <c r="CP53" s="1344"/>
      <c r="CQ53" s="1344"/>
      <c r="CR53" s="1344"/>
      <c r="CS53" s="1344"/>
      <c r="CT53" s="1344"/>
      <c r="CU53" s="1344"/>
      <c r="CV53" s="1344"/>
      <c r="CW53" s="1344"/>
      <c r="CX53" s="1344"/>
      <c r="CY53" s="1344"/>
      <c r="CZ53" s="1344"/>
      <c r="DA53" s="1344"/>
      <c r="DB53" s="1344"/>
      <c r="DC53" s="1344"/>
      <c r="DD53" s="1344"/>
      <c r="DE53" s="1344"/>
      <c r="DF53" s="1344"/>
      <c r="DG53" s="1344"/>
      <c r="DH53" s="1344"/>
      <c r="DI53" s="1344"/>
      <c r="DJ53" s="1344"/>
      <c r="DK53" s="1344"/>
      <c r="DL53" s="1344"/>
      <c r="DM53" s="1344"/>
      <c r="DN53" s="1344"/>
      <c r="DO53" s="1344"/>
      <c r="DP53" s="1344"/>
      <c r="DQ53" s="1344"/>
      <c r="DR53" s="1344"/>
      <c r="DS53" s="1344"/>
      <c r="DT53" s="1344"/>
      <c r="DU53" s="1344"/>
      <c r="DV53" s="1344"/>
      <c r="DW53" s="1344"/>
      <c r="DX53" s="1344"/>
      <c r="DY53" s="1344"/>
      <c r="DZ53" s="1344"/>
      <c r="EA53" s="1344"/>
      <c r="EB53" s="1344"/>
      <c r="EC53" s="1344"/>
      <c r="ED53" s="1344"/>
      <c r="EE53" s="1344"/>
      <c r="EF53" s="1344"/>
      <c r="EG53" s="1344"/>
      <c r="EH53" s="1344"/>
      <c r="EI53" s="1344"/>
      <c r="EJ53" s="1344"/>
      <c r="EK53" s="1344"/>
      <c r="EL53" s="1344"/>
      <c r="EM53" s="1344"/>
      <c r="EN53" s="1344"/>
      <c r="EO53" s="1344"/>
      <c r="EP53" s="1344"/>
      <c r="EQ53" s="1344"/>
      <c r="ER53" s="1344"/>
      <c r="ES53" s="1344"/>
      <c r="ET53" s="1344"/>
      <c r="EU53" s="1344"/>
      <c r="EV53" s="1344"/>
      <c r="EW53" s="1344"/>
      <c r="EX53" s="1344"/>
      <c r="EY53" s="1344"/>
      <c r="EZ53" s="1344"/>
      <c r="FA53" s="1344"/>
      <c r="FB53" s="1344"/>
      <c r="FC53" s="1344"/>
      <c r="FD53" s="1344"/>
      <c r="FE53" s="1344"/>
      <c r="FF53" s="1344"/>
      <c r="FG53" s="1344"/>
      <c r="FH53" s="1344"/>
      <c r="FI53" s="1344"/>
      <c r="FJ53" s="1344"/>
      <c r="FK53" s="1344"/>
      <c r="FL53" s="1344"/>
      <c r="FM53" s="1344"/>
      <c r="FN53" s="1344"/>
      <c r="FO53" s="1344"/>
      <c r="FP53" s="1344"/>
      <c r="FQ53" s="1344"/>
      <c r="FR53" s="1344"/>
      <c r="FS53" s="1344"/>
      <c r="FT53" s="1344"/>
      <c r="FU53" s="1344"/>
      <c r="FV53" s="1344"/>
      <c r="FW53" s="1344"/>
      <c r="FX53" s="1344"/>
      <c r="FY53" s="1344"/>
      <c r="FZ53" s="1344"/>
      <c r="GA53" s="1344"/>
      <c r="GB53" s="1344"/>
      <c r="GC53" s="1344"/>
      <c r="GD53" s="1344"/>
      <c r="GE53" s="1344"/>
      <c r="GF53" s="1344"/>
      <c r="GG53" s="1344"/>
      <c r="GH53" s="1344"/>
      <c r="GI53" s="1344"/>
      <c r="GJ53" s="1344"/>
      <c r="GK53" s="1344"/>
      <c r="GL53" s="1344"/>
      <c r="GM53" s="1344"/>
      <c r="GN53" s="1344"/>
      <c r="GO53" s="1344"/>
      <c r="GP53" s="1344"/>
      <c r="GQ53" s="1344"/>
      <c r="GR53" s="1344"/>
      <c r="GS53" s="1344"/>
      <c r="GT53" s="1344"/>
      <c r="GU53" s="1344"/>
      <c r="GV53" s="1344"/>
      <c r="GW53" s="1344"/>
      <c r="GX53" s="1344"/>
      <c r="GY53" s="1344"/>
      <c r="GZ53" s="1344"/>
      <c r="HA53" s="1344"/>
      <c r="HB53" s="1344"/>
      <c r="HC53" s="1344"/>
      <c r="HD53" s="1344"/>
      <c r="HE53" s="1344"/>
      <c r="HF53" s="1344"/>
      <c r="HG53" s="1344"/>
      <c r="HH53" s="1344"/>
      <c r="HI53" s="1344"/>
      <c r="HJ53" s="1344"/>
      <c r="HK53" s="1344"/>
      <c r="HL53" s="1344"/>
      <c r="HM53" s="1344"/>
      <c r="HN53" s="1344"/>
      <c r="HO53" s="1344"/>
      <c r="HP53" s="1344"/>
      <c r="HQ53" s="1344"/>
      <c r="HR53" s="1344"/>
      <c r="HS53" s="1344"/>
      <c r="HT53" s="1344"/>
      <c r="HU53" s="1344"/>
      <c r="HV53" s="1344"/>
      <c r="HW53" s="1344"/>
      <c r="HX53" s="1344"/>
      <c r="HY53" s="1344"/>
      <c r="HZ53" s="1344"/>
      <c r="IA53" s="1344"/>
      <c r="IB53" s="1344"/>
      <c r="IC53" s="1344"/>
      <c r="ID53" s="1344"/>
      <c r="IE53" s="1344"/>
      <c r="IF53" s="1344"/>
      <c r="IG53" s="1344"/>
      <c r="IH53" s="1344"/>
      <c r="II53" s="1344"/>
      <c r="IJ53" s="1344"/>
      <c r="IK53" s="1344"/>
      <c r="IL53" s="1344"/>
      <c r="IM53" s="1344"/>
      <c r="IN53" s="1344"/>
      <c r="IO53" s="1344"/>
      <c r="IP53" s="1344"/>
    </row>
    <row r="54" spans="1:250">
      <c r="A54" s="1344"/>
      <c r="B54" s="2894"/>
      <c r="C54" s="2505" t="s">
        <v>1384</v>
      </c>
      <c r="D54" s="2438" t="s">
        <v>567</v>
      </c>
      <c r="E54" s="2506">
        <v>30329.43936</v>
      </c>
      <c r="F54" s="2506">
        <v>32091.5789</v>
      </c>
      <c r="G54" s="2506">
        <v>30447.62487</v>
      </c>
      <c r="H54" s="2506">
        <v>29004.310130000002</v>
      </c>
      <c r="I54" s="2506">
        <v>26152.002509999998</v>
      </c>
      <c r="J54" s="2506">
        <v>24334.011009999998</v>
      </c>
      <c r="K54" s="2506">
        <v>21538.026539999999</v>
      </c>
      <c r="L54" s="2506">
        <v>29249.027669999999</v>
      </c>
      <c r="M54" s="2506">
        <v>29310.731479999999</v>
      </c>
      <c r="N54" s="2506">
        <v>25459.79854</v>
      </c>
      <c r="O54" s="2482">
        <v>23473.45853</v>
      </c>
      <c r="P54" s="2478">
        <v>24311.39414</v>
      </c>
      <c r="Q54" s="2478">
        <v>24081.016469999999</v>
      </c>
      <c r="R54" s="2478">
        <v>24259.24711</v>
      </c>
      <c r="S54" s="2478">
        <v>24104.251489999999</v>
      </c>
      <c r="T54" s="2478">
        <v>26551.502339999999</v>
      </c>
      <c r="U54" s="2478">
        <v>30426.402340000001</v>
      </c>
      <c r="V54" s="2478">
        <v>33199.162100000001</v>
      </c>
      <c r="W54" s="2478">
        <v>36911.633889999997</v>
      </c>
      <c r="X54" s="2478">
        <v>37399.35974</v>
      </c>
      <c r="Y54" s="2478">
        <v>27832.166300000001</v>
      </c>
      <c r="Z54" s="2478">
        <v>31378.251950000002</v>
      </c>
      <c r="AA54" s="2478">
        <v>35876.510970000003</v>
      </c>
      <c r="AB54" s="2484">
        <v>34900.28572</v>
      </c>
      <c r="AC54" s="2484">
        <v>40751.000930000002</v>
      </c>
      <c r="AD54" s="2484">
        <v>42869.860529999998</v>
      </c>
      <c r="AE54" s="1288">
        <v>39384.147250000002</v>
      </c>
      <c r="AF54" s="1288">
        <v>35922.591899999999</v>
      </c>
      <c r="AG54" s="1288">
        <v>40910.88351</v>
      </c>
      <c r="AH54" s="1288">
        <v>42141.311309999997</v>
      </c>
      <c r="AI54" s="1288">
        <v>39867.807110000002</v>
      </c>
      <c r="AJ54" s="1288">
        <v>36759.42</v>
      </c>
      <c r="AK54" s="1558">
        <v>47629.55</v>
      </c>
      <c r="AL54" s="1558">
        <v>63831.96</v>
      </c>
      <c r="AM54" s="1288">
        <v>55826.87</v>
      </c>
      <c r="AN54" s="1288">
        <v>58620.53946</v>
      </c>
      <c r="AO54" s="1936"/>
      <c r="AP54" s="1344"/>
      <c r="AQ54" s="327"/>
      <c r="AR54" s="1344"/>
      <c r="AS54" s="1344"/>
      <c r="AT54" s="1980"/>
      <c r="AU54" s="1980"/>
      <c r="AV54" s="1344"/>
      <c r="AW54" s="1344"/>
      <c r="AX54" s="1344"/>
      <c r="AY54" s="1344"/>
      <c r="AZ54" s="1344"/>
      <c r="BA54" s="1344"/>
      <c r="BB54" s="1344"/>
      <c r="BC54" s="1344"/>
      <c r="BD54" s="1344"/>
      <c r="BE54" s="1344"/>
      <c r="BF54" s="1344"/>
      <c r="BG54" s="1344"/>
      <c r="BH54" s="1344"/>
      <c r="BI54" s="1344"/>
      <c r="BJ54" s="1344"/>
      <c r="BK54" s="1344"/>
      <c r="BL54" s="1344"/>
      <c r="BM54" s="1344"/>
      <c r="BN54" s="1344"/>
      <c r="BO54" s="1344"/>
      <c r="BP54" s="1344"/>
      <c r="BQ54" s="1344"/>
      <c r="BR54" s="1344"/>
      <c r="BS54" s="1344"/>
      <c r="BT54" s="1344"/>
      <c r="BU54" s="1344"/>
      <c r="BV54" s="1344"/>
      <c r="BW54" s="1344"/>
      <c r="BX54" s="1344"/>
      <c r="BY54" s="1344"/>
      <c r="BZ54" s="1344"/>
      <c r="CA54" s="1344"/>
      <c r="CB54" s="1344"/>
      <c r="CC54" s="1344"/>
      <c r="CD54" s="1344"/>
      <c r="CE54" s="1344"/>
      <c r="CF54" s="1344"/>
      <c r="CG54" s="1344"/>
      <c r="CH54" s="1344"/>
      <c r="CI54" s="1344"/>
      <c r="CJ54" s="1344"/>
      <c r="CK54" s="1344"/>
      <c r="CL54" s="1344"/>
      <c r="CM54" s="1344"/>
      <c r="CN54" s="1344"/>
      <c r="CO54" s="1344"/>
      <c r="CP54" s="1344"/>
      <c r="CQ54" s="1344"/>
      <c r="CR54" s="1344"/>
      <c r="CS54" s="1344"/>
      <c r="CT54" s="1344"/>
      <c r="CU54" s="1344"/>
      <c r="CV54" s="1344"/>
      <c r="CW54" s="1344"/>
      <c r="CX54" s="1344"/>
      <c r="CY54" s="1344"/>
      <c r="CZ54" s="1344"/>
      <c r="DA54" s="1344"/>
      <c r="DB54" s="1344"/>
      <c r="DC54" s="1344"/>
      <c r="DD54" s="1344"/>
      <c r="DE54" s="1344"/>
      <c r="DF54" s="1344"/>
      <c r="DG54" s="1344"/>
      <c r="DH54" s="1344"/>
      <c r="DI54" s="1344"/>
      <c r="DJ54" s="1344"/>
      <c r="DK54" s="1344"/>
      <c r="DL54" s="1344"/>
      <c r="DM54" s="1344"/>
      <c r="DN54" s="1344"/>
      <c r="DO54" s="1344"/>
      <c r="DP54" s="1344"/>
      <c r="DQ54" s="1344"/>
      <c r="DR54" s="1344"/>
      <c r="DS54" s="1344"/>
      <c r="DT54" s="1344"/>
      <c r="DU54" s="1344"/>
      <c r="DV54" s="1344"/>
      <c r="DW54" s="1344"/>
      <c r="DX54" s="1344"/>
      <c r="DY54" s="1344"/>
      <c r="DZ54" s="1344"/>
      <c r="EA54" s="1344"/>
      <c r="EB54" s="1344"/>
      <c r="EC54" s="1344"/>
      <c r="ED54" s="1344"/>
      <c r="EE54" s="1344"/>
      <c r="EF54" s="1344"/>
      <c r="EG54" s="1344"/>
      <c r="EH54" s="1344"/>
      <c r="EI54" s="1344"/>
      <c r="EJ54" s="1344"/>
      <c r="EK54" s="1344"/>
      <c r="EL54" s="1344"/>
      <c r="EM54" s="1344"/>
      <c r="EN54" s="1344"/>
      <c r="EO54" s="1344"/>
      <c r="EP54" s="1344"/>
      <c r="EQ54" s="1344"/>
      <c r="ER54" s="1344"/>
      <c r="ES54" s="1344"/>
      <c r="ET54" s="1344"/>
      <c r="EU54" s="1344"/>
      <c r="EV54" s="1344"/>
      <c r="EW54" s="1344"/>
      <c r="EX54" s="1344"/>
      <c r="EY54" s="1344"/>
      <c r="EZ54" s="1344"/>
      <c r="FA54" s="1344"/>
      <c r="FB54" s="1344"/>
      <c r="FC54" s="1344"/>
      <c r="FD54" s="1344"/>
      <c r="FE54" s="1344"/>
      <c r="FF54" s="1344"/>
      <c r="FG54" s="1344"/>
      <c r="FH54" s="1344"/>
      <c r="FI54" s="1344"/>
      <c r="FJ54" s="1344"/>
      <c r="FK54" s="1344"/>
      <c r="FL54" s="1344"/>
      <c r="FM54" s="1344"/>
      <c r="FN54" s="1344"/>
      <c r="FO54" s="1344"/>
      <c r="FP54" s="1344"/>
      <c r="FQ54" s="1344"/>
      <c r="FR54" s="1344"/>
      <c r="FS54" s="1344"/>
      <c r="FT54" s="1344"/>
      <c r="FU54" s="1344"/>
      <c r="FV54" s="1344"/>
      <c r="FW54" s="1344"/>
      <c r="FX54" s="1344"/>
      <c r="FY54" s="1344"/>
      <c r="FZ54" s="1344"/>
      <c r="GA54" s="1344"/>
      <c r="GB54" s="1344"/>
      <c r="GC54" s="1344"/>
      <c r="GD54" s="1344"/>
      <c r="GE54" s="1344"/>
      <c r="GF54" s="1344"/>
      <c r="GG54" s="1344"/>
      <c r="GH54" s="1344"/>
      <c r="GI54" s="1344"/>
      <c r="GJ54" s="1344"/>
      <c r="GK54" s="1344"/>
      <c r="GL54" s="1344"/>
      <c r="GM54" s="1344"/>
      <c r="GN54" s="1344"/>
      <c r="GO54" s="1344"/>
      <c r="GP54" s="1344"/>
      <c r="GQ54" s="1344"/>
      <c r="GR54" s="1344"/>
      <c r="GS54" s="1344"/>
      <c r="GT54" s="1344"/>
      <c r="GU54" s="1344"/>
      <c r="GV54" s="1344"/>
      <c r="GW54" s="1344"/>
      <c r="GX54" s="1344"/>
      <c r="GY54" s="1344"/>
      <c r="GZ54" s="1344"/>
      <c r="HA54" s="1344"/>
      <c r="HB54" s="1344"/>
      <c r="HC54" s="1344"/>
      <c r="HD54" s="1344"/>
      <c r="HE54" s="1344"/>
      <c r="HF54" s="1344"/>
      <c r="HG54" s="1344"/>
      <c r="HH54" s="1344"/>
      <c r="HI54" s="1344"/>
      <c r="HJ54" s="1344"/>
      <c r="HK54" s="1344"/>
      <c r="HL54" s="1344"/>
      <c r="HM54" s="1344"/>
      <c r="HN54" s="1344"/>
      <c r="HO54" s="1344"/>
      <c r="HP54" s="1344"/>
      <c r="HQ54" s="1344"/>
      <c r="HR54" s="1344"/>
      <c r="HS54" s="1344"/>
      <c r="HT54" s="1344"/>
      <c r="HU54" s="1344"/>
      <c r="HV54" s="1344"/>
      <c r="HW54" s="1344"/>
      <c r="HX54" s="1344"/>
      <c r="HY54" s="1344"/>
      <c r="HZ54" s="1344"/>
      <c r="IA54" s="1344"/>
      <c r="IB54" s="1344"/>
      <c r="IC54" s="1344"/>
      <c r="ID54" s="1344"/>
      <c r="IE54" s="1344"/>
      <c r="IF54" s="1344"/>
      <c r="IG54" s="1344"/>
      <c r="IH54" s="1344"/>
      <c r="II54" s="1344"/>
      <c r="IJ54" s="1344"/>
      <c r="IK54" s="1344"/>
      <c r="IL54" s="1344"/>
      <c r="IM54" s="1344"/>
      <c r="IN54" s="1344"/>
      <c r="IO54" s="1344"/>
      <c r="IP54" s="1344"/>
    </row>
    <row r="55" spans="1:250" ht="13.5" thickBot="1">
      <c r="A55" s="1344"/>
      <c r="B55" s="2913"/>
      <c r="C55" s="2507"/>
      <c r="D55" s="2508" t="s">
        <v>577</v>
      </c>
      <c r="E55" s="2509" t="s">
        <v>579</v>
      </c>
      <c r="F55" s="1340">
        <f t="shared" ref="F55:AN55" si="35">ROUND((F54-E54)/E54*100,1)</f>
        <v>5.8</v>
      </c>
      <c r="G55" s="1340">
        <f t="shared" si="35"/>
        <v>-5.0999999999999996</v>
      </c>
      <c r="H55" s="1340">
        <f t="shared" si="35"/>
        <v>-4.7</v>
      </c>
      <c r="I55" s="1340">
        <f t="shared" si="35"/>
        <v>-9.8000000000000007</v>
      </c>
      <c r="J55" s="1340">
        <f t="shared" si="35"/>
        <v>-7</v>
      </c>
      <c r="K55" s="1340">
        <f t="shared" si="35"/>
        <v>-11.5</v>
      </c>
      <c r="L55" s="1340">
        <f t="shared" si="35"/>
        <v>35.799999999999997</v>
      </c>
      <c r="M55" s="1340">
        <f t="shared" si="35"/>
        <v>0.2</v>
      </c>
      <c r="N55" s="1340">
        <f t="shared" si="35"/>
        <v>-13.1</v>
      </c>
      <c r="O55" s="1340">
        <f t="shared" si="35"/>
        <v>-7.8</v>
      </c>
      <c r="P55" s="1340">
        <f t="shared" si="35"/>
        <v>3.6</v>
      </c>
      <c r="Q55" s="1340">
        <f t="shared" si="35"/>
        <v>-0.9</v>
      </c>
      <c r="R55" s="1340">
        <f t="shared" si="35"/>
        <v>0.7</v>
      </c>
      <c r="S55" s="1340">
        <f t="shared" si="35"/>
        <v>-0.6</v>
      </c>
      <c r="T55" s="1340">
        <f t="shared" si="35"/>
        <v>10.199999999999999</v>
      </c>
      <c r="U55" s="1340">
        <f t="shared" si="35"/>
        <v>14.6</v>
      </c>
      <c r="V55" s="1340">
        <f t="shared" si="35"/>
        <v>9.1</v>
      </c>
      <c r="W55" s="1340">
        <f t="shared" si="35"/>
        <v>11.2</v>
      </c>
      <c r="X55" s="1340">
        <f t="shared" si="35"/>
        <v>1.3</v>
      </c>
      <c r="Y55" s="1340">
        <f t="shared" si="35"/>
        <v>-25.6</v>
      </c>
      <c r="Z55" s="1340">
        <f t="shared" si="35"/>
        <v>12.7</v>
      </c>
      <c r="AA55" s="1340">
        <f t="shared" si="35"/>
        <v>14.3</v>
      </c>
      <c r="AB55" s="1340">
        <f t="shared" si="35"/>
        <v>-2.7</v>
      </c>
      <c r="AC55" s="1340">
        <f t="shared" si="35"/>
        <v>16.8</v>
      </c>
      <c r="AD55" s="1340">
        <f t="shared" si="35"/>
        <v>5.2</v>
      </c>
      <c r="AE55" s="1340">
        <f t="shared" si="35"/>
        <v>-8.1</v>
      </c>
      <c r="AF55" s="1340">
        <f t="shared" si="35"/>
        <v>-8.8000000000000007</v>
      </c>
      <c r="AG55" s="1340">
        <f t="shared" si="35"/>
        <v>13.9</v>
      </c>
      <c r="AH55" s="1340">
        <f t="shared" si="35"/>
        <v>3</v>
      </c>
      <c r="AI55" s="1340">
        <f t="shared" si="35"/>
        <v>-5.4</v>
      </c>
      <c r="AJ55" s="1340">
        <f t="shared" si="35"/>
        <v>-7.8</v>
      </c>
      <c r="AK55" s="1340">
        <f t="shared" si="35"/>
        <v>29.6</v>
      </c>
      <c r="AL55" s="1340">
        <f t="shared" si="35"/>
        <v>34</v>
      </c>
      <c r="AM55" s="1340">
        <f t="shared" si="35"/>
        <v>-12.5</v>
      </c>
      <c r="AN55" s="1340">
        <f t="shared" si="35"/>
        <v>5</v>
      </c>
      <c r="AO55" s="2010"/>
      <c r="AP55" s="1344"/>
      <c r="AQ55" s="327"/>
      <c r="AR55" s="1344"/>
      <c r="AS55" s="1344"/>
      <c r="AT55" s="1980"/>
      <c r="AU55" s="1980"/>
      <c r="AV55" s="1344"/>
      <c r="AW55" s="1344"/>
      <c r="AX55" s="1344"/>
      <c r="AY55" s="1344"/>
      <c r="AZ55" s="1344"/>
      <c r="BA55" s="1344"/>
      <c r="BB55" s="1344"/>
      <c r="BC55" s="1344"/>
      <c r="BD55" s="1344"/>
      <c r="BE55" s="1344"/>
      <c r="BF55" s="1344"/>
      <c r="BG55" s="1344"/>
      <c r="BH55" s="1344"/>
      <c r="BI55" s="1344"/>
      <c r="BJ55" s="1344"/>
      <c r="BK55" s="1344"/>
      <c r="BL55" s="1344"/>
      <c r="BM55" s="1344"/>
      <c r="BN55" s="1344"/>
      <c r="BO55" s="1344"/>
      <c r="BP55" s="1344"/>
      <c r="BQ55" s="1344"/>
      <c r="BR55" s="1344"/>
      <c r="BS55" s="1344"/>
      <c r="BT55" s="1344"/>
      <c r="BU55" s="1344"/>
      <c r="BV55" s="1344"/>
      <c r="BW55" s="1344"/>
      <c r="BX55" s="1344"/>
      <c r="BY55" s="1344"/>
      <c r="BZ55" s="1344"/>
      <c r="CA55" s="1344"/>
      <c r="CB55" s="1344"/>
      <c r="CC55" s="1344"/>
      <c r="CD55" s="1344"/>
      <c r="CE55" s="1344"/>
      <c r="CF55" s="1344"/>
      <c r="CG55" s="1344"/>
      <c r="CH55" s="1344"/>
      <c r="CI55" s="1344"/>
      <c r="CJ55" s="1344"/>
      <c r="CK55" s="1344"/>
      <c r="CL55" s="1344"/>
      <c r="CM55" s="1344"/>
      <c r="CN55" s="1344"/>
      <c r="CO55" s="1344"/>
      <c r="CP55" s="1344"/>
      <c r="CQ55" s="1344"/>
      <c r="CR55" s="1344"/>
      <c r="CS55" s="1344"/>
      <c r="CT55" s="1344"/>
      <c r="CU55" s="1344"/>
      <c r="CV55" s="1344"/>
      <c r="CW55" s="1344"/>
      <c r="CX55" s="1344"/>
      <c r="CY55" s="1344"/>
      <c r="CZ55" s="1344"/>
      <c r="DA55" s="1344"/>
      <c r="DB55" s="1344"/>
      <c r="DC55" s="1344"/>
      <c r="DD55" s="1344"/>
      <c r="DE55" s="1344"/>
      <c r="DF55" s="1344"/>
      <c r="DG55" s="1344"/>
      <c r="DH55" s="1344"/>
      <c r="DI55" s="1344"/>
      <c r="DJ55" s="1344"/>
      <c r="DK55" s="1344"/>
      <c r="DL55" s="1344"/>
      <c r="DM55" s="1344"/>
      <c r="DN55" s="1344"/>
      <c r="DO55" s="1344"/>
      <c r="DP55" s="1344"/>
      <c r="DQ55" s="1344"/>
      <c r="DR55" s="1344"/>
      <c r="DS55" s="1344"/>
      <c r="DT55" s="1344"/>
      <c r="DU55" s="1344"/>
      <c r="DV55" s="1344"/>
      <c r="DW55" s="1344"/>
      <c r="DX55" s="1344"/>
      <c r="DY55" s="1344"/>
      <c r="DZ55" s="1344"/>
      <c r="EA55" s="1344"/>
      <c r="EB55" s="1344"/>
      <c r="EC55" s="1344"/>
      <c r="ED55" s="1344"/>
      <c r="EE55" s="1344"/>
      <c r="EF55" s="1344"/>
      <c r="EG55" s="1344"/>
      <c r="EH55" s="1344"/>
      <c r="EI55" s="1344"/>
      <c r="EJ55" s="1344"/>
      <c r="EK55" s="1344"/>
      <c r="EL55" s="1344"/>
      <c r="EM55" s="1344"/>
      <c r="EN55" s="1344"/>
      <c r="EO55" s="1344"/>
      <c r="EP55" s="1344"/>
      <c r="EQ55" s="1344"/>
      <c r="ER55" s="1344"/>
      <c r="ES55" s="1344"/>
      <c r="ET55" s="1344"/>
      <c r="EU55" s="1344"/>
      <c r="EV55" s="1344"/>
      <c r="EW55" s="1344"/>
      <c r="EX55" s="1344"/>
      <c r="EY55" s="1344"/>
      <c r="EZ55" s="1344"/>
      <c r="FA55" s="1344"/>
      <c r="FB55" s="1344"/>
      <c r="FC55" s="1344"/>
      <c r="FD55" s="1344"/>
      <c r="FE55" s="1344"/>
      <c r="FF55" s="1344"/>
      <c r="FG55" s="1344"/>
      <c r="FH55" s="1344"/>
      <c r="FI55" s="1344"/>
      <c r="FJ55" s="1344"/>
      <c r="FK55" s="1344"/>
      <c r="FL55" s="1344"/>
      <c r="FM55" s="1344"/>
      <c r="FN55" s="1344"/>
      <c r="FO55" s="1344"/>
      <c r="FP55" s="1344"/>
      <c r="FQ55" s="1344"/>
      <c r="FR55" s="1344"/>
      <c r="FS55" s="1344"/>
      <c r="FT55" s="1344"/>
      <c r="FU55" s="1344"/>
      <c r="FV55" s="1344"/>
      <c r="FW55" s="1344"/>
      <c r="FX55" s="1344"/>
      <c r="FY55" s="1344"/>
      <c r="FZ55" s="1344"/>
      <c r="GA55" s="1344"/>
      <c r="GB55" s="1344"/>
      <c r="GC55" s="1344"/>
      <c r="GD55" s="1344"/>
      <c r="GE55" s="1344"/>
      <c r="GF55" s="1344"/>
      <c r="GG55" s="1344"/>
      <c r="GH55" s="1344"/>
      <c r="GI55" s="1344"/>
      <c r="GJ55" s="1344"/>
      <c r="GK55" s="1344"/>
      <c r="GL55" s="1344"/>
      <c r="GM55" s="1344"/>
      <c r="GN55" s="1344"/>
      <c r="GO55" s="1344"/>
      <c r="GP55" s="1344"/>
      <c r="GQ55" s="1344"/>
      <c r="GR55" s="1344"/>
      <c r="GS55" s="1344"/>
      <c r="GT55" s="1344"/>
      <c r="GU55" s="1344"/>
      <c r="GV55" s="1344"/>
      <c r="GW55" s="1344"/>
      <c r="GX55" s="1344"/>
      <c r="GY55" s="1344"/>
      <c r="GZ55" s="1344"/>
      <c r="HA55" s="1344"/>
      <c r="HB55" s="1344"/>
      <c r="HC55" s="1344"/>
      <c r="HD55" s="1344"/>
      <c r="HE55" s="1344"/>
      <c r="HF55" s="1344"/>
      <c r="HG55" s="1344"/>
      <c r="HH55" s="1344"/>
      <c r="HI55" s="1344"/>
      <c r="HJ55" s="1344"/>
      <c r="HK55" s="1344"/>
      <c r="HL55" s="1344"/>
      <c r="HM55" s="1344"/>
      <c r="HN55" s="1344"/>
      <c r="HO55" s="1344"/>
      <c r="HP55" s="1344"/>
      <c r="HQ55" s="1344"/>
      <c r="HR55" s="1344"/>
      <c r="HS55" s="1344"/>
      <c r="HT55" s="1344"/>
      <c r="HU55" s="1344"/>
      <c r="HV55" s="1344"/>
      <c r="HW55" s="1344"/>
      <c r="HX55" s="1344"/>
      <c r="HY55" s="1344"/>
      <c r="HZ55" s="1344"/>
      <c r="IA55" s="1344"/>
      <c r="IB55" s="1344"/>
      <c r="IC55" s="1344"/>
      <c r="ID55" s="1344"/>
      <c r="IE55" s="1344"/>
      <c r="IF55" s="1344"/>
      <c r="IG55" s="1344"/>
      <c r="IH55" s="1344"/>
      <c r="II55" s="1344"/>
      <c r="IJ55" s="1344"/>
      <c r="IK55" s="1344"/>
      <c r="IL55" s="1344"/>
      <c r="IM55" s="1344"/>
      <c r="IN55" s="1344"/>
      <c r="IO55" s="1344"/>
      <c r="IP55" s="1344"/>
    </row>
    <row r="56" spans="1:250">
      <c r="A56" s="1344"/>
      <c r="B56" s="1347"/>
      <c r="C56" s="2011"/>
      <c r="D56" s="2012"/>
      <c r="E56" s="2012"/>
      <c r="F56" s="2013"/>
      <c r="G56" s="2013"/>
      <c r="H56" s="2013"/>
      <c r="I56" s="2013"/>
      <c r="J56" s="2013"/>
      <c r="K56" s="2013"/>
      <c r="L56" s="2013"/>
      <c r="M56" s="2013"/>
      <c r="N56" s="2013"/>
      <c r="O56" s="2014"/>
      <c r="P56" s="2014"/>
      <c r="Q56" s="2014"/>
      <c r="R56" s="2014"/>
      <c r="S56" s="2014"/>
      <c r="T56" s="2014"/>
      <c r="U56" s="2014"/>
      <c r="V56" s="2014"/>
      <c r="W56" s="2014"/>
      <c r="X56" s="2014"/>
      <c r="Y56" s="2014"/>
      <c r="Z56" s="2014"/>
      <c r="AA56" s="2014"/>
      <c r="AB56" s="2014"/>
      <c r="AC56" s="2014"/>
      <c r="AD56" s="2014"/>
      <c r="AG56" s="1519"/>
      <c r="AH56" s="1625"/>
      <c r="AI56" s="1344"/>
      <c r="AJ56" s="1344"/>
      <c r="AK56" s="1344"/>
      <c r="AL56" s="1344"/>
      <c r="AM56" s="1344"/>
      <c r="AN56" s="1344"/>
      <c r="AO56" s="1519"/>
      <c r="AP56" s="1344"/>
      <c r="AQ56" s="327"/>
      <c r="AR56" s="1344"/>
      <c r="AS56" s="1344"/>
      <c r="AT56" s="1980"/>
      <c r="AU56" s="1980"/>
      <c r="AV56" s="1344"/>
      <c r="AW56" s="1344"/>
      <c r="AX56" s="1344"/>
      <c r="AY56" s="1344"/>
      <c r="AZ56" s="1344"/>
      <c r="BA56" s="1344"/>
      <c r="BB56" s="1344"/>
      <c r="BC56" s="1344"/>
      <c r="BD56" s="1344"/>
      <c r="BE56" s="1344"/>
      <c r="BF56" s="1344"/>
      <c r="BG56" s="1344"/>
      <c r="BH56" s="1344"/>
      <c r="BI56" s="1344"/>
      <c r="BJ56" s="1344"/>
      <c r="BK56" s="1344"/>
      <c r="BL56" s="1344"/>
      <c r="BM56" s="1344"/>
      <c r="BN56" s="1344"/>
      <c r="BO56" s="1344"/>
      <c r="BP56" s="1344"/>
      <c r="BQ56" s="1344"/>
      <c r="BR56" s="1344"/>
      <c r="BS56" s="1344"/>
      <c r="BT56" s="1344"/>
      <c r="BU56" s="1344"/>
      <c r="BV56" s="1344"/>
      <c r="BW56" s="1344"/>
      <c r="BX56" s="1344"/>
      <c r="BY56" s="1344"/>
      <c r="BZ56" s="1344"/>
      <c r="CA56" s="1344"/>
      <c r="CB56" s="1344"/>
      <c r="CC56" s="1344"/>
      <c r="CD56" s="1344"/>
      <c r="CE56" s="1344"/>
      <c r="CF56" s="1344"/>
      <c r="CG56" s="1344"/>
      <c r="CH56" s="1344"/>
      <c r="CI56" s="1344"/>
      <c r="CJ56" s="1344"/>
      <c r="CK56" s="1344"/>
      <c r="CL56" s="1344"/>
      <c r="CM56" s="1344"/>
      <c r="CN56" s="1344"/>
      <c r="CO56" s="1344"/>
      <c r="CP56" s="1344"/>
      <c r="CQ56" s="1344"/>
      <c r="CR56" s="1344"/>
      <c r="CS56" s="1344"/>
      <c r="CT56" s="1344"/>
      <c r="CU56" s="1344"/>
      <c r="CV56" s="1344"/>
      <c r="CW56" s="1344"/>
      <c r="CX56" s="1344"/>
      <c r="CY56" s="1344"/>
      <c r="CZ56" s="1344"/>
      <c r="DA56" s="1344"/>
      <c r="DB56" s="1344"/>
      <c r="DC56" s="1344"/>
      <c r="DD56" s="1344"/>
      <c r="DE56" s="1344"/>
      <c r="DF56" s="1344"/>
      <c r="DG56" s="1344"/>
      <c r="DH56" s="1344"/>
      <c r="DI56" s="1344"/>
      <c r="DJ56" s="1344"/>
      <c r="DK56" s="1344"/>
      <c r="DL56" s="1344"/>
      <c r="DM56" s="1344"/>
      <c r="DN56" s="1344"/>
      <c r="DO56" s="1344"/>
      <c r="DP56" s="1344"/>
      <c r="DQ56" s="1344"/>
      <c r="DR56" s="1344"/>
      <c r="DS56" s="1344"/>
      <c r="DT56" s="1344"/>
      <c r="DU56" s="1344"/>
      <c r="DV56" s="1344"/>
      <c r="DW56" s="1344"/>
      <c r="DX56" s="1344"/>
      <c r="DY56" s="1344"/>
      <c r="DZ56" s="1344"/>
      <c r="EA56" s="1344"/>
      <c r="EB56" s="1344"/>
      <c r="EC56" s="1344"/>
      <c r="ED56" s="1344"/>
      <c r="EE56" s="1344"/>
      <c r="EF56" s="1344"/>
      <c r="EG56" s="1344"/>
      <c r="EH56" s="1344"/>
      <c r="EI56" s="1344"/>
      <c r="EJ56" s="1344"/>
      <c r="EK56" s="1344"/>
      <c r="EL56" s="1344"/>
      <c r="EM56" s="1344"/>
      <c r="EN56" s="1344"/>
      <c r="EO56" s="1344"/>
      <c r="EP56" s="1344"/>
      <c r="EQ56" s="1344"/>
      <c r="ER56" s="1344"/>
      <c r="ES56" s="1344"/>
      <c r="ET56" s="1344"/>
      <c r="EU56" s="1344"/>
      <c r="EV56" s="1344"/>
      <c r="EW56" s="1344"/>
      <c r="EX56" s="1344"/>
      <c r="EY56" s="1344"/>
      <c r="EZ56" s="1344"/>
      <c r="FA56" s="1344"/>
      <c r="FB56" s="1344"/>
      <c r="FC56" s="1344"/>
      <c r="FD56" s="1344"/>
      <c r="FE56" s="1344"/>
      <c r="FF56" s="1344"/>
      <c r="FG56" s="1344"/>
      <c r="FH56" s="1344"/>
      <c r="FI56" s="1344"/>
      <c r="FJ56" s="1344"/>
      <c r="FK56" s="1344"/>
      <c r="FL56" s="1344"/>
      <c r="FM56" s="1344"/>
      <c r="FN56" s="1344"/>
      <c r="FO56" s="1344"/>
      <c r="FP56" s="1344"/>
      <c r="FQ56" s="1344"/>
      <c r="FR56" s="1344"/>
      <c r="FS56" s="1344"/>
      <c r="FT56" s="1344"/>
      <c r="FU56" s="1344"/>
      <c r="FV56" s="1344"/>
      <c r="FW56" s="1344"/>
      <c r="FX56" s="1344"/>
      <c r="FY56" s="1344"/>
      <c r="FZ56" s="1344"/>
      <c r="GA56" s="1344"/>
      <c r="GB56" s="1344"/>
      <c r="GC56" s="1344"/>
      <c r="GD56" s="1344"/>
      <c r="GE56" s="1344"/>
      <c r="GF56" s="1344"/>
      <c r="GG56" s="1344"/>
      <c r="GH56" s="1344"/>
      <c r="GI56" s="1344"/>
      <c r="GJ56" s="1344"/>
      <c r="GK56" s="1344"/>
      <c r="GL56" s="1344"/>
      <c r="GM56" s="1344"/>
      <c r="GN56" s="1344"/>
      <c r="GO56" s="1344"/>
      <c r="GP56" s="1344"/>
      <c r="GQ56" s="1344"/>
      <c r="GR56" s="1344"/>
      <c r="GS56" s="1344"/>
      <c r="GT56" s="1344"/>
      <c r="GU56" s="1344"/>
      <c r="GV56" s="1344"/>
      <c r="GW56" s="1344"/>
      <c r="GX56" s="1344"/>
      <c r="GY56" s="1344"/>
      <c r="GZ56" s="1344"/>
      <c r="HA56" s="1344"/>
      <c r="HB56" s="1344"/>
      <c r="HC56" s="1344"/>
      <c r="HD56" s="1344"/>
      <c r="HE56" s="1344"/>
      <c r="HF56" s="1344"/>
      <c r="HG56" s="1344"/>
      <c r="HH56" s="1344"/>
      <c r="HI56" s="1344"/>
      <c r="HJ56" s="1344"/>
      <c r="HK56" s="1344"/>
      <c r="HL56" s="1344"/>
      <c r="HM56" s="1344"/>
      <c r="HN56" s="1344"/>
      <c r="HO56" s="1344"/>
      <c r="HP56" s="1344"/>
      <c r="HQ56" s="1344"/>
      <c r="HR56" s="1344"/>
      <c r="HS56" s="1344"/>
      <c r="HT56" s="1344"/>
      <c r="HU56" s="1344"/>
      <c r="HV56" s="1344"/>
      <c r="HW56" s="1344"/>
      <c r="HX56" s="1344"/>
      <c r="HY56" s="1344"/>
      <c r="HZ56" s="1344"/>
      <c r="IA56" s="1344"/>
      <c r="IB56" s="1344"/>
      <c r="IC56" s="1344"/>
      <c r="ID56" s="1344"/>
      <c r="IE56" s="1344"/>
      <c r="IF56" s="1344"/>
      <c r="IG56" s="1344"/>
      <c r="IH56" s="1344"/>
      <c r="II56" s="1344"/>
      <c r="IJ56" s="1344"/>
      <c r="IK56" s="1344"/>
      <c r="IL56" s="1344"/>
      <c r="IM56" s="1344"/>
      <c r="IN56" s="1344"/>
      <c r="IO56" s="1344"/>
      <c r="IP56" s="1344"/>
    </row>
    <row r="57" spans="1:250">
      <c r="A57" s="1344"/>
      <c r="B57" s="1347"/>
      <c r="C57" s="2011"/>
      <c r="D57" s="2012"/>
      <c r="E57" s="1625"/>
      <c r="Y57" s="2015"/>
      <c r="Z57" s="2015"/>
      <c r="AA57" s="2015"/>
      <c r="AB57" s="2015"/>
      <c r="AE57" s="1625"/>
      <c r="AF57" s="1625"/>
      <c r="AG57" s="2016"/>
      <c r="AH57" s="2016"/>
      <c r="AI57" s="2016"/>
      <c r="AJ57" s="2016"/>
      <c r="AK57" s="2016"/>
      <c r="AL57" s="2016"/>
      <c r="AM57" s="2016"/>
      <c r="AN57" s="2016"/>
      <c r="AO57" s="1519"/>
      <c r="AP57" s="1344"/>
      <c r="AQ57" s="327"/>
      <c r="AR57" s="1344"/>
      <c r="AS57" s="1344"/>
      <c r="AT57" s="1980"/>
      <c r="AU57" s="1980"/>
      <c r="AV57" s="1344"/>
      <c r="AW57" s="1344"/>
      <c r="AX57" s="1344"/>
      <c r="AY57" s="1344"/>
      <c r="AZ57" s="1344"/>
      <c r="BA57" s="1344"/>
      <c r="BB57" s="1344"/>
      <c r="BC57" s="1344"/>
      <c r="BD57" s="1344"/>
      <c r="BE57" s="1344"/>
      <c r="BF57" s="1344"/>
      <c r="BG57" s="1344"/>
      <c r="BH57" s="1344"/>
      <c r="BI57" s="1344"/>
      <c r="BJ57" s="1344"/>
      <c r="BK57" s="1344"/>
      <c r="BL57" s="1344"/>
      <c r="BM57" s="1344"/>
      <c r="BN57" s="1344"/>
      <c r="BO57" s="1344"/>
      <c r="BP57" s="1344"/>
      <c r="BQ57" s="1344"/>
      <c r="BR57" s="1344"/>
      <c r="BS57" s="1344"/>
      <c r="BT57" s="1344"/>
      <c r="BU57" s="1344"/>
      <c r="BV57" s="1344"/>
      <c r="BW57" s="1344"/>
      <c r="BX57" s="1344"/>
      <c r="BY57" s="1344"/>
      <c r="BZ57" s="1344"/>
      <c r="CA57" s="1344"/>
      <c r="CB57" s="1344"/>
      <c r="CC57" s="1344"/>
      <c r="CD57" s="1344"/>
      <c r="CE57" s="1344"/>
      <c r="CF57" s="1344"/>
      <c r="CG57" s="1344"/>
      <c r="CH57" s="1344"/>
      <c r="CI57" s="1344"/>
      <c r="CJ57" s="1344"/>
      <c r="CK57" s="1344"/>
      <c r="CL57" s="1344"/>
      <c r="CM57" s="1344"/>
      <c r="CN57" s="1344"/>
      <c r="CO57" s="1344"/>
      <c r="CP57" s="1344"/>
      <c r="CQ57" s="1344"/>
      <c r="CR57" s="1344"/>
      <c r="CS57" s="1344"/>
      <c r="CT57" s="1344"/>
      <c r="CU57" s="1344"/>
      <c r="CV57" s="1344"/>
      <c r="CW57" s="1344"/>
      <c r="CX57" s="1344"/>
      <c r="CY57" s="1344"/>
      <c r="CZ57" s="1344"/>
      <c r="DA57" s="1344"/>
      <c r="DB57" s="1344"/>
      <c r="DC57" s="1344"/>
      <c r="DD57" s="1344"/>
      <c r="DE57" s="1344"/>
      <c r="DF57" s="1344"/>
      <c r="DG57" s="1344"/>
      <c r="DH57" s="1344"/>
      <c r="DI57" s="1344"/>
      <c r="DJ57" s="1344"/>
      <c r="DK57" s="1344"/>
      <c r="DL57" s="1344"/>
      <c r="DM57" s="1344"/>
      <c r="DN57" s="1344"/>
      <c r="DO57" s="1344"/>
      <c r="DP57" s="1344"/>
      <c r="DQ57" s="1344"/>
      <c r="DR57" s="1344"/>
      <c r="DS57" s="1344"/>
      <c r="DT57" s="1344"/>
      <c r="DU57" s="1344"/>
      <c r="DV57" s="1344"/>
      <c r="DW57" s="1344"/>
      <c r="DX57" s="1344"/>
      <c r="DY57" s="1344"/>
      <c r="DZ57" s="1344"/>
      <c r="EA57" s="1344"/>
      <c r="EB57" s="1344"/>
      <c r="EC57" s="1344"/>
      <c r="ED57" s="1344"/>
      <c r="EE57" s="1344"/>
      <c r="EF57" s="1344"/>
      <c r="EG57" s="1344"/>
      <c r="EH57" s="1344"/>
      <c r="EI57" s="1344"/>
      <c r="EJ57" s="1344"/>
      <c r="EK57" s="1344"/>
      <c r="EL57" s="1344"/>
      <c r="EM57" s="1344"/>
      <c r="EN57" s="1344"/>
      <c r="EO57" s="1344"/>
      <c r="EP57" s="1344"/>
      <c r="EQ57" s="1344"/>
      <c r="ER57" s="1344"/>
      <c r="ES57" s="1344"/>
      <c r="ET57" s="1344"/>
      <c r="EU57" s="1344"/>
      <c r="EV57" s="1344"/>
      <c r="EW57" s="1344"/>
      <c r="EX57" s="1344"/>
      <c r="EY57" s="1344"/>
      <c r="EZ57" s="1344"/>
      <c r="FA57" s="1344"/>
      <c r="FB57" s="1344"/>
      <c r="FC57" s="1344"/>
      <c r="FD57" s="1344"/>
      <c r="FE57" s="1344"/>
      <c r="FF57" s="1344"/>
      <c r="FG57" s="1344"/>
      <c r="FH57" s="1344"/>
      <c r="FI57" s="1344"/>
      <c r="FJ57" s="1344"/>
      <c r="FK57" s="1344"/>
      <c r="FL57" s="1344"/>
      <c r="FM57" s="1344"/>
      <c r="FN57" s="1344"/>
      <c r="FO57" s="1344"/>
      <c r="FP57" s="1344"/>
      <c r="FQ57" s="1344"/>
      <c r="FR57" s="1344"/>
      <c r="FS57" s="1344"/>
      <c r="FT57" s="1344"/>
      <c r="FU57" s="1344"/>
      <c r="FV57" s="1344"/>
      <c r="FW57" s="1344"/>
      <c r="FX57" s="1344"/>
      <c r="FY57" s="1344"/>
      <c r="FZ57" s="1344"/>
      <c r="GA57" s="1344"/>
      <c r="GB57" s="1344"/>
      <c r="GC57" s="1344"/>
      <c r="GD57" s="1344"/>
      <c r="GE57" s="1344"/>
      <c r="GF57" s="1344"/>
      <c r="GG57" s="1344"/>
      <c r="GH57" s="1344"/>
      <c r="GI57" s="1344"/>
      <c r="GJ57" s="1344"/>
      <c r="GK57" s="1344"/>
      <c r="GL57" s="1344"/>
      <c r="GM57" s="1344"/>
      <c r="GN57" s="1344"/>
      <c r="GO57" s="1344"/>
      <c r="GP57" s="1344"/>
      <c r="GQ57" s="1344"/>
      <c r="GR57" s="1344"/>
      <c r="GS57" s="1344"/>
      <c r="GT57" s="1344"/>
      <c r="GU57" s="1344"/>
      <c r="GV57" s="1344"/>
      <c r="GW57" s="1344"/>
      <c r="GX57" s="1344"/>
      <c r="GY57" s="1344"/>
      <c r="GZ57" s="1344"/>
      <c r="HA57" s="1344"/>
      <c r="HB57" s="1344"/>
      <c r="HC57" s="1344"/>
      <c r="HD57" s="1344"/>
      <c r="HE57" s="1344"/>
      <c r="HF57" s="1344"/>
      <c r="HG57" s="1344"/>
      <c r="HH57" s="1344"/>
      <c r="HI57" s="1344"/>
      <c r="HJ57" s="1344"/>
      <c r="HK57" s="1344"/>
      <c r="HL57" s="1344"/>
      <c r="HM57" s="1344"/>
      <c r="HN57" s="1344"/>
      <c r="HO57" s="1344"/>
      <c r="HP57" s="1344"/>
      <c r="HQ57" s="1344"/>
      <c r="HR57" s="1344"/>
      <c r="HS57" s="1344"/>
      <c r="HT57" s="1344"/>
      <c r="HU57" s="1344"/>
      <c r="HV57" s="1344"/>
      <c r="HW57" s="1344"/>
      <c r="HX57" s="1344"/>
      <c r="HY57" s="1344"/>
      <c r="HZ57" s="1344"/>
      <c r="IA57" s="1344"/>
      <c r="IB57" s="1344"/>
      <c r="IC57" s="1344"/>
      <c r="ID57" s="1344"/>
      <c r="IE57" s="1344"/>
      <c r="IF57" s="1344"/>
      <c r="IG57" s="1344"/>
      <c r="IH57" s="1344"/>
      <c r="II57" s="1344"/>
      <c r="IJ57" s="1344"/>
      <c r="IK57" s="1344"/>
      <c r="IL57" s="1344"/>
      <c r="IM57" s="1344"/>
      <c r="IN57" s="1344"/>
      <c r="IO57" s="1344"/>
      <c r="IP57" s="1344"/>
    </row>
    <row r="58" spans="1:250" ht="14.5" thickBot="1">
      <c r="A58" s="1344"/>
      <c r="B58" s="2263" t="s">
        <v>1385</v>
      </c>
      <c r="C58" s="2011"/>
      <c r="D58" s="2012"/>
      <c r="E58" s="2012"/>
      <c r="F58" s="2013"/>
      <c r="G58" s="2013"/>
      <c r="H58" s="2013"/>
      <c r="I58" s="2013"/>
      <c r="J58" s="2013"/>
      <c r="K58" s="2013"/>
      <c r="L58" s="2013"/>
      <c r="M58" s="2013"/>
      <c r="N58" s="2013"/>
      <c r="O58" s="2014"/>
      <c r="P58" s="2014"/>
      <c r="Q58" s="2014"/>
      <c r="R58" s="2014"/>
      <c r="S58" s="2014"/>
      <c r="T58" s="2014"/>
      <c r="U58" s="2014"/>
      <c r="V58" s="2014"/>
      <c r="W58" s="2014"/>
      <c r="X58" s="2014"/>
      <c r="Y58" s="2014"/>
      <c r="Z58" s="2014"/>
      <c r="AA58" s="2014"/>
      <c r="AB58" s="2014" t="s">
        <v>521</v>
      </c>
      <c r="AC58" s="2014"/>
      <c r="AD58" s="2014"/>
      <c r="AG58" s="1519"/>
      <c r="AH58" s="1625"/>
      <c r="AI58" s="1344"/>
      <c r="AJ58" s="1344"/>
      <c r="AK58" s="1344"/>
      <c r="AL58" s="1344"/>
      <c r="AM58" s="1344"/>
      <c r="AN58" s="1344"/>
      <c r="AO58" s="1211" t="s">
        <v>1259</v>
      </c>
      <c r="AP58" s="1344"/>
      <c r="AQ58" s="327" t="s">
        <v>271</v>
      </c>
      <c r="AR58" s="1344"/>
      <c r="AS58" s="1344"/>
      <c r="AT58" s="1980"/>
      <c r="AU58" s="1980"/>
      <c r="AV58" s="1344"/>
      <c r="AW58" s="1344"/>
      <c r="AX58" s="1344"/>
      <c r="AY58" s="1344"/>
      <c r="AZ58" s="1344"/>
      <c r="BA58" s="1344"/>
      <c r="BB58" s="1344"/>
      <c r="BC58" s="1344"/>
      <c r="BD58" s="1344"/>
      <c r="BE58" s="1344"/>
      <c r="BF58" s="1344"/>
      <c r="BG58" s="1344"/>
      <c r="BH58" s="1344"/>
      <c r="BI58" s="1344"/>
      <c r="BJ58" s="1344"/>
      <c r="BK58" s="1344"/>
      <c r="BL58" s="1344"/>
      <c r="BM58" s="1344"/>
      <c r="BN58" s="1344"/>
      <c r="BO58" s="1344"/>
      <c r="BP58" s="1344"/>
      <c r="BQ58" s="1344"/>
      <c r="BR58" s="1344"/>
      <c r="BS58" s="1344"/>
      <c r="BT58" s="1344"/>
      <c r="BU58" s="1344"/>
      <c r="BV58" s="1344"/>
      <c r="BW58" s="1344"/>
      <c r="BX58" s="1344"/>
      <c r="BY58" s="1344"/>
      <c r="BZ58" s="1344"/>
      <c r="CA58" s="1344"/>
      <c r="CB58" s="1344"/>
      <c r="CC58" s="1344"/>
      <c r="CD58" s="1344"/>
      <c r="CE58" s="1344"/>
      <c r="CF58" s="1344"/>
      <c r="CG58" s="1344"/>
      <c r="CH58" s="1344"/>
      <c r="CI58" s="1344"/>
      <c r="CJ58" s="1344"/>
      <c r="CK58" s="1344"/>
      <c r="CL58" s="1344"/>
      <c r="CM58" s="1344"/>
      <c r="CN58" s="1344"/>
      <c r="CO58" s="1344"/>
      <c r="CP58" s="1344"/>
      <c r="CQ58" s="1344"/>
      <c r="CR58" s="1344"/>
      <c r="CS58" s="1344"/>
      <c r="CT58" s="1344"/>
      <c r="CU58" s="1344"/>
      <c r="CV58" s="1344"/>
      <c r="CW58" s="1344"/>
      <c r="CX58" s="1344"/>
      <c r="CY58" s="1344"/>
      <c r="CZ58" s="1344"/>
      <c r="DA58" s="1344"/>
      <c r="DB58" s="1344"/>
      <c r="DC58" s="1344"/>
      <c r="DD58" s="1344"/>
      <c r="DE58" s="1344"/>
      <c r="DF58" s="1344"/>
      <c r="DG58" s="1344"/>
      <c r="DH58" s="1344"/>
      <c r="DI58" s="1344"/>
      <c r="DJ58" s="1344"/>
      <c r="DK58" s="1344"/>
      <c r="DL58" s="1344"/>
      <c r="DM58" s="1344"/>
      <c r="DN58" s="1344"/>
      <c r="DO58" s="1344"/>
      <c r="DP58" s="1344"/>
      <c r="DQ58" s="1344"/>
      <c r="DR58" s="1344"/>
      <c r="DS58" s="1344"/>
      <c r="DT58" s="1344"/>
      <c r="DU58" s="1344"/>
      <c r="DV58" s="1344"/>
      <c r="DW58" s="1344"/>
      <c r="DX58" s="1344"/>
      <c r="DY58" s="1344"/>
      <c r="DZ58" s="1344"/>
      <c r="EA58" s="1344"/>
      <c r="EB58" s="1344"/>
      <c r="EC58" s="1344"/>
      <c r="ED58" s="1344"/>
      <c r="EE58" s="1344"/>
      <c r="EF58" s="1344"/>
      <c r="EG58" s="1344"/>
      <c r="EH58" s="1344"/>
      <c r="EI58" s="1344"/>
      <c r="EJ58" s="1344"/>
      <c r="EK58" s="1344"/>
      <c r="EL58" s="1344"/>
      <c r="EM58" s="1344"/>
      <c r="EN58" s="1344"/>
      <c r="EO58" s="1344"/>
      <c r="EP58" s="1344"/>
      <c r="EQ58" s="1344"/>
      <c r="ER58" s="1344"/>
      <c r="ES58" s="1344"/>
      <c r="ET58" s="1344"/>
      <c r="EU58" s="1344"/>
      <c r="EV58" s="1344"/>
      <c r="EW58" s="1344"/>
      <c r="EX58" s="1344"/>
      <c r="EY58" s="1344"/>
      <c r="EZ58" s="1344"/>
      <c r="FA58" s="1344"/>
      <c r="FB58" s="1344"/>
      <c r="FC58" s="1344"/>
      <c r="FD58" s="1344"/>
      <c r="FE58" s="1344"/>
      <c r="FF58" s="1344"/>
      <c r="FG58" s="1344"/>
      <c r="FH58" s="1344"/>
      <c r="FI58" s="1344"/>
      <c r="FJ58" s="1344"/>
      <c r="FK58" s="1344"/>
      <c r="FL58" s="1344"/>
      <c r="FM58" s="1344"/>
      <c r="FN58" s="1344"/>
      <c r="FO58" s="1344"/>
      <c r="FP58" s="1344"/>
      <c r="FQ58" s="1344"/>
      <c r="FR58" s="1344"/>
      <c r="FS58" s="1344"/>
      <c r="FT58" s="1344"/>
      <c r="FU58" s="1344"/>
      <c r="FV58" s="1344"/>
      <c r="FW58" s="1344"/>
      <c r="FX58" s="1344"/>
      <c r="FY58" s="1344"/>
      <c r="FZ58" s="1344"/>
      <c r="GA58" s="1344"/>
      <c r="GB58" s="1344"/>
      <c r="GC58" s="1344"/>
      <c r="GD58" s="1344"/>
      <c r="GE58" s="1344"/>
      <c r="GF58" s="1344"/>
      <c r="GG58" s="1344"/>
      <c r="GH58" s="1344"/>
      <c r="GI58" s="1344"/>
      <c r="GJ58" s="1344"/>
      <c r="GK58" s="1344"/>
      <c r="GL58" s="1344"/>
      <c r="GM58" s="1344"/>
      <c r="GN58" s="1344"/>
      <c r="GO58" s="1344"/>
      <c r="GP58" s="1344"/>
      <c r="GQ58" s="1344"/>
      <c r="GR58" s="1344"/>
      <c r="GS58" s="1344"/>
      <c r="GT58" s="1344"/>
      <c r="GU58" s="1344"/>
      <c r="GV58" s="1344"/>
      <c r="GW58" s="1344"/>
      <c r="GX58" s="1344"/>
      <c r="GY58" s="1344"/>
      <c r="GZ58" s="1344"/>
      <c r="HA58" s="1344"/>
      <c r="HB58" s="1344"/>
      <c r="HC58" s="1344"/>
      <c r="HD58" s="1344"/>
      <c r="HE58" s="1344"/>
      <c r="HF58" s="1344"/>
      <c r="HG58" s="1344"/>
      <c r="HH58" s="1344"/>
      <c r="HI58" s="1344"/>
      <c r="HJ58" s="1344"/>
      <c r="HK58" s="1344"/>
      <c r="HL58" s="1344"/>
      <c r="HM58" s="1344"/>
      <c r="HN58" s="1344"/>
      <c r="HO58" s="1344"/>
      <c r="HP58" s="1344"/>
      <c r="HQ58" s="1344"/>
      <c r="HR58" s="1344"/>
      <c r="HS58" s="1344"/>
      <c r="HT58" s="1344"/>
      <c r="HU58" s="1344"/>
      <c r="HV58" s="1344"/>
      <c r="HW58" s="1344"/>
      <c r="HX58" s="1344"/>
      <c r="HY58" s="1344"/>
      <c r="HZ58" s="1344"/>
      <c r="IA58" s="1344"/>
      <c r="IB58" s="1344"/>
      <c r="IC58" s="1344"/>
      <c r="ID58" s="1344"/>
      <c r="IE58" s="1344"/>
      <c r="IF58" s="1344"/>
      <c r="IG58" s="1344"/>
      <c r="IH58" s="1344"/>
      <c r="II58" s="1344"/>
      <c r="IJ58" s="1344"/>
      <c r="IK58" s="1344"/>
      <c r="IL58" s="1344"/>
      <c r="IM58" s="1344"/>
      <c r="IN58" s="1344"/>
      <c r="IO58" s="1344"/>
      <c r="IP58" s="1344"/>
    </row>
    <row r="59" spans="1:250" s="2027" customFormat="1" ht="12">
      <c r="A59" s="1560"/>
      <c r="B59" s="2017"/>
      <c r="C59" s="2018"/>
      <c r="D59" s="1909" t="s">
        <v>959</v>
      </c>
      <c r="E59" s="1910"/>
      <c r="F59" s="2019"/>
      <c r="G59" s="2019"/>
      <c r="H59" s="2019"/>
      <c r="I59" s="2019"/>
      <c r="J59" s="2019"/>
      <c r="K59" s="2019"/>
      <c r="L59" s="2019"/>
      <c r="M59" s="2019"/>
      <c r="N59" s="2019"/>
      <c r="O59" s="2020" t="s">
        <v>521</v>
      </c>
      <c r="P59" s="2020"/>
      <c r="Q59" s="2021" t="s">
        <v>1111</v>
      </c>
      <c r="R59" s="2021"/>
      <c r="S59" s="2021"/>
      <c r="T59" s="2021"/>
      <c r="U59" s="2021"/>
      <c r="V59" s="2021"/>
      <c r="W59" s="2021"/>
      <c r="X59" s="2021"/>
      <c r="Y59" s="2021"/>
      <c r="Z59" s="2021"/>
      <c r="AA59" s="2021"/>
      <c r="AB59" s="2021"/>
      <c r="AC59" s="2021"/>
      <c r="AD59" s="2022"/>
      <c r="AE59" s="2023"/>
      <c r="AF59" s="2023"/>
      <c r="AG59" s="2024"/>
      <c r="AH59" s="1911"/>
      <c r="AI59" s="1908"/>
      <c r="AJ59" s="1908"/>
      <c r="AK59" s="1908"/>
      <c r="AL59" s="1908"/>
      <c r="AM59" s="1908"/>
      <c r="AN59" s="1908"/>
      <c r="AO59" s="2025" t="s">
        <v>962</v>
      </c>
      <c r="AP59" s="1560"/>
      <c r="AQ59" s="1560"/>
      <c r="AR59" s="1560"/>
      <c r="AS59" s="1560"/>
      <c r="AT59" s="2026"/>
      <c r="AU59" s="2026"/>
      <c r="AV59" s="1344"/>
      <c r="AW59" s="1344"/>
      <c r="AX59" s="1560"/>
      <c r="AY59" s="1560"/>
      <c r="AZ59" s="1560"/>
      <c r="BA59" s="1560"/>
      <c r="BB59" s="1560"/>
      <c r="BC59" s="1560"/>
      <c r="BD59" s="1560"/>
      <c r="BE59" s="1560"/>
      <c r="BF59" s="1560"/>
      <c r="BG59" s="1560"/>
      <c r="BH59" s="1560"/>
      <c r="BI59" s="1560"/>
      <c r="BJ59" s="1560"/>
      <c r="BK59" s="1560"/>
      <c r="BL59" s="1560"/>
      <c r="BM59" s="1560"/>
      <c r="BN59" s="1560"/>
      <c r="BO59" s="1560"/>
      <c r="BP59" s="1560"/>
      <c r="BQ59" s="1560"/>
      <c r="BR59" s="1560"/>
      <c r="BS59" s="1560"/>
      <c r="BT59" s="1560"/>
      <c r="BU59" s="1560"/>
      <c r="BV59" s="1560"/>
      <c r="BW59" s="1560"/>
      <c r="BX59" s="1560"/>
      <c r="BY59" s="1560"/>
      <c r="BZ59" s="1560"/>
      <c r="CA59" s="1560"/>
      <c r="CB59" s="1560"/>
      <c r="CC59" s="1560"/>
      <c r="CD59" s="1560"/>
      <c r="CE59" s="1560"/>
      <c r="CF59" s="1560"/>
      <c r="CG59" s="1560"/>
      <c r="CH59" s="1560"/>
      <c r="CI59" s="1560"/>
      <c r="CJ59" s="1560"/>
      <c r="CK59" s="1560"/>
      <c r="CL59" s="1560"/>
      <c r="CM59" s="1560"/>
      <c r="CN59" s="1560"/>
      <c r="CO59" s="1560"/>
      <c r="CP59" s="1560"/>
      <c r="CQ59" s="1560"/>
      <c r="CR59" s="1560"/>
      <c r="CS59" s="1560"/>
      <c r="CT59" s="1560"/>
      <c r="CU59" s="1560"/>
      <c r="CV59" s="1560"/>
      <c r="CW59" s="1560"/>
      <c r="CX59" s="1560"/>
      <c r="CY59" s="1560"/>
      <c r="CZ59" s="1560"/>
      <c r="DA59" s="1560"/>
      <c r="DB59" s="1560"/>
      <c r="DC59" s="1560"/>
      <c r="DD59" s="1560"/>
      <c r="DE59" s="1560"/>
      <c r="DF59" s="1560"/>
      <c r="DG59" s="1560"/>
      <c r="DH59" s="1560"/>
      <c r="DI59" s="1560"/>
      <c r="DJ59" s="1560"/>
      <c r="DK59" s="1560"/>
      <c r="DL59" s="1560"/>
      <c r="DM59" s="1560"/>
      <c r="DN59" s="1560"/>
      <c r="DO59" s="1560"/>
      <c r="DP59" s="1560"/>
      <c r="DQ59" s="1560"/>
      <c r="DR59" s="1560"/>
      <c r="DS59" s="1560"/>
      <c r="DT59" s="1560"/>
      <c r="DU59" s="1560"/>
      <c r="DV59" s="1560"/>
      <c r="DW59" s="1560"/>
      <c r="DX59" s="1560"/>
      <c r="DY59" s="1560"/>
      <c r="DZ59" s="1560"/>
      <c r="EA59" s="1560"/>
      <c r="EB59" s="1560"/>
      <c r="EC59" s="1560"/>
      <c r="ED59" s="1560"/>
      <c r="EE59" s="1560"/>
      <c r="EF59" s="1560"/>
      <c r="EG59" s="1560"/>
      <c r="EH59" s="1560"/>
      <c r="EI59" s="1560"/>
      <c r="EJ59" s="1560"/>
      <c r="EK59" s="1560"/>
      <c r="EL59" s="1560"/>
      <c r="EM59" s="1560"/>
      <c r="EN59" s="1560"/>
      <c r="EO59" s="1560"/>
      <c r="EP59" s="1560"/>
      <c r="EQ59" s="1560"/>
      <c r="ER59" s="1560"/>
      <c r="ES59" s="1560"/>
      <c r="ET59" s="1560"/>
      <c r="EU59" s="1560"/>
      <c r="EV59" s="1560"/>
      <c r="EW59" s="1560"/>
      <c r="EX59" s="1560"/>
      <c r="EY59" s="1560"/>
      <c r="EZ59" s="1560"/>
      <c r="FA59" s="1560"/>
      <c r="FB59" s="1560"/>
      <c r="FC59" s="1560"/>
      <c r="FD59" s="1560"/>
      <c r="FE59" s="1560"/>
      <c r="FF59" s="1560"/>
      <c r="FG59" s="1560"/>
      <c r="FH59" s="1560"/>
      <c r="FI59" s="1560"/>
      <c r="FJ59" s="1560"/>
      <c r="FK59" s="1560"/>
      <c r="FL59" s="1560"/>
      <c r="FM59" s="1560"/>
      <c r="FN59" s="1560"/>
      <c r="FO59" s="1560"/>
      <c r="FP59" s="1560"/>
      <c r="FQ59" s="1560"/>
      <c r="FR59" s="1560"/>
      <c r="FS59" s="1560"/>
      <c r="FT59" s="1560"/>
      <c r="FU59" s="1560"/>
      <c r="FV59" s="1560"/>
      <c r="FW59" s="1560"/>
      <c r="FX59" s="1560"/>
      <c r="FY59" s="1560"/>
      <c r="FZ59" s="1560"/>
      <c r="GA59" s="1560"/>
      <c r="GB59" s="1560"/>
      <c r="GC59" s="1560"/>
      <c r="GD59" s="1560"/>
      <c r="GE59" s="1560"/>
      <c r="GF59" s="1560"/>
      <c r="GG59" s="1560"/>
      <c r="GH59" s="1560"/>
      <c r="GI59" s="1560"/>
      <c r="GJ59" s="1560"/>
      <c r="GK59" s="1560"/>
      <c r="GL59" s="1560"/>
      <c r="GM59" s="1560"/>
      <c r="GN59" s="1560"/>
      <c r="GO59" s="1560"/>
      <c r="GP59" s="1560"/>
      <c r="GQ59" s="1560"/>
      <c r="GR59" s="1560"/>
      <c r="GS59" s="1560"/>
      <c r="GT59" s="1560"/>
      <c r="GU59" s="1560"/>
      <c r="GV59" s="1560"/>
      <c r="GW59" s="1560"/>
      <c r="GX59" s="1560"/>
      <c r="GY59" s="1560"/>
      <c r="GZ59" s="1560"/>
      <c r="HA59" s="1560"/>
      <c r="HB59" s="1560"/>
      <c r="HC59" s="1560"/>
      <c r="HD59" s="1560"/>
      <c r="HE59" s="1560"/>
      <c r="HF59" s="1560"/>
      <c r="HG59" s="1560"/>
      <c r="HH59" s="1560"/>
      <c r="HI59" s="1560"/>
      <c r="HJ59" s="1560"/>
      <c r="HK59" s="1560"/>
      <c r="HL59" s="1560"/>
      <c r="HM59" s="1560"/>
      <c r="HN59" s="1560"/>
      <c r="HO59" s="1560"/>
      <c r="HP59" s="1560"/>
      <c r="HQ59" s="1560"/>
      <c r="HR59" s="1560"/>
      <c r="HS59" s="1560"/>
      <c r="HT59" s="1560"/>
      <c r="HU59" s="1560"/>
      <c r="HV59" s="1560"/>
      <c r="HW59" s="1560"/>
      <c r="HX59" s="1560"/>
      <c r="HY59" s="1560"/>
      <c r="HZ59" s="1560"/>
      <c r="IA59" s="1560"/>
      <c r="IB59" s="1560"/>
      <c r="IC59" s="1560"/>
      <c r="ID59" s="1560"/>
      <c r="IE59" s="1560"/>
      <c r="IF59" s="1560"/>
      <c r="IG59" s="1560"/>
      <c r="IH59" s="1560"/>
      <c r="II59" s="1560"/>
      <c r="IJ59" s="1560"/>
      <c r="IK59" s="1560"/>
      <c r="IL59" s="1560"/>
      <c r="IM59" s="1560"/>
      <c r="IN59" s="1560"/>
      <c r="IO59" s="1560"/>
      <c r="IP59" s="1560"/>
    </row>
    <row r="60" spans="1:250" ht="12">
      <c r="A60" s="1560"/>
      <c r="B60" s="2028"/>
      <c r="C60" s="1212"/>
      <c r="D60" s="2029"/>
      <c r="E60" s="2030">
        <v>1989</v>
      </c>
      <c r="F60" s="1912">
        <v>1990</v>
      </c>
      <c r="G60" s="1913">
        <v>1991</v>
      </c>
      <c r="H60" s="1913">
        <v>1992</v>
      </c>
      <c r="I60" s="1913">
        <v>1993</v>
      </c>
      <c r="J60" s="1914">
        <v>1994</v>
      </c>
      <c r="K60" s="1913">
        <v>1995</v>
      </c>
      <c r="L60" s="1913">
        <v>1996</v>
      </c>
      <c r="M60" s="1913">
        <v>1997</v>
      </c>
      <c r="N60" s="1913">
        <v>1998</v>
      </c>
      <c r="O60" s="1915">
        <v>1999</v>
      </c>
      <c r="P60" s="1915">
        <v>2000</v>
      </c>
      <c r="Q60" s="1915">
        <v>2001</v>
      </c>
      <c r="R60" s="1915">
        <v>2002</v>
      </c>
      <c r="S60" s="1915">
        <v>2003</v>
      </c>
      <c r="T60" s="1915">
        <v>2004</v>
      </c>
      <c r="U60" s="1915">
        <v>2005</v>
      </c>
      <c r="V60" s="1915">
        <v>2006</v>
      </c>
      <c r="W60" s="1915">
        <v>2007</v>
      </c>
      <c r="X60" s="1915">
        <v>2008</v>
      </c>
      <c r="Y60" s="1915">
        <v>2009</v>
      </c>
      <c r="Z60" s="1915">
        <v>2010</v>
      </c>
      <c r="AA60" s="1915">
        <v>2011</v>
      </c>
      <c r="AB60" s="1915">
        <v>2012</v>
      </c>
      <c r="AC60" s="1915">
        <v>2013</v>
      </c>
      <c r="AD60" s="1916">
        <v>2014</v>
      </c>
      <c r="AE60" s="1915">
        <v>2015</v>
      </c>
      <c r="AF60" s="1917">
        <v>2016</v>
      </c>
      <c r="AG60" s="1915">
        <v>2017</v>
      </c>
      <c r="AH60" s="1917">
        <v>2018</v>
      </c>
      <c r="AI60" s="1915">
        <v>2019</v>
      </c>
      <c r="AJ60" s="2031">
        <v>2020</v>
      </c>
      <c r="AK60" s="1919">
        <v>2021</v>
      </c>
      <c r="AL60" s="1919">
        <v>2022</v>
      </c>
      <c r="AM60" s="2418">
        <v>2023</v>
      </c>
      <c r="AN60" s="2419">
        <v>2024</v>
      </c>
      <c r="AO60" s="2032"/>
      <c r="AP60" s="1212"/>
      <c r="AQ60" s="1212"/>
      <c r="AR60" s="1560"/>
      <c r="AS60" s="1560"/>
      <c r="AT60" s="2026"/>
      <c r="AU60" s="2026"/>
      <c r="AV60" s="1344"/>
      <c r="AW60" s="1344"/>
      <c r="AX60" s="1560"/>
      <c r="AY60" s="1560"/>
      <c r="AZ60" s="1560"/>
      <c r="BA60" s="1560"/>
      <c r="BB60" s="1560"/>
      <c r="BC60" s="1560"/>
      <c r="BD60" s="1560"/>
      <c r="BE60" s="1560"/>
      <c r="BF60" s="1560"/>
      <c r="BG60" s="1560"/>
      <c r="BH60" s="1560"/>
      <c r="BI60" s="1560"/>
      <c r="BJ60" s="1560"/>
      <c r="BK60" s="1560"/>
      <c r="BL60" s="1560"/>
      <c r="BM60" s="1560"/>
      <c r="BN60" s="1560"/>
      <c r="BO60" s="1560"/>
      <c r="BP60" s="1560"/>
      <c r="BQ60" s="1560"/>
      <c r="BR60" s="1560"/>
      <c r="BS60" s="1560"/>
      <c r="BT60" s="1560"/>
      <c r="BU60" s="1560"/>
      <c r="BV60" s="1560"/>
      <c r="BW60" s="1560"/>
      <c r="BX60" s="1560"/>
      <c r="BY60" s="1560"/>
      <c r="BZ60" s="1560"/>
      <c r="CA60" s="1560"/>
      <c r="CB60" s="1560"/>
      <c r="CC60" s="1560"/>
      <c r="CD60" s="1560"/>
      <c r="CE60" s="1560"/>
      <c r="CF60" s="1560"/>
      <c r="CG60" s="1560"/>
      <c r="CH60" s="1560"/>
      <c r="CI60" s="1560"/>
      <c r="CJ60" s="1560"/>
      <c r="CK60" s="1560"/>
      <c r="CL60" s="1560"/>
      <c r="CM60" s="1560"/>
      <c r="CN60" s="1560"/>
      <c r="CO60" s="1560"/>
      <c r="CP60" s="1560"/>
      <c r="CQ60" s="1560"/>
      <c r="CR60" s="1560"/>
      <c r="CS60" s="1560"/>
      <c r="CT60" s="1560"/>
      <c r="CU60" s="1560"/>
      <c r="CV60" s="1560"/>
      <c r="CW60" s="1560"/>
      <c r="CX60" s="1560"/>
      <c r="CY60" s="1560"/>
      <c r="CZ60" s="1560"/>
      <c r="DA60" s="1560"/>
      <c r="DB60" s="1560"/>
      <c r="DC60" s="1560"/>
      <c r="DD60" s="1560"/>
      <c r="DE60" s="1560"/>
      <c r="DF60" s="1560"/>
      <c r="DG60" s="1560"/>
      <c r="DH60" s="1560"/>
      <c r="DI60" s="1560"/>
      <c r="DJ60" s="1560"/>
      <c r="DK60" s="1560"/>
      <c r="DL60" s="1560"/>
      <c r="DM60" s="1560"/>
      <c r="DN60" s="1560"/>
      <c r="DO60" s="1560"/>
      <c r="DP60" s="1560"/>
      <c r="DQ60" s="1560"/>
      <c r="DR60" s="1560"/>
      <c r="DS60" s="1560"/>
      <c r="DT60" s="1560"/>
      <c r="DU60" s="1560"/>
      <c r="DV60" s="1560"/>
      <c r="DW60" s="1560"/>
      <c r="DX60" s="1560"/>
      <c r="DY60" s="1560"/>
      <c r="DZ60" s="1560"/>
      <c r="EA60" s="1560"/>
      <c r="EB60" s="1560"/>
      <c r="EC60" s="1560"/>
      <c r="ED60" s="1560"/>
      <c r="EE60" s="1560"/>
      <c r="EF60" s="1560"/>
      <c r="EG60" s="1560"/>
      <c r="EH60" s="1560"/>
      <c r="EI60" s="1560"/>
      <c r="EJ60" s="1560"/>
      <c r="EK60" s="1560"/>
      <c r="EL60" s="1560"/>
      <c r="EM60" s="1560"/>
      <c r="EN60" s="1560"/>
      <c r="EO60" s="1560"/>
      <c r="EP60" s="1560"/>
      <c r="EQ60" s="1560"/>
      <c r="ER60" s="1560"/>
      <c r="ES60" s="1560"/>
      <c r="ET60" s="1560"/>
      <c r="EU60" s="1560"/>
      <c r="EV60" s="1560"/>
      <c r="EW60" s="1560"/>
      <c r="EX60" s="1560"/>
      <c r="EY60" s="1560"/>
      <c r="EZ60" s="1560"/>
      <c r="FA60" s="1560"/>
      <c r="FB60" s="1560"/>
      <c r="FC60" s="1560"/>
      <c r="FD60" s="1560"/>
      <c r="FE60" s="1560"/>
      <c r="FF60" s="1560"/>
      <c r="FG60" s="1560"/>
      <c r="FH60" s="1560"/>
      <c r="FI60" s="1560"/>
      <c r="FJ60" s="1560"/>
      <c r="FK60" s="1560"/>
      <c r="FL60" s="1560"/>
      <c r="FM60" s="1560"/>
      <c r="FN60" s="1560"/>
      <c r="FO60" s="1560"/>
      <c r="FP60" s="1560"/>
      <c r="FQ60" s="1560"/>
      <c r="FR60" s="1560"/>
      <c r="FS60" s="1560"/>
      <c r="FT60" s="1560"/>
      <c r="FU60" s="1560"/>
      <c r="FV60" s="1560"/>
      <c r="FW60" s="1560"/>
      <c r="FX60" s="1560"/>
      <c r="FY60" s="1560"/>
      <c r="FZ60" s="1560"/>
      <c r="GA60" s="1560"/>
      <c r="GB60" s="1560"/>
      <c r="GC60" s="1560"/>
      <c r="GD60" s="1560"/>
      <c r="GE60" s="1560"/>
      <c r="GF60" s="1560"/>
      <c r="GG60" s="1560"/>
      <c r="GH60" s="1560"/>
      <c r="GI60" s="1560"/>
      <c r="GJ60" s="1560"/>
      <c r="GK60" s="1560"/>
      <c r="GL60" s="1560"/>
      <c r="GM60" s="1560"/>
      <c r="GN60" s="1560"/>
      <c r="GO60" s="1560"/>
      <c r="GP60" s="1560"/>
      <c r="GQ60" s="1560"/>
      <c r="GR60" s="1560"/>
      <c r="GS60" s="1560"/>
      <c r="GT60" s="1560"/>
      <c r="GU60" s="1560"/>
      <c r="GV60" s="1560"/>
      <c r="GW60" s="1560"/>
      <c r="GX60" s="1560"/>
      <c r="GY60" s="1560"/>
      <c r="GZ60" s="1560"/>
      <c r="HA60" s="1560"/>
      <c r="HB60" s="1560"/>
      <c r="HC60" s="1560"/>
      <c r="HD60" s="1560"/>
      <c r="HE60" s="1560"/>
      <c r="HF60" s="1560"/>
      <c r="HG60" s="1560"/>
      <c r="HH60" s="1560"/>
      <c r="HI60" s="1560"/>
      <c r="HJ60" s="1560"/>
      <c r="HK60" s="1560"/>
      <c r="HL60" s="1560"/>
      <c r="HM60" s="1560"/>
      <c r="HN60" s="1560"/>
      <c r="HO60" s="1560"/>
      <c r="HP60" s="1560"/>
      <c r="HQ60" s="1560"/>
      <c r="HR60" s="1560"/>
      <c r="HS60" s="1560"/>
      <c r="HT60" s="1560"/>
      <c r="HU60" s="1560"/>
      <c r="HV60" s="1560"/>
      <c r="HW60" s="1560"/>
      <c r="HX60" s="1560"/>
      <c r="HY60" s="1560"/>
      <c r="HZ60" s="1560"/>
      <c r="IA60" s="1560"/>
      <c r="IB60" s="1560"/>
      <c r="IC60" s="1560"/>
      <c r="ID60" s="1560"/>
      <c r="IE60" s="1560"/>
      <c r="IF60" s="1560"/>
      <c r="IG60" s="1560"/>
      <c r="IH60" s="1560"/>
      <c r="II60" s="1560"/>
      <c r="IJ60" s="1560"/>
      <c r="IK60" s="1560"/>
      <c r="IL60" s="1560"/>
      <c r="IM60" s="1560"/>
      <c r="IN60" s="1560"/>
      <c r="IO60" s="1560"/>
      <c r="IP60" s="1560"/>
    </row>
    <row r="61" spans="1:250" ht="12.5" thickBot="1">
      <c r="B61" s="1920"/>
      <c r="C61" s="2033"/>
      <c r="D61" s="2034"/>
      <c r="E61" s="2035" t="s">
        <v>1262</v>
      </c>
      <c r="F61" s="1921" t="s">
        <v>1263</v>
      </c>
      <c r="G61" s="1921" t="s">
        <v>1264</v>
      </c>
      <c r="H61" s="1921" t="s">
        <v>1265</v>
      </c>
      <c r="I61" s="1921" t="s">
        <v>1266</v>
      </c>
      <c r="J61" s="1922" t="s">
        <v>1267</v>
      </c>
      <c r="K61" s="1921" t="s">
        <v>1268</v>
      </c>
      <c r="L61" s="1921" t="s">
        <v>1269</v>
      </c>
      <c r="M61" s="1921" t="s">
        <v>1270</v>
      </c>
      <c r="N61" s="1921" t="s">
        <v>1271</v>
      </c>
      <c r="O61" s="1923" t="s">
        <v>1272</v>
      </c>
      <c r="P61" s="1924" t="s">
        <v>1273</v>
      </c>
      <c r="Q61" s="1925" t="s">
        <v>1274</v>
      </c>
      <c r="R61" s="1925" t="s">
        <v>1275</v>
      </c>
      <c r="S61" s="1926" t="s">
        <v>1276</v>
      </c>
      <c r="T61" s="1925" t="s">
        <v>1277</v>
      </c>
      <c r="U61" s="1925" t="s">
        <v>1278</v>
      </c>
      <c r="V61" s="1926" t="s">
        <v>1279</v>
      </c>
      <c r="W61" s="1925" t="s">
        <v>1280</v>
      </c>
      <c r="X61" s="1925" t="s">
        <v>1281</v>
      </c>
      <c r="Y61" s="1925" t="s">
        <v>1282</v>
      </c>
      <c r="Z61" s="1921" t="s">
        <v>1283</v>
      </c>
      <c r="AA61" s="1925" t="s">
        <v>1284</v>
      </c>
      <c r="AB61" s="1925" t="s">
        <v>1285</v>
      </c>
      <c r="AC61" s="1925" t="s">
        <v>1286</v>
      </c>
      <c r="AD61" s="1927" t="s">
        <v>1287</v>
      </c>
      <c r="AE61" s="1925" t="s">
        <v>1288</v>
      </c>
      <c r="AF61" s="1926" t="s">
        <v>1289</v>
      </c>
      <c r="AG61" s="1925" t="s">
        <v>1290</v>
      </c>
      <c r="AH61" s="1926" t="s">
        <v>1291</v>
      </c>
      <c r="AI61" s="1928" t="s">
        <v>1292</v>
      </c>
      <c r="AJ61" s="2036" t="s">
        <v>1293</v>
      </c>
      <c r="AK61" s="1930" t="s">
        <v>1294</v>
      </c>
      <c r="AL61" s="2236" t="s">
        <v>1295</v>
      </c>
      <c r="AM61" s="2423" t="s">
        <v>1435</v>
      </c>
      <c r="AN61" s="1300" t="s">
        <v>1476</v>
      </c>
      <c r="AO61" s="2037"/>
      <c r="AP61" s="1344"/>
      <c r="AQ61" s="1344"/>
      <c r="AT61" s="2038"/>
      <c r="AU61" s="2038"/>
      <c r="AV61" s="1344"/>
      <c r="AW61" s="1344"/>
    </row>
    <row r="62" spans="1:250" ht="12">
      <c r="B62" s="2914" t="s">
        <v>979</v>
      </c>
      <c r="C62" s="1931" t="s">
        <v>1112</v>
      </c>
      <c r="D62" s="1932" t="s">
        <v>981</v>
      </c>
      <c r="E62" s="1933">
        <f t="shared" ref="E62:AN62" si="36">E148/1000</f>
        <v>434.82640000000004</v>
      </c>
      <c r="F62" s="1933">
        <f t="shared" si="36"/>
        <v>470.87369999999999</v>
      </c>
      <c r="G62" s="1933">
        <f t="shared" si="36"/>
        <v>496.05849999999998</v>
      </c>
      <c r="H62" s="1933">
        <f t="shared" si="36"/>
        <v>505.82049999999998</v>
      </c>
      <c r="I62" s="1933">
        <f t="shared" si="36"/>
        <v>504.50959999999998</v>
      </c>
      <c r="J62" s="1933">
        <f t="shared" si="36"/>
        <v>511.9588</v>
      </c>
      <c r="K62" s="1933">
        <f t="shared" si="36"/>
        <v>525.29949999999997</v>
      </c>
      <c r="L62" s="1933">
        <f t="shared" si="36"/>
        <v>538.65959999999995</v>
      </c>
      <c r="M62" s="1933">
        <f t="shared" si="36"/>
        <v>542.50800000000004</v>
      </c>
      <c r="N62" s="1933">
        <f t="shared" si="36"/>
        <v>534.56409999999994</v>
      </c>
      <c r="O62" s="1933">
        <f t="shared" si="36"/>
        <v>530.29859999999996</v>
      </c>
      <c r="P62" s="1933">
        <f t="shared" si="36"/>
        <v>537.61419999999998</v>
      </c>
      <c r="Q62" s="1933">
        <f t="shared" si="36"/>
        <v>527.41049999999996</v>
      </c>
      <c r="R62" s="1933">
        <f t="shared" si="36"/>
        <v>523.46590000000003</v>
      </c>
      <c r="S62" s="1933">
        <f t="shared" si="36"/>
        <v>526.21990000000005</v>
      </c>
      <c r="T62" s="1933">
        <f t="shared" si="36"/>
        <v>529.63790000000006</v>
      </c>
      <c r="U62" s="1933">
        <f t="shared" si="36"/>
        <v>534.10619999999994</v>
      </c>
      <c r="V62" s="1933">
        <f t="shared" si="36"/>
        <v>537.25790000000006</v>
      </c>
      <c r="W62" s="1933">
        <f t="shared" si="36"/>
        <v>538.4855</v>
      </c>
      <c r="X62" s="1933">
        <f t="shared" si="36"/>
        <v>516.17489999999998</v>
      </c>
      <c r="Y62" s="1933">
        <f t="shared" si="36"/>
        <v>497.36420000000004</v>
      </c>
      <c r="Z62" s="1933">
        <f t="shared" si="36"/>
        <v>504.87369999999999</v>
      </c>
      <c r="AA62" s="1933">
        <f t="shared" si="36"/>
        <v>500.0462</v>
      </c>
      <c r="AB62" s="1933">
        <f t="shared" si="36"/>
        <v>499.42059999999998</v>
      </c>
      <c r="AC62" s="1933">
        <f t="shared" si="36"/>
        <v>512.67750000000001</v>
      </c>
      <c r="AD62" s="1933">
        <f t="shared" si="36"/>
        <v>523.42279999999994</v>
      </c>
      <c r="AE62" s="1933">
        <f t="shared" si="36"/>
        <v>540.74080000000004</v>
      </c>
      <c r="AF62" s="1933">
        <f t="shared" si="36"/>
        <v>544.82990000000007</v>
      </c>
      <c r="AG62" s="1933">
        <f t="shared" si="36"/>
        <v>555.71249999999998</v>
      </c>
      <c r="AH62" s="1933">
        <f t="shared" si="36"/>
        <v>556.57050000000004</v>
      </c>
      <c r="AI62" s="1933">
        <f t="shared" si="36"/>
        <v>556.80070000000001</v>
      </c>
      <c r="AJ62" s="1933">
        <f t="shared" si="36"/>
        <v>538.78780000000006</v>
      </c>
      <c r="AK62" s="1933">
        <f t="shared" si="36"/>
        <v>554.91330000000005</v>
      </c>
      <c r="AL62" s="1933">
        <f t="shared" si="36"/>
        <v>567.1126999999999</v>
      </c>
      <c r="AM62" s="1933">
        <f t="shared" si="36"/>
        <v>593.90340000000003</v>
      </c>
      <c r="AN62" s="1933">
        <f t="shared" si="36"/>
        <v>615.9076</v>
      </c>
      <c r="AO62" s="1934" t="s">
        <v>1113</v>
      </c>
      <c r="AQ62" s="1625" t="s">
        <v>1386</v>
      </c>
    </row>
    <row r="63" spans="1:250" ht="12">
      <c r="B63" s="2901"/>
      <c r="C63" s="1931" t="s">
        <v>521</v>
      </c>
      <c r="D63" s="1940" t="s">
        <v>983</v>
      </c>
      <c r="E63" s="1957" t="s">
        <v>1298</v>
      </c>
      <c r="F63" s="1935">
        <f>ROUND((F62-E62)/E62*100,1)</f>
        <v>8.3000000000000007</v>
      </c>
      <c r="G63" s="1935">
        <f>ROUND((G62-F62)/F62*100,1)</f>
        <v>5.3</v>
      </c>
      <c r="H63" s="1935">
        <f t="shared" ref="H63:AN63" si="37">ROUND((H62-G62)/G62*100,1)</f>
        <v>2</v>
      </c>
      <c r="I63" s="1935">
        <f t="shared" si="37"/>
        <v>-0.3</v>
      </c>
      <c r="J63" s="1935">
        <f t="shared" si="37"/>
        <v>1.5</v>
      </c>
      <c r="K63" s="1935">
        <f t="shared" si="37"/>
        <v>2.6</v>
      </c>
      <c r="L63" s="1935">
        <f t="shared" si="37"/>
        <v>2.5</v>
      </c>
      <c r="M63" s="1935">
        <f t="shared" si="37"/>
        <v>0.7</v>
      </c>
      <c r="N63" s="1935">
        <f t="shared" si="37"/>
        <v>-1.5</v>
      </c>
      <c r="O63" s="1935">
        <f t="shared" si="37"/>
        <v>-0.8</v>
      </c>
      <c r="P63" s="1935">
        <f t="shared" si="37"/>
        <v>1.4</v>
      </c>
      <c r="Q63" s="1935">
        <f t="shared" si="37"/>
        <v>-1.9</v>
      </c>
      <c r="R63" s="1935">
        <f t="shared" si="37"/>
        <v>-0.7</v>
      </c>
      <c r="S63" s="1935">
        <f t="shared" si="37"/>
        <v>0.5</v>
      </c>
      <c r="T63" s="1935">
        <f t="shared" si="37"/>
        <v>0.6</v>
      </c>
      <c r="U63" s="1935">
        <f t="shared" si="37"/>
        <v>0.8</v>
      </c>
      <c r="V63" s="1935">
        <f t="shared" si="37"/>
        <v>0.6</v>
      </c>
      <c r="W63" s="1935">
        <f t="shared" si="37"/>
        <v>0.2</v>
      </c>
      <c r="X63" s="1935">
        <f t="shared" si="37"/>
        <v>-4.0999999999999996</v>
      </c>
      <c r="Y63" s="1935">
        <f t="shared" si="37"/>
        <v>-3.6</v>
      </c>
      <c r="Z63" s="1935">
        <f t="shared" si="37"/>
        <v>1.5</v>
      </c>
      <c r="AA63" s="1935">
        <f t="shared" si="37"/>
        <v>-1</v>
      </c>
      <c r="AB63" s="1935">
        <f t="shared" si="37"/>
        <v>-0.1</v>
      </c>
      <c r="AC63" s="1935">
        <f t="shared" si="37"/>
        <v>2.7</v>
      </c>
      <c r="AD63" s="1935">
        <f t="shared" si="37"/>
        <v>2.1</v>
      </c>
      <c r="AE63" s="1935">
        <f t="shared" si="37"/>
        <v>3.3</v>
      </c>
      <c r="AF63" s="1935">
        <f t="shared" si="37"/>
        <v>0.8</v>
      </c>
      <c r="AG63" s="1935">
        <f t="shared" si="37"/>
        <v>2</v>
      </c>
      <c r="AH63" s="1935">
        <f t="shared" si="37"/>
        <v>0.2</v>
      </c>
      <c r="AI63" s="1935">
        <f t="shared" si="37"/>
        <v>0</v>
      </c>
      <c r="AJ63" s="1935">
        <f t="shared" si="37"/>
        <v>-3.2</v>
      </c>
      <c r="AK63" s="1935">
        <f t="shared" si="37"/>
        <v>3</v>
      </c>
      <c r="AL63" s="1935">
        <f t="shared" si="37"/>
        <v>2.2000000000000002</v>
      </c>
      <c r="AM63" s="1935">
        <f t="shared" si="37"/>
        <v>4.7</v>
      </c>
      <c r="AN63" s="1935">
        <f t="shared" si="37"/>
        <v>3.7</v>
      </c>
      <c r="AO63" s="1936" t="s">
        <v>1387</v>
      </c>
    </row>
    <row r="64" spans="1:250" ht="12">
      <c r="B64" s="2901"/>
      <c r="C64" s="1931" t="s">
        <v>1112</v>
      </c>
      <c r="D64" s="1932" t="s">
        <v>985</v>
      </c>
      <c r="E64" s="2039">
        <f t="shared" ref="E64:AN64" si="38">E150/1000</f>
        <v>407.92290000000003</v>
      </c>
      <c r="F64" s="1933">
        <f t="shared" si="38"/>
        <v>430.86190000000005</v>
      </c>
      <c r="G64" s="1933">
        <f t="shared" si="38"/>
        <v>441.67790000000002</v>
      </c>
      <c r="H64" s="1933">
        <f t="shared" si="38"/>
        <v>444.29720000000003</v>
      </c>
      <c r="I64" s="1933">
        <f t="shared" si="38"/>
        <v>440.84159999999997</v>
      </c>
      <c r="J64" s="1933">
        <f t="shared" si="38"/>
        <v>447.93690000000004</v>
      </c>
      <c r="K64" s="1933">
        <f t="shared" si="38"/>
        <v>462.1773</v>
      </c>
      <c r="L64" s="1933">
        <f t="shared" si="38"/>
        <v>475.80609999999996</v>
      </c>
      <c r="M64" s="1933">
        <f t="shared" si="38"/>
        <v>475.21729999999997</v>
      </c>
      <c r="N64" s="1933">
        <f t="shared" si="38"/>
        <v>470.50740000000002</v>
      </c>
      <c r="O64" s="1933">
        <f t="shared" si="38"/>
        <v>473.32009999999997</v>
      </c>
      <c r="P64" s="1933">
        <f t="shared" si="38"/>
        <v>485.62299999999999</v>
      </c>
      <c r="Q64" s="1933">
        <f t="shared" si="38"/>
        <v>482.11349999999999</v>
      </c>
      <c r="R64" s="1933">
        <f t="shared" si="38"/>
        <v>486.5455</v>
      </c>
      <c r="S64" s="1933">
        <f t="shared" si="38"/>
        <v>495.9228</v>
      </c>
      <c r="T64" s="1933">
        <f t="shared" si="38"/>
        <v>504.26940000000002</v>
      </c>
      <c r="U64" s="1933">
        <f t="shared" si="38"/>
        <v>515.13409999999999</v>
      </c>
      <c r="V64" s="1933">
        <f t="shared" si="38"/>
        <v>521.78459999999995</v>
      </c>
      <c r="W64" s="1933">
        <f t="shared" si="38"/>
        <v>527.27159999999992</v>
      </c>
      <c r="X64" s="1933">
        <f t="shared" si="38"/>
        <v>508.262</v>
      </c>
      <c r="Y64" s="1933">
        <f t="shared" si="38"/>
        <v>495.87559999999996</v>
      </c>
      <c r="Z64" s="1933">
        <f t="shared" si="38"/>
        <v>512.06470000000002</v>
      </c>
      <c r="AA64" s="1933">
        <f t="shared" si="38"/>
        <v>514.68669999999997</v>
      </c>
      <c r="AB64" s="1933">
        <f t="shared" si="38"/>
        <v>517.91930000000002</v>
      </c>
      <c r="AC64" s="1933">
        <f t="shared" si="38"/>
        <v>532.07230000000004</v>
      </c>
      <c r="AD64" s="1933">
        <f t="shared" si="38"/>
        <v>530.19530000000009</v>
      </c>
      <c r="AE64" s="1933">
        <f t="shared" si="38"/>
        <v>539.4135</v>
      </c>
      <c r="AF64" s="1933">
        <f t="shared" si="38"/>
        <v>543.47910000000002</v>
      </c>
      <c r="AG64" s="1933">
        <f t="shared" si="38"/>
        <v>553.17349999999999</v>
      </c>
      <c r="AH64" s="1933">
        <f t="shared" si="38"/>
        <v>554.53200000000004</v>
      </c>
      <c r="AI64" s="1933">
        <f t="shared" si="38"/>
        <v>550.11719999999991</v>
      </c>
      <c r="AJ64" s="1933">
        <f t="shared" si="38"/>
        <v>528.63</v>
      </c>
      <c r="AK64" s="1933">
        <f t="shared" si="38"/>
        <v>545.04169999999999</v>
      </c>
      <c r="AL64" s="1933">
        <f t="shared" si="38"/>
        <v>551.971</v>
      </c>
      <c r="AM64" s="1933">
        <f t="shared" si="38"/>
        <v>554.65549999999996</v>
      </c>
      <c r="AN64" s="1933">
        <f t="shared" si="38"/>
        <v>558.72940000000006</v>
      </c>
      <c r="AO64" s="1936"/>
    </row>
    <row r="65" spans="2:43" ht="12">
      <c r="B65" s="2901"/>
      <c r="C65" s="1939" t="s">
        <v>1388</v>
      </c>
      <c r="D65" s="1940" t="s">
        <v>983</v>
      </c>
      <c r="E65" s="1957" t="s">
        <v>1298</v>
      </c>
      <c r="F65" s="1935">
        <f>ROUND((F64-E64)/E64*100,1)</f>
        <v>5.6</v>
      </c>
      <c r="G65" s="1935">
        <f>ROUND((G64-F64)/F64*100,1)</f>
        <v>2.5</v>
      </c>
      <c r="H65" s="1935">
        <f t="shared" ref="H65:AN65" si="39">ROUND((H64-G64)/G64*100,1)</f>
        <v>0.6</v>
      </c>
      <c r="I65" s="1935">
        <f t="shared" si="39"/>
        <v>-0.8</v>
      </c>
      <c r="J65" s="1935">
        <f t="shared" si="39"/>
        <v>1.6</v>
      </c>
      <c r="K65" s="1935">
        <f t="shared" si="39"/>
        <v>3.2</v>
      </c>
      <c r="L65" s="1935">
        <f t="shared" si="39"/>
        <v>2.9</v>
      </c>
      <c r="M65" s="1935">
        <f t="shared" si="39"/>
        <v>-0.1</v>
      </c>
      <c r="N65" s="1935">
        <f t="shared" si="39"/>
        <v>-1</v>
      </c>
      <c r="O65" s="1935">
        <f t="shared" si="39"/>
        <v>0.6</v>
      </c>
      <c r="P65" s="1935">
        <f t="shared" si="39"/>
        <v>2.6</v>
      </c>
      <c r="Q65" s="1935">
        <f t="shared" si="39"/>
        <v>-0.7</v>
      </c>
      <c r="R65" s="1935">
        <f t="shared" si="39"/>
        <v>0.9</v>
      </c>
      <c r="S65" s="1935">
        <f t="shared" si="39"/>
        <v>1.9</v>
      </c>
      <c r="T65" s="1935">
        <f t="shared" si="39"/>
        <v>1.7</v>
      </c>
      <c r="U65" s="1935">
        <f t="shared" si="39"/>
        <v>2.2000000000000002</v>
      </c>
      <c r="V65" s="1935">
        <f t="shared" si="39"/>
        <v>1.3</v>
      </c>
      <c r="W65" s="1935">
        <f t="shared" si="39"/>
        <v>1.1000000000000001</v>
      </c>
      <c r="X65" s="1935">
        <f t="shared" si="39"/>
        <v>-3.6</v>
      </c>
      <c r="Y65" s="1935">
        <f t="shared" si="39"/>
        <v>-2.4</v>
      </c>
      <c r="Z65" s="1935">
        <f t="shared" si="39"/>
        <v>3.3</v>
      </c>
      <c r="AA65" s="1935">
        <f t="shared" si="39"/>
        <v>0.5</v>
      </c>
      <c r="AB65" s="1935">
        <f t="shared" si="39"/>
        <v>0.6</v>
      </c>
      <c r="AC65" s="1935">
        <f t="shared" si="39"/>
        <v>2.7</v>
      </c>
      <c r="AD65" s="1935">
        <f t="shared" si="39"/>
        <v>-0.4</v>
      </c>
      <c r="AE65" s="1935">
        <f t="shared" si="39"/>
        <v>1.7</v>
      </c>
      <c r="AF65" s="1935">
        <f t="shared" si="39"/>
        <v>0.8</v>
      </c>
      <c r="AG65" s="1935">
        <f t="shared" si="39"/>
        <v>1.8</v>
      </c>
      <c r="AH65" s="1935">
        <f t="shared" si="39"/>
        <v>0.2</v>
      </c>
      <c r="AI65" s="1935">
        <f t="shared" si="39"/>
        <v>-0.8</v>
      </c>
      <c r="AJ65" s="1935">
        <f t="shared" si="39"/>
        <v>-3.9</v>
      </c>
      <c r="AK65" s="1935">
        <f t="shared" si="39"/>
        <v>3.1</v>
      </c>
      <c r="AL65" s="1935">
        <f t="shared" si="39"/>
        <v>1.3</v>
      </c>
      <c r="AM65" s="1935">
        <f t="shared" si="39"/>
        <v>0.5</v>
      </c>
      <c r="AN65" s="1935">
        <f t="shared" si="39"/>
        <v>0.7</v>
      </c>
      <c r="AO65" s="1942" t="s">
        <v>1389</v>
      </c>
    </row>
    <row r="66" spans="2:43" ht="12">
      <c r="B66" s="2901"/>
      <c r="C66" s="1931" t="s">
        <v>1112</v>
      </c>
      <c r="D66" s="1937" t="s">
        <v>985</v>
      </c>
      <c r="E66" s="2040">
        <f t="shared" ref="E66:AD66" si="40">E152/1000</f>
        <v>419.29244014362462</v>
      </c>
      <c r="F66" s="1997">
        <f t="shared" si="40"/>
        <v>443.87932392560634</v>
      </c>
      <c r="G66" s="1997">
        <f t="shared" si="40"/>
        <v>451.34493115950539</v>
      </c>
      <c r="H66" s="1997">
        <f t="shared" si="40"/>
        <v>454.84839862881887</v>
      </c>
      <c r="I66" s="1997">
        <f t="shared" si="40"/>
        <v>452.00905341212541</v>
      </c>
      <c r="J66" s="1997">
        <f t="shared" si="40"/>
        <v>457.89529999999996</v>
      </c>
      <c r="K66" s="1997">
        <f t="shared" si="40"/>
        <v>466.52620000000002</v>
      </c>
      <c r="L66" s="1997">
        <f t="shared" si="40"/>
        <v>477.40440000000001</v>
      </c>
      <c r="M66" s="1997">
        <f t="shared" si="40"/>
        <v>477.4486</v>
      </c>
      <c r="N66" s="1997">
        <f t="shared" si="40"/>
        <v>470.3338</v>
      </c>
      <c r="O66" s="1997">
        <f t="shared" si="40"/>
        <v>471.10879999999997</v>
      </c>
      <c r="P66" s="1997">
        <f t="shared" si="40"/>
        <v>479.71690000000001</v>
      </c>
      <c r="Q66" s="1997">
        <f t="shared" si="40"/>
        <v>478.47320000000002</v>
      </c>
      <c r="R66" s="1997">
        <f t="shared" si="40"/>
        <v>482.0317</v>
      </c>
      <c r="S66" s="1997">
        <f t="shared" si="40"/>
        <v>491.44549999999998</v>
      </c>
      <c r="T66" s="1997">
        <f t="shared" si="40"/>
        <v>497.50850000000003</v>
      </c>
      <c r="U66" s="1997">
        <f t="shared" si="40"/>
        <v>507.23090000000002</v>
      </c>
      <c r="V66" s="1997">
        <f t="shared" si="40"/>
        <v>516.06899999999996</v>
      </c>
      <c r="W66" s="1997">
        <f t="shared" si="40"/>
        <v>526.35289999999998</v>
      </c>
      <c r="X66" s="1997">
        <f t="shared" si="40"/>
        <v>507.02519999999998</v>
      </c>
      <c r="Y66" s="1997">
        <f t="shared" si="40"/>
        <v>500.4049</v>
      </c>
      <c r="Z66" s="1997">
        <f t="shared" si="40"/>
        <v>527.75959999999998</v>
      </c>
      <c r="AA66" s="1997">
        <f t="shared" si="40"/>
        <v>530.48</v>
      </c>
      <c r="AB66" s="1997">
        <f t="shared" si="40"/>
        <v>527.91300000000001</v>
      </c>
      <c r="AC66" s="1997">
        <f t="shared" si="40"/>
        <v>541.80290000000002</v>
      </c>
      <c r="AD66" s="1997">
        <f t="shared" si="40"/>
        <v>534.55909999999994</v>
      </c>
      <c r="AE66" s="1943" t="s">
        <v>1298</v>
      </c>
      <c r="AF66" s="1943" t="s">
        <v>1298</v>
      </c>
      <c r="AG66" s="1943" t="s">
        <v>1298</v>
      </c>
      <c r="AH66" s="1945" t="s">
        <v>579</v>
      </c>
      <c r="AI66" s="1945" t="s">
        <v>579</v>
      </c>
      <c r="AJ66" s="1945" t="s">
        <v>579</v>
      </c>
      <c r="AK66" s="1945" t="s">
        <v>579</v>
      </c>
      <c r="AL66" s="1945" t="s">
        <v>579</v>
      </c>
      <c r="AM66" s="1945" t="s">
        <v>579</v>
      </c>
      <c r="AN66" s="1945" t="s">
        <v>579</v>
      </c>
      <c r="AO66" s="1936" t="s">
        <v>271</v>
      </c>
    </row>
    <row r="67" spans="2:43" ht="12">
      <c r="B67" s="2902"/>
      <c r="C67" s="1947" t="s">
        <v>1301</v>
      </c>
      <c r="D67" s="1940" t="s">
        <v>983</v>
      </c>
      <c r="E67" s="1957" t="s">
        <v>1298</v>
      </c>
      <c r="F67" s="1935">
        <f>ROUND((F66-E66)/E66*100,1)</f>
        <v>5.9</v>
      </c>
      <c r="G67" s="1935">
        <f>ROUND((G66-F66)/F66*100,1)</f>
        <v>1.7</v>
      </c>
      <c r="H67" s="1935">
        <f>ROUND((H66-G66)/G66*100,1)</f>
        <v>0.8</v>
      </c>
      <c r="I67" s="1935">
        <f>ROUND((I66-H66)/H66*100,1)</f>
        <v>-0.6</v>
      </c>
      <c r="J67" s="1935">
        <f>ROUND((J66-I66)/I66*100,1)</f>
        <v>1.3</v>
      </c>
      <c r="K67" s="1935">
        <f t="shared" ref="K67:AD67" si="41">ROUND((K66-J66)/J66*100,1)</f>
        <v>1.9</v>
      </c>
      <c r="L67" s="1935">
        <f t="shared" si="41"/>
        <v>2.2999999999999998</v>
      </c>
      <c r="M67" s="1935">
        <f t="shared" si="41"/>
        <v>0</v>
      </c>
      <c r="N67" s="1935">
        <f t="shared" si="41"/>
        <v>-1.5</v>
      </c>
      <c r="O67" s="1935">
        <f t="shared" si="41"/>
        <v>0.2</v>
      </c>
      <c r="P67" s="1935">
        <f t="shared" si="41"/>
        <v>1.8</v>
      </c>
      <c r="Q67" s="1935">
        <f t="shared" si="41"/>
        <v>-0.3</v>
      </c>
      <c r="R67" s="1935">
        <f t="shared" si="41"/>
        <v>0.7</v>
      </c>
      <c r="S67" s="1935">
        <f t="shared" si="41"/>
        <v>2</v>
      </c>
      <c r="T67" s="1935">
        <f t="shared" si="41"/>
        <v>1.2</v>
      </c>
      <c r="U67" s="1935">
        <f t="shared" si="41"/>
        <v>2</v>
      </c>
      <c r="V67" s="1935">
        <f t="shared" si="41"/>
        <v>1.7</v>
      </c>
      <c r="W67" s="1935">
        <f t="shared" si="41"/>
        <v>2</v>
      </c>
      <c r="X67" s="1935">
        <f t="shared" si="41"/>
        <v>-3.7</v>
      </c>
      <c r="Y67" s="1935">
        <f t="shared" si="41"/>
        <v>-1.3</v>
      </c>
      <c r="Z67" s="1935">
        <f t="shared" si="41"/>
        <v>5.5</v>
      </c>
      <c r="AA67" s="1935">
        <f t="shared" si="41"/>
        <v>0.5</v>
      </c>
      <c r="AB67" s="1935">
        <f t="shared" si="41"/>
        <v>-0.5</v>
      </c>
      <c r="AC67" s="1935">
        <f t="shared" si="41"/>
        <v>2.6</v>
      </c>
      <c r="AD67" s="1935">
        <f t="shared" si="41"/>
        <v>-1.3</v>
      </c>
      <c r="AE67" s="1948" t="s">
        <v>1298</v>
      </c>
      <c r="AF67" s="1948" t="s">
        <v>1298</v>
      </c>
      <c r="AG67" s="1948" t="s">
        <v>1298</v>
      </c>
      <c r="AH67" s="1949" t="s">
        <v>579</v>
      </c>
      <c r="AI67" s="1949" t="s">
        <v>579</v>
      </c>
      <c r="AJ67" s="1949" t="s">
        <v>579</v>
      </c>
      <c r="AK67" s="1949" t="s">
        <v>579</v>
      </c>
      <c r="AL67" s="1949" t="s">
        <v>579</v>
      </c>
      <c r="AM67" s="1949" t="s">
        <v>579</v>
      </c>
      <c r="AN67" s="1949" t="s">
        <v>579</v>
      </c>
      <c r="AO67" s="1544" t="s">
        <v>271</v>
      </c>
    </row>
    <row r="68" spans="2:43" ht="12">
      <c r="B68" s="2900" t="s">
        <v>1302</v>
      </c>
      <c r="C68" s="1931" t="s">
        <v>666</v>
      </c>
      <c r="D68" s="2041" t="s">
        <v>996</v>
      </c>
      <c r="E68" s="2042">
        <v>114.8</v>
      </c>
      <c r="F68" s="1938">
        <v>120.5</v>
      </c>
      <c r="G68" s="1938">
        <v>119.7</v>
      </c>
      <c r="H68" s="1938">
        <v>112.6</v>
      </c>
      <c r="I68" s="1938">
        <v>108.4</v>
      </c>
      <c r="J68" s="1938">
        <v>111.9</v>
      </c>
      <c r="K68" s="1938">
        <v>114.2</v>
      </c>
      <c r="L68" s="1938">
        <v>118</v>
      </c>
      <c r="M68" s="1938">
        <v>119.4</v>
      </c>
      <c r="N68" s="1938">
        <v>111.2</v>
      </c>
      <c r="O68" s="1938">
        <v>114.2</v>
      </c>
      <c r="P68" s="1938">
        <v>119</v>
      </c>
      <c r="Q68" s="1938">
        <v>108.1</v>
      </c>
      <c r="R68" s="1938">
        <v>111.3</v>
      </c>
      <c r="S68" s="1938">
        <v>114.5</v>
      </c>
      <c r="T68" s="1938">
        <v>118.9</v>
      </c>
      <c r="U68" s="1938">
        <v>120.8</v>
      </c>
      <c r="V68" s="1938">
        <v>126.3</v>
      </c>
      <c r="W68" s="1938">
        <v>129.9</v>
      </c>
      <c r="X68" s="1938">
        <v>113.6</v>
      </c>
      <c r="Y68" s="1938">
        <v>102.8</v>
      </c>
      <c r="Z68" s="1938">
        <v>111.9</v>
      </c>
      <c r="AA68" s="1938">
        <v>111.1</v>
      </c>
      <c r="AB68" s="1938">
        <v>108.1</v>
      </c>
      <c r="AC68" s="1519">
        <v>111.7</v>
      </c>
      <c r="AD68" s="1519">
        <v>111.1</v>
      </c>
      <c r="AE68" s="1519">
        <v>110.3</v>
      </c>
      <c r="AF68" s="1519">
        <v>111.2</v>
      </c>
      <c r="AG68" s="1519">
        <v>114.3</v>
      </c>
      <c r="AH68" s="2043">
        <v>114.2</v>
      </c>
      <c r="AI68" s="2044">
        <v>110.2</v>
      </c>
      <c r="AJ68" s="2044">
        <v>99.7</v>
      </c>
      <c r="AK68" s="2043">
        <v>105.2</v>
      </c>
      <c r="AL68" s="2043">
        <v>104.9</v>
      </c>
      <c r="AM68" s="2043">
        <v>102.9</v>
      </c>
      <c r="AN68" s="2043">
        <v>101.5</v>
      </c>
      <c r="AO68" s="1936" t="s">
        <v>1390</v>
      </c>
      <c r="AQ68" s="1625" t="s">
        <v>1304</v>
      </c>
    </row>
    <row r="69" spans="2:43" ht="12">
      <c r="B69" s="2901"/>
      <c r="C69" s="1931"/>
      <c r="D69" s="1954" t="s">
        <v>577</v>
      </c>
      <c r="E69" s="1957" t="s">
        <v>1298</v>
      </c>
      <c r="F69" s="1935">
        <f>ROUND((F68-E68)/E68*100,1)</f>
        <v>5</v>
      </c>
      <c r="G69" s="1935">
        <f>ROUND((G68-F68)/F68*100,1)</f>
        <v>-0.7</v>
      </c>
      <c r="H69" s="1935">
        <f t="shared" ref="H69:AN69" si="42">ROUND((H68-G68)/G68*100,1)</f>
        <v>-5.9</v>
      </c>
      <c r="I69" s="1935">
        <f t="shared" si="42"/>
        <v>-3.7</v>
      </c>
      <c r="J69" s="1935">
        <f t="shared" si="42"/>
        <v>3.2</v>
      </c>
      <c r="K69" s="1935">
        <f t="shared" si="42"/>
        <v>2.1</v>
      </c>
      <c r="L69" s="1935">
        <f t="shared" si="42"/>
        <v>3.3</v>
      </c>
      <c r="M69" s="1935">
        <f t="shared" si="42"/>
        <v>1.2</v>
      </c>
      <c r="N69" s="1935">
        <f t="shared" si="42"/>
        <v>-6.9</v>
      </c>
      <c r="O69" s="1935">
        <f t="shared" si="42"/>
        <v>2.7</v>
      </c>
      <c r="P69" s="1935">
        <f t="shared" si="42"/>
        <v>4.2</v>
      </c>
      <c r="Q69" s="1935">
        <f t="shared" si="42"/>
        <v>-9.1999999999999993</v>
      </c>
      <c r="R69" s="1935">
        <f t="shared" si="42"/>
        <v>3</v>
      </c>
      <c r="S69" s="1935">
        <f t="shared" si="42"/>
        <v>2.9</v>
      </c>
      <c r="T69" s="1935">
        <f t="shared" si="42"/>
        <v>3.8</v>
      </c>
      <c r="U69" s="1935">
        <f t="shared" si="42"/>
        <v>1.6</v>
      </c>
      <c r="V69" s="1935">
        <f t="shared" si="42"/>
        <v>4.5999999999999996</v>
      </c>
      <c r="W69" s="1935">
        <f t="shared" si="42"/>
        <v>2.9</v>
      </c>
      <c r="X69" s="1935">
        <f t="shared" si="42"/>
        <v>-12.5</v>
      </c>
      <c r="Y69" s="1935">
        <f t="shared" si="42"/>
        <v>-9.5</v>
      </c>
      <c r="Z69" s="1935">
        <f t="shared" si="42"/>
        <v>8.9</v>
      </c>
      <c r="AA69" s="1935">
        <f t="shared" si="42"/>
        <v>-0.7</v>
      </c>
      <c r="AB69" s="1935">
        <f t="shared" si="42"/>
        <v>-2.7</v>
      </c>
      <c r="AC69" s="1935">
        <f t="shared" si="42"/>
        <v>3.3</v>
      </c>
      <c r="AD69" s="1935">
        <f t="shared" si="42"/>
        <v>-0.5</v>
      </c>
      <c r="AE69" s="1935">
        <f t="shared" si="42"/>
        <v>-0.7</v>
      </c>
      <c r="AF69" s="1935">
        <f t="shared" si="42"/>
        <v>0.8</v>
      </c>
      <c r="AG69" s="1935">
        <f t="shared" si="42"/>
        <v>2.8</v>
      </c>
      <c r="AH69" s="1935">
        <f t="shared" si="42"/>
        <v>-0.1</v>
      </c>
      <c r="AI69" s="1935">
        <f t="shared" si="42"/>
        <v>-3.5</v>
      </c>
      <c r="AJ69" s="1935">
        <f t="shared" si="42"/>
        <v>-9.5</v>
      </c>
      <c r="AK69" s="1935">
        <f t="shared" si="42"/>
        <v>5.5</v>
      </c>
      <c r="AL69" s="1935">
        <f t="shared" si="42"/>
        <v>-0.3</v>
      </c>
      <c r="AM69" s="1935">
        <f t="shared" si="42"/>
        <v>-1.9</v>
      </c>
      <c r="AN69" s="1935">
        <f t="shared" si="42"/>
        <v>-1.4</v>
      </c>
      <c r="AO69" s="1936" t="s">
        <v>97</v>
      </c>
    </row>
    <row r="70" spans="2:43" ht="12">
      <c r="B70" s="2901"/>
      <c r="C70" s="1931" t="s">
        <v>991</v>
      </c>
      <c r="D70" s="2041" t="s">
        <v>996</v>
      </c>
      <c r="E70" s="2045">
        <v>106</v>
      </c>
      <c r="F70" s="1955">
        <v>110.4</v>
      </c>
      <c r="G70" s="1955">
        <v>118</v>
      </c>
      <c r="H70" s="1955">
        <v>114.1</v>
      </c>
      <c r="I70" s="1955">
        <v>111.7</v>
      </c>
      <c r="J70" s="1955">
        <v>112.2</v>
      </c>
      <c r="K70" s="1955">
        <v>116</v>
      </c>
      <c r="L70" s="1955">
        <v>111.3</v>
      </c>
      <c r="M70" s="1955">
        <v>120.8</v>
      </c>
      <c r="N70" s="1955">
        <v>108.8</v>
      </c>
      <c r="O70" s="1955">
        <v>105.6</v>
      </c>
      <c r="P70" s="1955">
        <v>108.1</v>
      </c>
      <c r="Q70" s="1955">
        <v>101.4</v>
      </c>
      <c r="R70" s="1955">
        <v>95.8</v>
      </c>
      <c r="S70" s="1955">
        <v>94.1</v>
      </c>
      <c r="T70" s="1955">
        <v>96.9</v>
      </c>
      <c r="U70" s="1955">
        <v>99.3</v>
      </c>
      <c r="V70" s="1955">
        <v>101</v>
      </c>
      <c r="W70" s="1955">
        <v>101.7</v>
      </c>
      <c r="X70" s="1955">
        <v>97.8</v>
      </c>
      <c r="Y70" s="1938">
        <v>87.6</v>
      </c>
      <c r="Z70" s="1938">
        <v>85.9</v>
      </c>
      <c r="AA70" s="1938">
        <v>96.2</v>
      </c>
      <c r="AB70" s="1938">
        <v>94.6</v>
      </c>
      <c r="AC70" s="1519">
        <v>90.7</v>
      </c>
      <c r="AD70" s="1516">
        <v>95.4</v>
      </c>
      <c r="AE70" s="1519">
        <v>95.6</v>
      </c>
      <c r="AF70" s="1519">
        <v>94.3</v>
      </c>
      <c r="AG70" s="1519">
        <v>99.6</v>
      </c>
      <c r="AH70" s="2704">
        <v>98.6</v>
      </c>
      <c r="AI70" s="2704">
        <v>101</v>
      </c>
      <c r="AJ70" s="2704">
        <v>91.2</v>
      </c>
      <c r="AK70" s="2704">
        <v>98.4</v>
      </c>
      <c r="AL70" s="2704">
        <v>100.6</v>
      </c>
      <c r="AM70" s="2704">
        <v>99.6</v>
      </c>
      <c r="AN70" s="2704">
        <v>98.9</v>
      </c>
      <c r="AO70" s="1970" t="s">
        <v>271</v>
      </c>
    </row>
    <row r="71" spans="2:43" ht="12">
      <c r="B71" s="2901"/>
      <c r="C71" s="1931" t="s">
        <v>1118</v>
      </c>
      <c r="D71" s="1954" t="s">
        <v>577</v>
      </c>
      <c r="E71" s="1957" t="s">
        <v>1298</v>
      </c>
      <c r="F71" s="1935">
        <f>ROUND((F70-E70)/E70*100,1)</f>
        <v>4.2</v>
      </c>
      <c r="G71" s="1935">
        <f>ROUND((G70-F70)/F70*100,1)</f>
        <v>6.9</v>
      </c>
      <c r="H71" s="1935">
        <f t="shared" ref="H71:AN73" si="43">ROUND((H70-G70)/G70*100,1)</f>
        <v>-3.3</v>
      </c>
      <c r="I71" s="1935">
        <f t="shared" si="43"/>
        <v>-2.1</v>
      </c>
      <c r="J71" s="1935">
        <f t="shared" si="43"/>
        <v>0.4</v>
      </c>
      <c r="K71" s="1935">
        <f t="shared" si="43"/>
        <v>3.4</v>
      </c>
      <c r="L71" s="1935">
        <f t="shared" si="43"/>
        <v>-4.0999999999999996</v>
      </c>
      <c r="M71" s="1935">
        <f t="shared" si="43"/>
        <v>8.5</v>
      </c>
      <c r="N71" s="1935">
        <f t="shared" si="43"/>
        <v>-9.9</v>
      </c>
      <c r="O71" s="1935">
        <f t="shared" si="43"/>
        <v>-2.9</v>
      </c>
      <c r="P71" s="1935">
        <f t="shared" si="43"/>
        <v>2.4</v>
      </c>
      <c r="Q71" s="1935">
        <f t="shared" si="43"/>
        <v>-6.2</v>
      </c>
      <c r="R71" s="1935">
        <f t="shared" si="43"/>
        <v>-5.5</v>
      </c>
      <c r="S71" s="1935">
        <f t="shared" si="43"/>
        <v>-1.8</v>
      </c>
      <c r="T71" s="1935">
        <f t="shared" si="43"/>
        <v>3</v>
      </c>
      <c r="U71" s="1935">
        <f t="shared" si="43"/>
        <v>2.5</v>
      </c>
      <c r="V71" s="1935">
        <f t="shared" si="43"/>
        <v>1.7</v>
      </c>
      <c r="W71" s="1935">
        <f t="shared" si="43"/>
        <v>0.7</v>
      </c>
      <c r="X71" s="1935">
        <f t="shared" si="43"/>
        <v>-3.8</v>
      </c>
      <c r="Y71" s="1935">
        <f t="shared" si="43"/>
        <v>-10.4</v>
      </c>
      <c r="Z71" s="1935">
        <f t="shared" si="43"/>
        <v>-1.9</v>
      </c>
      <c r="AA71" s="1935">
        <f t="shared" si="43"/>
        <v>12</v>
      </c>
      <c r="AB71" s="1935">
        <f t="shared" si="43"/>
        <v>-1.7</v>
      </c>
      <c r="AC71" s="1935">
        <f t="shared" si="43"/>
        <v>-4.0999999999999996</v>
      </c>
      <c r="AD71" s="1935">
        <f t="shared" si="43"/>
        <v>5.2</v>
      </c>
      <c r="AE71" s="1935">
        <f t="shared" si="43"/>
        <v>0.2</v>
      </c>
      <c r="AF71" s="1935">
        <f t="shared" si="43"/>
        <v>-1.4</v>
      </c>
      <c r="AG71" s="1935">
        <f t="shared" si="43"/>
        <v>5.6</v>
      </c>
      <c r="AH71" s="1935">
        <f t="shared" si="43"/>
        <v>-1</v>
      </c>
      <c r="AI71" s="1935">
        <f t="shared" si="43"/>
        <v>2.4</v>
      </c>
      <c r="AJ71" s="1935">
        <f t="shared" si="43"/>
        <v>-9.6999999999999993</v>
      </c>
      <c r="AK71" s="1935">
        <f t="shared" si="43"/>
        <v>7.9</v>
      </c>
      <c r="AL71" s="1935">
        <f t="shared" si="43"/>
        <v>2.2000000000000002</v>
      </c>
      <c r="AM71" s="1935">
        <f t="shared" si="43"/>
        <v>-1</v>
      </c>
      <c r="AN71" s="1935">
        <f t="shared" si="43"/>
        <v>-0.7</v>
      </c>
      <c r="AO71" s="2046" t="s">
        <v>271</v>
      </c>
    </row>
    <row r="72" spans="2:43" ht="12">
      <c r="B72" s="2901"/>
      <c r="C72" s="1931" t="s">
        <v>993</v>
      </c>
      <c r="D72" s="1958" t="s">
        <v>576</v>
      </c>
      <c r="E72" s="2047">
        <v>298.89314200000001</v>
      </c>
      <c r="F72" s="2047">
        <v>323.37260295999999</v>
      </c>
      <c r="G72" s="2047">
        <v>340.83463438999996</v>
      </c>
      <c r="H72" s="2047">
        <v>329.52063930000003</v>
      </c>
      <c r="I72" s="2047">
        <v>311.19947931999997</v>
      </c>
      <c r="J72" s="2047">
        <v>299.02736880999998</v>
      </c>
      <c r="K72" s="2047">
        <v>306.02955889999998</v>
      </c>
      <c r="L72" s="2047">
        <v>313.06838549000003</v>
      </c>
      <c r="M72" s="2047">
        <v>323.07183085000003</v>
      </c>
      <c r="N72" s="2047">
        <v>305.83999157</v>
      </c>
      <c r="O72" s="2047">
        <v>291.44955412999997</v>
      </c>
      <c r="P72" s="2047">
        <v>300.47760376999997</v>
      </c>
      <c r="Q72" s="2047">
        <v>286.66740566999999</v>
      </c>
      <c r="R72" s="2047">
        <v>269.36180544000001</v>
      </c>
      <c r="S72" s="2047">
        <v>273.73443637999998</v>
      </c>
      <c r="T72" s="2047">
        <v>284.41826643000002</v>
      </c>
      <c r="U72" s="2047">
        <v>295.80030008</v>
      </c>
      <c r="V72" s="2047">
        <v>314.83462133</v>
      </c>
      <c r="W72" s="2047">
        <v>336.75663493000002</v>
      </c>
      <c r="X72" s="2047">
        <v>335.57882536</v>
      </c>
      <c r="Y72" s="2047">
        <v>265.25903108</v>
      </c>
      <c r="Z72" s="2047">
        <v>289.10768324999998</v>
      </c>
      <c r="AA72" s="2047">
        <v>284.96875297000003</v>
      </c>
      <c r="AB72" s="2047">
        <v>288.72763938999998</v>
      </c>
      <c r="AC72" s="2047">
        <v>292.09212982999998</v>
      </c>
      <c r="AD72" s="2047">
        <v>305.13998925999999</v>
      </c>
      <c r="AE72" s="2047">
        <v>313.12856279000005</v>
      </c>
      <c r="AF72" s="2047">
        <v>302.185204</v>
      </c>
      <c r="AG72" s="2047">
        <v>319.03584000000001</v>
      </c>
      <c r="AH72" s="2047">
        <v>331.80937699999998</v>
      </c>
      <c r="AI72" s="2047">
        <v>322.12599599999999</v>
      </c>
      <c r="AJ72" s="2047">
        <v>322.53341799999998</v>
      </c>
      <c r="AK72" s="2047">
        <v>330.22000600000001</v>
      </c>
      <c r="AL72" s="2047">
        <v>361.77486699999997</v>
      </c>
      <c r="AM72" s="2047">
        <v>330.30930699999999</v>
      </c>
      <c r="AN72" s="2048" t="s">
        <v>579</v>
      </c>
      <c r="AO72" s="1267" t="s">
        <v>1247</v>
      </c>
    </row>
    <row r="73" spans="2:43" ht="12">
      <c r="B73" s="2902"/>
      <c r="C73" s="1960"/>
      <c r="D73" s="1961" t="s">
        <v>577</v>
      </c>
      <c r="E73" s="2049" t="s">
        <v>579</v>
      </c>
      <c r="F73" s="2049">
        <v>8.1999999999999993</v>
      </c>
      <c r="G73" s="2049">
        <v>5.4</v>
      </c>
      <c r="H73" s="2049">
        <v>-3.3</v>
      </c>
      <c r="I73" s="2049">
        <v>-5.6</v>
      </c>
      <c r="J73" s="2049">
        <v>-3.9</v>
      </c>
      <c r="K73" s="2049">
        <v>2.2999999999999998</v>
      </c>
      <c r="L73" s="2049">
        <v>2.2999999999999998</v>
      </c>
      <c r="M73" s="2049">
        <v>3.2</v>
      </c>
      <c r="N73" s="2049">
        <v>-5.3</v>
      </c>
      <c r="O73" s="2049">
        <v>-4.7</v>
      </c>
      <c r="P73" s="2049">
        <v>3.1</v>
      </c>
      <c r="Q73" s="2049">
        <v>-4.5999999999999996</v>
      </c>
      <c r="R73" s="2049">
        <v>-6</v>
      </c>
      <c r="S73" s="2049">
        <v>1.6</v>
      </c>
      <c r="T73" s="2049">
        <v>3.9</v>
      </c>
      <c r="U73" s="2049">
        <v>4</v>
      </c>
      <c r="V73" s="2049">
        <v>6.4</v>
      </c>
      <c r="W73" s="2049">
        <v>7</v>
      </c>
      <c r="X73" s="2049">
        <v>-0.3</v>
      </c>
      <c r="Y73" s="2049">
        <v>-21</v>
      </c>
      <c r="Z73" s="2049">
        <v>9</v>
      </c>
      <c r="AA73" s="2049">
        <v>-1.4</v>
      </c>
      <c r="AB73" s="2049">
        <v>1.3</v>
      </c>
      <c r="AC73" s="2049">
        <v>1.2</v>
      </c>
      <c r="AD73" s="2049">
        <v>4.5</v>
      </c>
      <c r="AE73" s="2049">
        <v>2.6</v>
      </c>
      <c r="AF73" s="2049">
        <v>-3.5</v>
      </c>
      <c r="AG73" s="2049">
        <v>5.6</v>
      </c>
      <c r="AH73" s="2049">
        <v>4</v>
      </c>
      <c r="AI73" s="2049">
        <v>-2.9</v>
      </c>
      <c r="AJ73" s="2049">
        <v>0.1</v>
      </c>
      <c r="AK73" s="1935">
        <f t="shared" si="43"/>
        <v>2.4</v>
      </c>
      <c r="AL73" s="1935">
        <f t="shared" si="43"/>
        <v>9.6</v>
      </c>
      <c r="AM73" s="1935">
        <f t="shared" si="43"/>
        <v>-8.6999999999999993</v>
      </c>
      <c r="AN73" s="2050" t="s">
        <v>579</v>
      </c>
      <c r="AO73" s="1264" t="s">
        <v>1309</v>
      </c>
    </row>
    <row r="74" spans="2:43" ht="12">
      <c r="B74" s="2900" t="s">
        <v>1391</v>
      </c>
      <c r="C74" s="1969" t="s">
        <v>995</v>
      </c>
      <c r="D74" s="1951" t="s">
        <v>996</v>
      </c>
      <c r="E74" s="2045">
        <v>87.7</v>
      </c>
      <c r="F74" s="1313">
        <v>90.4</v>
      </c>
      <c r="G74" s="1313">
        <v>92.9</v>
      </c>
      <c r="H74" s="1313">
        <v>94.5</v>
      </c>
      <c r="I74" s="1313">
        <v>95.6</v>
      </c>
      <c r="J74" s="1313">
        <v>96</v>
      </c>
      <c r="K74" s="1313">
        <v>95.8</v>
      </c>
      <c r="L74" s="1313">
        <v>96.2</v>
      </c>
      <c r="M74" s="1313">
        <v>98.1</v>
      </c>
      <c r="N74" s="1313">
        <v>98.3</v>
      </c>
      <c r="O74" s="1313">
        <v>97.8</v>
      </c>
      <c r="P74" s="1313">
        <v>97.2</v>
      </c>
      <c r="Q74" s="1313">
        <v>96.3</v>
      </c>
      <c r="R74" s="1313">
        <v>95.7</v>
      </c>
      <c r="S74" s="1313">
        <v>95.5</v>
      </c>
      <c r="T74" s="1313">
        <v>95.4</v>
      </c>
      <c r="U74" s="1313">
        <v>95.2</v>
      </c>
      <c r="V74" s="1313">
        <v>95.4</v>
      </c>
      <c r="W74" s="1313">
        <v>95.8</v>
      </c>
      <c r="X74" s="1313">
        <v>96.8</v>
      </c>
      <c r="Y74" s="1313">
        <v>95.2</v>
      </c>
      <c r="Z74" s="1313">
        <v>94.7</v>
      </c>
      <c r="AA74" s="1313">
        <v>94.6</v>
      </c>
      <c r="AB74" s="1313">
        <v>94.4</v>
      </c>
      <c r="AC74" s="1313">
        <v>95.2</v>
      </c>
      <c r="AD74" s="1313">
        <v>98</v>
      </c>
      <c r="AE74" s="1261">
        <v>98.2</v>
      </c>
      <c r="AF74" s="1261">
        <v>98.2</v>
      </c>
      <c r="AG74" s="1519">
        <v>98.9</v>
      </c>
      <c r="AH74" s="1589">
        <v>99.6</v>
      </c>
      <c r="AI74" s="2051">
        <v>100.1</v>
      </c>
      <c r="AJ74" s="2052">
        <v>99.9</v>
      </c>
      <c r="AK74" s="2053">
        <v>100</v>
      </c>
      <c r="AL74" s="2053">
        <v>103.2</v>
      </c>
      <c r="AM74" s="2053">
        <v>106.3</v>
      </c>
      <c r="AN74" s="2053">
        <v>109.5</v>
      </c>
      <c r="AO74" s="1970" t="s">
        <v>1392</v>
      </c>
      <c r="AQ74" s="1625" t="s">
        <v>1393</v>
      </c>
    </row>
    <row r="75" spans="2:43" ht="12">
      <c r="B75" s="2901"/>
      <c r="C75" s="1965" t="s">
        <v>1394</v>
      </c>
      <c r="D75" s="1940" t="s">
        <v>577</v>
      </c>
      <c r="E75" s="1957" t="s">
        <v>1298</v>
      </c>
      <c r="F75" s="1935">
        <f>ROUND((F74-E74)/E74*100,1)</f>
        <v>3.1</v>
      </c>
      <c r="G75" s="1935">
        <f>ROUND((G74-F74)/F74*100,1)</f>
        <v>2.8</v>
      </c>
      <c r="H75" s="1935">
        <f t="shared" ref="H75:AN75" si="44">ROUND((H74-G74)/G74*100,1)</f>
        <v>1.7</v>
      </c>
      <c r="I75" s="1935">
        <f t="shared" si="44"/>
        <v>1.2</v>
      </c>
      <c r="J75" s="1935">
        <f t="shared" si="44"/>
        <v>0.4</v>
      </c>
      <c r="K75" s="1935">
        <f t="shared" si="44"/>
        <v>-0.2</v>
      </c>
      <c r="L75" s="1935">
        <f t="shared" si="44"/>
        <v>0.4</v>
      </c>
      <c r="M75" s="1935">
        <f t="shared" si="44"/>
        <v>2</v>
      </c>
      <c r="N75" s="1935">
        <f t="shared" si="44"/>
        <v>0.2</v>
      </c>
      <c r="O75" s="1935">
        <f t="shared" si="44"/>
        <v>-0.5</v>
      </c>
      <c r="P75" s="1935">
        <f t="shared" si="44"/>
        <v>-0.6</v>
      </c>
      <c r="Q75" s="1935">
        <f t="shared" si="44"/>
        <v>-0.9</v>
      </c>
      <c r="R75" s="1935">
        <f t="shared" si="44"/>
        <v>-0.6</v>
      </c>
      <c r="S75" s="1935">
        <f t="shared" si="44"/>
        <v>-0.2</v>
      </c>
      <c r="T75" s="1935">
        <f t="shared" si="44"/>
        <v>-0.1</v>
      </c>
      <c r="U75" s="1935">
        <f t="shared" si="44"/>
        <v>-0.2</v>
      </c>
      <c r="V75" s="1935">
        <f t="shared" si="44"/>
        <v>0.2</v>
      </c>
      <c r="W75" s="1935">
        <f t="shared" si="44"/>
        <v>0.4</v>
      </c>
      <c r="X75" s="1935">
        <f t="shared" si="44"/>
        <v>1</v>
      </c>
      <c r="Y75" s="1935">
        <f t="shared" si="44"/>
        <v>-1.7</v>
      </c>
      <c r="Z75" s="1935">
        <f t="shared" si="44"/>
        <v>-0.5</v>
      </c>
      <c r="AA75" s="1935">
        <f t="shared" si="44"/>
        <v>-0.1</v>
      </c>
      <c r="AB75" s="1935">
        <f t="shared" si="44"/>
        <v>-0.2</v>
      </c>
      <c r="AC75" s="1935">
        <f t="shared" si="44"/>
        <v>0.8</v>
      </c>
      <c r="AD75" s="1941">
        <f t="shared" si="44"/>
        <v>2.9</v>
      </c>
      <c r="AE75" s="1941">
        <f t="shared" si="44"/>
        <v>0.2</v>
      </c>
      <c r="AF75" s="1941">
        <f t="shared" si="44"/>
        <v>0</v>
      </c>
      <c r="AG75" s="1941">
        <f t="shared" si="44"/>
        <v>0.7</v>
      </c>
      <c r="AH75" s="1941">
        <f t="shared" si="44"/>
        <v>0.7</v>
      </c>
      <c r="AI75" s="1935">
        <f t="shared" si="44"/>
        <v>0.5</v>
      </c>
      <c r="AJ75" s="1935">
        <f t="shared" si="44"/>
        <v>-0.2</v>
      </c>
      <c r="AK75" s="1935">
        <f t="shared" si="44"/>
        <v>0.1</v>
      </c>
      <c r="AL75" s="1935">
        <f t="shared" si="44"/>
        <v>3.2</v>
      </c>
      <c r="AM75" s="1935">
        <f t="shared" si="44"/>
        <v>3</v>
      </c>
      <c r="AN75" s="1935">
        <f t="shared" si="44"/>
        <v>3</v>
      </c>
      <c r="AO75" s="1977" t="s">
        <v>1395</v>
      </c>
    </row>
    <row r="76" spans="2:43" ht="12">
      <c r="B76" s="2901"/>
      <c r="C76" s="1969" t="s">
        <v>1335</v>
      </c>
      <c r="D76" s="1951" t="s">
        <v>996</v>
      </c>
      <c r="E76" s="2054">
        <v>103.758333333333</v>
      </c>
      <c r="F76" s="2055">
        <v>105.041666666667</v>
      </c>
      <c r="G76" s="2055">
        <v>105.491666666667</v>
      </c>
      <c r="H76" s="2055">
        <v>104.416666666667</v>
      </c>
      <c r="I76" s="2055">
        <v>102.575</v>
      </c>
      <c r="J76" s="2055">
        <v>101.23333333333299</v>
      </c>
      <c r="K76" s="2055">
        <v>100.125</v>
      </c>
      <c r="L76" s="2055">
        <v>98.6</v>
      </c>
      <c r="M76" s="2055">
        <v>99.6</v>
      </c>
      <c r="N76" s="2056">
        <v>97.4583333333333</v>
      </c>
      <c r="O76" s="2056">
        <v>96.741666666666703</v>
      </c>
      <c r="P76" s="2055">
        <v>96.174999999999997</v>
      </c>
      <c r="Q76" s="2057">
        <v>93.783333333333303</v>
      </c>
      <c r="R76" s="2057">
        <v>92.216666666666697</v>
      </c>
      <c r="S76" s="2057">
        <v>91.658333333333303</v>
      </c>
      <c r="T76" s="2057">
        <v>93.224999999999994</v>
      </c>
      <c r="U76" s="2057">
        <v>94.8333333333333</v>
      </c>
      <c r="V76" s="2057">
        <v>96.758333333333297</v>
      </c>
      <c r="W76" s="2057">
        <v>98.9583333333333</v>
      </c>
      <c r="X76" s="2057">
        <v>102.133333333333</v>
      </c>
      <c r="Y76" s="2057">
        <v>96.908333333333303</v>
      </c>
      <c r="Z76" s="2057">
        <v>97.316666666666706</v>
      </c>
      <c r="AA76" s="2057">
        <v>98.566666666666606</v>
      </c>
      <c r="AB76" s="2057">
        <v>97.575000000000003</v>
      </c>
      <c r="AC76" s="2057">
        <v>99.358333333333306</v>
      </c>
      <c r="AD76" s="2058">
        <v>102.175</v>
      </c>
      <c r="AE76" s="2059">
        <v>98.783333333333303</v>
      </c>
      <c r="AF76" s="2059">
        <v>96.441666666666706</v>
      </c>
      <c r="AG76" s="2060">
        <v>99.008333333333297</v>
      </c>
      <c r="AH76" s="2061">
        <v>101.2</v>
      </c>
      <c r="AI76" s="2061">
        <v>101.333333333333</v>
      </c>
      <c r="AJ76" s="2062">
        <v>99.858333333333306</v>
      </c>
      <c r="AK76" s="2063">
        <v>106.98333333333299</v>
      </c>
      <c r="AL76" s="2063">
        <v>117.216666666667</v>
      </c>
      <c r="AM76" s="2063">
        <v>120.041666666667</v>
      </c>
      <c r="AN76" s="2063">
        <v>123.925</v>
      </c>
      <c r="AO76" s="1328" t="s">
        <v>1017</v>
      </c>
    </row>
    <row r="77" spans="2:43" ht="12">
      <c r="B77" s="2902"/>
      <c r="C77" s="1971" t="s">
        <v>1337</v>
      </c>
      <c r="D77" s="1940" t="s">
        <v>577</v>
      </c>
      <c r="E77" s="1957" t="s">
        <v>1298</v>
      </c>
      <c r="F77" s="1935">
        <f>ROUND((F76-E76)/E76*100,1)</f>
        <v>1.2</v>
      </c>
      <c r="G77" s="1935">
        <f>ROUND((G76-F76)/F76*100,1)</f>
        <v>0.4</v>
      </c>
      <c r="H77" s="1935">
        <f t="shared" ref="H77:AN77" si="45">ROUND((H76-G76)/G76*100,1)</f>
        <v>-1</v>
      </c>
      <c r="I77" s="1935">
        <f t="shared" si="45"/>
        <v>-1.8</v>
      </c>
      <c r="J77" s="1935">
        <f t="shared" si="45"/>
        <v>-1.3</v>
      </c>
      <c r="K77" s="1935">
        <f t="shared" si="45"/>
        <v>-1.1000000000000001</v>
      </c>
      <c r="L77" s="1935">
        <f t="shared" si="45"/>
        <v>-1.5</v>
      </c>
      <c r="M77" s="1935">
        <f t="shared" si="45"/>
        <v>1</v>
      </c>
      <c r="N77" s="1935">
        <f t="shared" si="45"/>
        <v>-2.2000000000000002</v>
      </c>
      <c r="O77" s="1935">
        <f t="shared" si="45"/>
        <v>-0.7</v>
      </c>
      <c r="P77" s="1935">
        <f t="shared" si="45"/>
        <v>-0.6</v>
      </c>
      <c r="Q77" s="1935">
        <f t="shared" si="45"/>
        <v>-2.5</v>
      </c>
      <c r="R77" s="1935">
        <f t="shared" si="45"/>
        <v>-1.7</v>
      </c>
      <c r="S77" s="1935">
        <f t="shared" si="45"/>
        <v>-0.6</v>
      </c>
      <c r="T77" s="1935">
        <f t="shared" si="45"/>
        <v>1.7</v>
      </c>
      <c r="U77" s="1935">
        <f t="shared" si="45"/>
        <v>1.7</v>
      </c>
      <c r="V77" s="1935">
        <f t="shared" si="45"/>
        <v>2</v>
      </c>
      <c r="W77" s="1935">
        <f t="shared" si="45"/>
        <v>2.2999999999999998</v>
      </c>
      <c r="X77" s="1935">
        <f t="shared" si="45"/>
        <v>3.2</v>
      </c>
      <c r="Y77" s="1935">
        <f t="shared" si="45"/>
        <v>-5.0999999999999996</v>
      </c>
      <c r="Z77" s="1935">
        <f t="shared" si="45"/>
        <v>0.4</v>
      </c>
      <c r="AA77" s="1935">
        <f t="shared" si="45"/>
        <v>1.3</v>
      </c>
      <c r="AB77" s="1935">
        <f t="shared" si="45"/>
        <v>-1</v>
      </c>
      <c r="AC77" s="1935">
        <f t="shared" si="45"/>
        <v>1.8</v>
      </c>
      <c r="AD77" s="1935">
        <f t="shared" si="45"/>
        <v>2.8</v>
      </c>
      <c r="AE77" s="1935">
        <f t="shared" si="45"/>
        <v>-3.3</v>
      </c>
      <c r="AF77" s="1935">
        <f t="shared" si="45"/>
        <v>-2.4</v>
      </c>
      <c r="AG77" s="1935">
        <f t="shared" si="45"/>
        <v>2.7</v>
      </c>
      <c r="AH77" s="1935">
        <f t="shared" si="45"/>
        <v>2.2000000000000002</v>
      </c>
      <c r="AI77" s="1935">
        <f t="shared" si="45"/>
        <v>0.1</v>
      </c>
      <c r="AJ77" s="1935">
        <f t="shared" si="45"/>
        <v>-1.5</v>
      </c>
      <c r="AK77" s="1226">
        <f t="shared" si="45"/>
        <v>7.1</v>
      </c>
      <c r="AL77" s="1226">
        <f t="shared" si="45"/>
        <v>9.6</v>
      </c>
      <c r="AM77" s="1226">
        <f t="shared" si="45"/>
        <v>2.4</v>
      </c>
      <c r="AN77" s="1226">
        <f t="shared" si="45"/>
        <v>3.2</v>
      </c>
      <c r="AO77" s="1977" t="s">
        <v>1395</v>
      </c>
    </row>
    <row r="78" spans="2:43" ht="12">
      <c r="B78" s="2900" t="s">
        <v>1338</v>
      </c>
      <c r="C78" s="1969" t="s">
        <v>1339</v>
      </c>
      <c r="D78" s="1958" t="s">
        <v>996</v>
      </c>
      <c r="E78" s="2000">
        <f>E156</f>
        <v>92.9</v>
      </c>
      <c r="F78" s="2000">
        <f t="shared" ref="F78:AN78" si="46">F156</f>
        <v>97.1</v>
      </c>
      <c r="G78" s="2000">
        <f t="shared" si="46"/>
        <v>100.3</v>
      </c>
      <c r="H78" s="2000">
        <f t="shared" si="46"/>
        <v>101.7</v>
      </c>
      <c r="I78" s="2000">
        <f t="shared" si="46"/>
        <v>102.6</v>
      </c>
      <c r="J78" s="2000">
        <f t="shared" si="46"/>
        <v>104.5</v>
      </c>
      <c r="K78" s="2000">
        <f t="shared" si="46"/>
        <v>106.1</v>
      </c>
      <c r="L78" s="2000">
        <f t="shared" si="46"/>
        <v>108.5</v>
      </c>
      <c r="M78" s="2000">
        <f t="shared" si="46"/>
        <v>109.6</v>
      </c>
      <c r="N78" s="2000">
        <f t="shared" si="46"/>
        <v>107.9</v>
      </c>
      <c r="O78" s="2000">
        <f t="shared" si="46"/>
        <v>106.7</v>
      </c>
      <c r="P78" s="2000">
        <f t="shared" si="46"/>
        <v>106.5</v>
      </c>
      <c r="Q78" s="2000">
        <f t="shared" si="46"/>
        <v>104.9</v>
      </c>
      <c r="R78" s="2000">
        <f t="shared" si="46"/>
        <v>102.2</v>
      </c>
      <c r="S78" s="2000">
        <f t="shared" si="46"/>
        <v>102</v>
      </c>
      <c r="T78" s="2000">
        <f t="shared" si="46"/>
        <v>101.9</v>
      </c>
      <c r="U78" s="2000">
        <f t="shared" si="46"/>
        <v>103.1</v>
      </c>
      <c r="V78" s="2000">
        <f t="shared" si="46"/>
        <v>103.8</v>
      </c>
      <c r="W78" s="2000">
        <f t="shared" si="46"/>
        <v>103.2</v>
      </c>
      <c r="X78" s="2000">
        <f t="shared" si="46"/>
        <v>101.7</v>
      </c>
      <c r="Y78" s="2000">
        <f t="shared" si="46"/>
        <v>97.6</v>
      </c>
      <c r="Z78" s="2000">
        <f t="shared" si="46"/>
        <v>98.8</v>
      </c>
      <c r="AA78" s="2000">
        <f t="shared" si="46"/>
        <v>98.9</v>
      </c>
      <c r="AB78" s="2000">
        <f t="shared" si="46"/>
        <v>97.7</v>
      </c>
      <c r="AC78" s="2000">
        <f t="shared" si="46"/>
        <v>97.9</v>
      </c>
      <c r="AD78" s="2000">
        <f t="shared" si="46"/>
        <v>99</v>
      </c>
      <c r="AE78" s="2000">
        <f t="shared" si="46"/>
        <v>99.3</v>
      </c>
      <c r="AF78" s="2000">
        <f t="shared" si="46"/>
        <v>100.2</v>
      </c>
      <c r="AG78" s="2000">
        <f t="shared" si="46"/>
        <v>100.8</v>
      </c>
      <c r="AH78" s="2000">
        <f t="shared" si="46"/>
        <v>101.8</v>
      </c>
      <c r="AI78" s="2000">
        <f t="shared" si="46"/>
        <v>101.7</v>
      </c>
      <c r="AJ78" s="2000">
        <f t="shared" si="46"/>
        <v>100</v>
      </c>
      <c r="AK78" s="2000">
        <f t="shared" si="46"/>
        <v>101.5</v>
      </c>
      <c r="AL78" s="2000">
        <f t="shared" si="46"/>
        <v>104.3</v>
      </c>
      <c r="AM78" s="2000">
        <f t="shared" si="46"/>
        <v>106.2</v>
      </c>
      <c r="AN78" s="2000">
        <f t="shared" si="46"/>
        <v>109.4</v>
      </c>
      <c r="AO78" s="1972" t="s">
        <v>1396</v>
      </c>
    </row>
    <row r="79" spans="2:43" ht="12">
      <c r="B79" s="2901"/>
      <c r="C79" s="1973" t="s">
        <v>565</v>
      </c>
      <c r="D79" s="1961" t="s">
        <v>577</v>
      </c>
      <c r="E79" s="1976" t="s">
        <v>579</v>
      </c>
      <c r="F79" s="1935">
        <f t="shared" ref="F79:AN79" si="47">ROUND((F78-E78)/E78*100,1)</f>
        <v>4.5</v>
      </c>
      <c r="G79" s="1935">
        <f t="shared" si="47"/>
        <v>3.3</v>
      </c>
      <c r="H79" s="1935">
        <f t="shared" si="47"/>
        <v>1.4</v>
      </c>
      <c r="I79" s="1935">
        <f t="shared" si="47"/>
        <v>0.9</v>
      </c>
      <c r="J79" s="1935">
        <f t="shared" si="47"/>
        <v>1.9</v>
      </c>
      <c r="K79" s="1935">
        <f t="shared" si="47"/>
        <v>1.5</v>
      </c>
      <c r="L79" s="1935">
        <f t="shared" si="47"/>
        <v>2.2999999999999998</v>
      </c>
      <c r="M79" s="1935">
        <f t="shared" si="47"/>
        <v>1</v>
      </c>
      <c r="N79" s="1935">
        <f t="shared" si="47"/>
        <v>-1.6</v>
      </c>
      <c r="O79" s="1935">
        <f t="shared" si="47"/>
        <v>-1.1000000000000001</v>
      </c>
      <c r="P79" s="1935">
        <f t="shared" si="47"/>
        <v>-0.2</v>
      </c>
      <c r="Q79" s="1935">
        <f t="shared" si="47"/>
        <v>-1.5</v>
      </c>
      <c r="R79" s="1935">
        <f t="shared" si="47"/>
        <v>-2.6</v>
      </c>
      <c r="S79" s="1935">
        <f t="shared" si="47"/>
        <v>-0.2</v>
      </c>
      <c r="T79" s="1935">
        <f t="shared" si="47"/>
        <v>-0.1</v>
      </c>
      <c r="U79" s="1935">
        <f t="shared" si="47"/>
        <v>1.2</v>
      </c>
      <c r="V79" s="1935">
        <f t="shared" si="47"/>
        <v>0.7</v>
      </c>
      <c r="W79" s="1935">
        <f t="shared" si="47"/>
        <v>-0.6</v>
      </c>
      <c r="X79" s="1935">
        <f t="shared" si="47"/>
        <v>-1.5</v>
      </c>
      <c r="Y79" s="1935">
        <f t="shared" si="47"/>
        <v>-4</v>
      </c>
      <c r="Z79" s="1935">
        <f t="shared" si="47"/>
        <v>1.2</v>
      </c>
      <c r="AA79" s="1935">
        <f t="shared" si="47"/>
        <v>0.1</v>
      </c>
      <c r="AB79" s="1935">
        <f t="shared" si="47"/>
        <v>-1.2</v>
      </c>
      <c r="AC79" s="1935">
        <f t="shared" si="47"/>
        <v>0.2</v>
      </c>
      <c r="AD79" s="1935">
        <f t="shared" si="47"/>
        <v>1.1000000000000001</v>
      </c>
      <c r="AE79" s="1935">
        <f t="shared" si="47"/>
        <v>0.3</v>
      </c>
      <c r="AF79" s="1935">
        <f t="shared" si="47"/>
        <v>0.9</v>
      </c>
      <c r="AG79" s="1935">
        <f t="shared" si="47"/>
        <v>0.6</v>
      </c>
      <c r="AH79" s="1935">
        <f t="shared" si="47"/>
        <v>1</v>
      </c>
      <c r="AI79" s="1935">
        <f t="shared" si="47"/>
        <v>-0.1</v>
      </c>
      <c r="AJ79" s="1935">
        <f t="shared" si="47"/>
        <v>-1.7</v>
      </c>
      <c r="AK79" s="1935">
        <f t="shared" si="47"/>
        <v>1.5</v>
      </c>
      <c r="AL79" s="1935">
        <f t="shared" si="47"/>
        <v>2.8</v>
      </c>
      <c r="AM79" s="1935">
        <f t="shared" si="47"/>
        <v>1.8</v>
      </c>
      <c r="AN79" s="1935">
        <f t="shared" si="47"/>
        <v>3</v>
      </c>
      <c r="AO79" s="1329" t="s">
        <v>1122</v>
      </c>
    </row>
    <row r="80" spans="2:43" ht="12">
      <c r="B80" s="2901"/>
      <c r="C80" s="1969" t="s">
        <v>1339</v>
      </c>
      <c r="D80" s="1974" t="s">
        <v>996</v>
      </c>
      <c r="E80" s="1999">
        <f>E160</f>
        <v>105.8</v>
      </c>
      <c r="F80" s="1999">
        <f t="shared" ref="F80:AN80" si="48">F160</f>
        <v>107.2</v>
      </c>
      <c r="G80" s="1999">
        <f t="shared" si="48"/>
        <v>107.7</v>
      </c>
      <c r="H80" s="1999">
        <f t="shared" si="48"/>
        <v>107.7</v>
      </c>
      <c r="I80" s="1999">
        <f t="shared" si="48"/>
        <v>107.4</v>
      </c>
      <c r="J80" s="1999">
        <f t="shared" si="48"/>
        <v>109.2</v>
      </c>
      <c r="K80" s="1999">
        <f t="shared" si="48"/>
        <v>111.3</v>
      </c>
      <c r="L80" s="1999">
        <f t="shared" si="48"/>
        <v>113.6</v>
      </c>
      <c r="M80" s="1999">
        <f t="shared" si="48"/>
        <v>112.4</v>
      </c>
      <c r="N80" s="1999">
        <f t="shared" si="48"/>
        <v>110.6</v>
      </c>
      <c r="O80" s="1999">
        <f t="shared" si="48"/>
        <v>109.9</v>
      </c>
      <c r="P80" s="1999">
        <f t="shared" si="48"/>
        <v>110.6</v>
      </c>
      <c r="Q80" s="1999">
        <f t="shared" si="48"/>
        <v>110.3</v>
      </c>
      <c r="R80" s="1999">
        <f t="shared" si="48"/>
        <v>108.3</v>
      </c>
      <c r="S80" s="1999">
        <f t="shared" si="48"/>
        <v>108.3</v>
      </c>
      <c r="T80" s="1999">
        <f t="shared" si="48"/>
        <v>108.2</v>
      </c>
      <c r="U80" s="1999">
        <f t="shared" si="48"/>
        <v>109.9</v>
      </c>
      <c r="V80" s="1999">
        <f t="shared" si="48"/>
        <v>110.3</v>
      </c>
      <c r="W80" s="1999">
        <f t="shared" si="48"/>
        <v>109.3</v>
      </c>
      <c r="X80" s="1999">
        <f t="shared" si="48"/>
        <v>106.3</v>
      </c>
      <c r="Y80" s="1999">
        <f t="shared" si="48"/>
        <v>103.8</v>
      </c>
      <c r="Z80" s="1999">
        <f t="shared" si="48"/>
        <v>105.8</v>
      </c>
      <c r="AA80" s="1999">
        <f t="shared" si="48"/>
        <v>105.9</v>
      </c>
      <c r="AB80" s="1999">
        <f t="shared" si="48"/>
        <v>104.9</v>
      </c>
      <c r="AC80" s="1999">
        <f t="shared" si="48"/>
        <v>103.9</v>
      </c>
      <c r="AD80" s="1999">
        <f t="shared" si="48"/>
        <v>101.5</v>
      </c>
      <c r="AE80" s="1999">
        <f t="shared" si="48"/>
        <v>101.5</v>
      </c>
      <c r="AF80" s="1999">
        <f t="shared" si="48"/>
        <v>102.5</v>
      </c>
      <c r="AG80" s="1999">
        <f t="shared" si="48"/>
        <v>102.1</v>
      </c>
      <c r="AH80" s="1999">
        <f t="shared" si="48"/>
        <v>102.2</v>
      </c>
      <c r="AI80" s="1999">
        <f t="shared" si="48"/>
        <v>101.5</v>
      </c>
      <c r="AJ80" s="1999">
        <f t="shared" si="48"/>
        <v>100.2</v>
      </c>
      <c r="AK80" s="1999">
        <f t="shared" si="48"/>
        <v>101.5</v>
      </c>
      <c r="AL80" s="1999">
        <f t="shared" si="48"/>
        <v>100.6</v>
      </c>
      <c r="AM80" s="1999">
        <f t="shared" si="48"/>
        <v>98.9</v>
      </c>
      <c r="AN80" s="1999">
        <f t="shared" si="48"/>
        <v>98.4</v>
      </c>
      <c r="AO80" s="2521" t="s">
        <v>1397</v>
      </c>
    </row>
    <row r="81" spans="2:56" ht="12">
      <c r="B81" s="2901"/>
      <c r="C81" s="1973" t="s">
        <v>566</v>
      </c>
      <c r="D81" s="1961" t="s">
        <v>577</v>
      </c>
      <c r="E81" s="1976" t="s">
        <v>579</v>
      </c>
      <c r="F81" s="1935">
        <f t="shared" ref="F81:AN81" si="49">ROUND((F80-E80)/E80*100,1)</f>
        <v>1.3</v>
      </c>
      <c r="G81" s="1935">
        <f t="shared" si="49"/>
        <v>0.5</v>
      </c>
      <c r="H81" s="1935">
        <f t="shared" si="49"/>
        <v>0</v>
      </c>
      <c r="I81" s="1935">
        <f t="shared" si="49"/>
        <v>-0.3</v>
      </c>
      <c r="J81" s="1935">
        <f t="shared" si="49"/>
        <v>1.7</v>
      </c>
      <c r="K81" s="1935">
        <f t="shared" si="49"/>
        <v>1.9</v>
      </c>
      <c r="L81" s="1935">
        <f t="shared" si="49"/>
        <v>2.1</v>
      </c>
      <c r="M81" s="1935">
        <f t="shared" si="49"/>
        <v>-1.1000000000000001</v>
      </c>
      <c r="N81" s="1935">
        <f t="shared" si="49"/>
        <v>-1.6</v>
      </c>
      <c r="O81" s="1935">
        <f t="shared" si="49"/>
        <v>-0.6</v>
      </c>
      <c r="P81" s="1935">
        <f t="shared" si="49"/>
        <v>0.6</v>
      </c>
      <c r="Q81" s="1935">
        <f t="shared" si="49"/>
        <v>-0.3</v>
      </c>
      <c r="R81" s="1935">
        <f t="shared" si="49"/>
        <v>-1.8</v>
      </c>
      <c r="S81" s="1935">
        <f t="shared" si="49"/>
        <v>0</v>
      </c>
      <c r="T81" s="1935">
        <f t="shared" si="49"/>
        <v>-0.1</v>
      </c>
      <c r="U81" s="1935">
        <f t="shared" si="49"/>
        <v>1.6</v>
      </c>
      <c r="V81" s="1935">
        <f t="shared" si="49"/>
        <v>0.4</v>
      </c>
      <c r="W81" s="1935">
        <f t="shared" si="49"/>
        <v>-0.9</v>
      </c>
      <c r="X81" s="1935">
        <f t="shared" si="49"/>
        <v>-2.7</v>
      </c>
      <c r="Y81" s="1935">
        <f t="shared" si="49"/>
        <v>-2.4</v>
      </c>
      <c r="Z81" s="1935">
        <f t="shared" si="49"/>
        <v>1.9</v>
      </c>
      <c r="AA81" s="1935">
        <f t="shared" si="49"/>
        <v>0.1</v>
      </c>
      <c r="AB81" s="1935">
        <f t="shared" si="49"/>
        <v>-0.9</v>
      </c>
      <c r="AC81" s="1935">
        <f t="shared" si="49"/>
        <v>-1</v>
      </c>
      <c r="AD81" s="1935">
        <f t="shared" si="49"/>
        <v>-2.2999999999999998</v>
      </c>
      <c r="AE81" s="1935">
        <f t="shared" si="49"/>
        <v>0</v>
      </c>
      <c r="AF81" s="1935">
        <f t="shared" si="49"/>
        <v>1</v>
      </c>
      <c r="AG81" s="1935">
        <f t="shared" si="49"/>
        <v>-0.4</v>
      </c>
      <c r="AH81" s="1935">
        <f t="shared" si="49"/>
        <v>0.1</v>
      </c>
      <c r="AI81" s="1935">
        <f t="shared" si="49"/>
        <v>-0.7</v>
      </c>
      <c r="AJ81" s="1935">
        <f t="shared" si="49"/>
        <v>-1.3</v>
      </c>
      <c r="AK81" s="1935">
        <f t="shared" si="49"/>
        <v>1.3</v>
      </c>
      <c r="AL81" s="1935">
        <f t="shared" si="49"/>
        <v>-0.9</v>
      </c>
      <c r="AM81" s="1935">
        <f t="shared" si="49"/>
        <v>-1.7</v>
      </c>
      <c r="AN81" s="1935">
        <f t="shared" si="49"/>
        <v>-0.5</v>
      </c>
      <c r="AO81" s="2521"/>
    </row>
    <row r="82" spans="2:56" ht="12">
      <c r="B82" s="2901"/>
      <c r="C82" s="1969" t="s">
        <v>569</v>
      </c>
      <c r="D82" s="1958" t="s">
        <v>996</v>
      </c>
      <c r="E82" s="2000">
        <f>E164</f>
        <v>147.6</v>
      </c>
      <c r="F82" s="2000">
        <f t="shared" ref="F82:AN82" si="50">F164</f>
        <v>146.19999999999999</v>
      </c>
      <c r="G82" s="2000">
        <f t="shared" si="50"/>
        <v>133.6</v>
      </c>
      <c r="H82" s="2000">
        <f t="shared" si="50"/>
        <v>113.8</v>
      </c>
      <c r="I82" s="2000">
        <f t="shared" si="50"/>
        <v>102.4</v>
      </c>
      <c r="J82" s="2000">
        <f t="shared" si="50"/>
        <v>103.9</v>
      </c>
      <c r="K82" s="2000">
        <f t="shared" si="50"/>
        <v>107.5</v>
      </c>
      <c r="L82" s="2000">
        <f t="shared" si="50"/>
        <v>115.2</v>
      </c>
      <c r="M82" s="2000">
        <f t="shared" si="50"/>
        <v>115.6</v>
      </c>
      <c r="N82" s="2000">
        <f t="shared" si="50"/>
        <v>105.3</v>
      </c>
      <c r="O82" s="2000">
        <f t="shared" si="50"/>
        <v>106.6</v>
      </c>
      <c r="P82" s="2000">
        <f t="shared" si="50"/>
        <v>112.2</v>
      </c>
      <c r="Q82" s="2000">
        <f t="shared" si="50"/>
        <v>105.4</v>
      </c>
      <c r="R82" s="2000">
        <f t="shared" si="50"/>
        <v>110.2</v>
      </c>
      <c r="S82" s="2000">
        <f t="shared" si="50"/>
        <v>115.9</v>
      </c>
      <c r="T82" s="2000">
        <f t="shared" si="50"/>
        <v>118.5</v>
      </c>
      <c r="U82" s="2000">
        <f t="shared" si="50"/>
        <v>119.9</v>
      </c>
      <c r="V82" s="2000">
        <f t="shared" si="50"/>
        <v>123.5</v>
      </c>
      <c r="W82" s="2000">
        <f t="shared" si="50"/>
        <v>125.3</v>
      </c>
      <c r="X82" s="2000">
        <f t="shared" si="50"/>
        <v>113.9</v>
      </c>
      <c r="Y82" s="2000">
        <f t="shared" si="50"/>
        <v>104.9</v>
      </c>
      <c r="Z82" s="2000">
        <f t="shared" si="50"/>
        <v>113.1</v>
      </c>
      <c r="AA82" s="2000">
        <f t="shared" si="50"/>
        <v>113</v>
      </c>
      <c r="AB82" s="2000">
        <f t="shared" si="50"/>
        <v>113.1</v>
      </c>
      <c r="AC82" s="2000">
        <f t="shared" si="50"/>
        <v>118.9</v>
      </c>
      <c r="AD82" s="2000">
        <f t="shared" si="50"/>
        <v>121</v>
      </c>
      <c r="AE82" s="2000">
        <f t="shared" si="50"/>
        <v>119.4</v>
      </c>
      <c r="AF82" s="2000">
        <f t="shared" si="50"/>
        <v>118</v>
      </c>
      <c r="AG82" s="2000">
        <f t="shared" si="50"/>
        <v>116.9</v>
      </c>
      <c r="AH82" s="2000">
        <f t="shared" si="50"/>
        <v>116.3</v>
      </c>
      <c r="AI82" s="2000">
        <f t="shared" si="50"/>
        <v>113.9</v>
      </c>
      <c r="AJ82" s="2000">
        <f t="shared" si="50"/>
        <v>98.7</v>
      </c>
      <c r="AK82" s="2000">
        <f t="shared" si="50"/>
        <v>109</v>
      </c>
      <c r="AL82" s="2000">
        <f t="shared" si="50"/>
        <v>113</v>
      </c>
      <c r="AM82" s="2000">
        <f t="shared" si="50"/>
        <v>110.6</v>
      </c>
      <c r="AN82" s="2000">
        <f t="shared" si="50"/>
        <v>107.8</v>
      </c>
      <c r="AO82" s="2521"/>
      <c r="AQ82" s="2015"/>
      <c r="AR82" s="2015"/>
      <c r="AS82" s="2015"/>
      <c r="AT82" s="2015"/>
      <c r="AU82" s="2015"/>
    </row>
    <row r="83" spans="2:56" ht="12">
      <c r="B83" s="2901"/>
      <c r="C83" s="1973" t="s">
        <v>570</v>
      </c>
      <c r="D83" s="1961" t="s">
        <v>577</v>
      </c>
      <c r="E83" s="2064" t="s">
        <v>579</v>
      </c>
      <c r="F83" s="1935">
        <f t="shared" ref="F83:AN83" si="51">ROUND((F82-E82)/E82*100,1)</f>
        <v>-0.9</v>
      </c>
      <c r="G83" s="1935">
        <f t="shared" si="51"/>
        <v>-8.6</v>
      </c>
      <c r="H83" s="1935">
        <f t="shared" si="51"/>
        <v>-14.8</v>
      </c>
      <c r="I83" s="1935">
        <f t="shared" si="51"/>
        <v>-10</v>
      </c>
      <c r="J83" s="1935">
        <f t="shared" si="51"/>
        <v>1.5</v>
      </c>
      <c r="K83" s="1935">
        <f t="shared" si="51"/>
        <v>3.5</v>
      </c>
      <c r="L83" s="1935">
        <f t="shared" si="51"/>
        <v>7.2</v>
      </c>
      <c r="M83" s="1935">
        <f t="shared" si="51"/>
        <v>0.3</v>
      </c>
      <c r="N83" s="1935">
        <f t="shared" si="51"/>
        <v>-8.9</v>
      </c>
      <c r="O83" s="1935">
        <f t="shared" si="51"/>
        <v>1.2</v>
      </c>
      <c r="P83" s="1935">
        <f t="shared" si="51"/>
        <v>5.3</v>
      </c>
      <c r="Q83" s="1935">
        <f t="shared" si="51"/>
        <v>-6.1</v>
      </c>
      <c r="R83" s="1935">
        <f t="shared" si="51"/>
        <v>4.5999999999999996</v>
      </c>
      <c r="S83" s="1935">
        <f t="shared" si="51"/>
        <v>5.2</v>
      </c>
      <c r="T83" s="1935">
        <f t="shared" si="51"/>
        <v>2.2000000000000002</v>
      </c>
      <c r="U83" s="1935">
        <f t="shared" si="51"/>
        <v>1.2</v>
      </c>
      <c r="V83" s="1935">
        <f t="shared" si="51"/>
        <v>3</v>
      </c>
      <c r="W83" s="1935">
        <f t="shared" si="51"/>
        <v>1.5</v>
      </c>
      <c r="X83" s="1935">
        <f t="shared" si="51"/>
        <v>-9.1</v>
      </c>
      <c r="Y83" s="1935">
        <f t="shared" si="51"/>
        <v>-7.9</v>
      </c>
      <c r="Z83" s="1935">
        <f t="shared" si="51"/>
        <v>7.8</v>
      </c>
      <c r="AA83" s="1935">
        <f t="shared" si="51"/>
        <v>-0.1</v>
      </c>
      <c r="AB83" s="1935">
        <f t="shared" si="51"/>
        <v>0.1</v>
      </c>
      <c r="AC83" s="1935">
        <f t="shared" si="51"/>
        <v>5.0999999999999996</v>
      </c>
      <c r="AD83" s="1935">
        <f t="shared" si="51"/>
        <v>1.8</v>
      </c>
      <c r="AE83" s="1935">
        <f t="shared" si="51"/>
        <v>-1.3</v>
      </c>
      <c r="AF83" s="1935">
        <f t="shared" si="51"/>
        <v>-1.2</v>
      </c>
      <c r="AG83" s="1935">
        <f t="shared" si="51"/>
        <v>-0.9</v>
      </c>
      <c r="AH83" s="1935">
        <f t="shared" si="51"/>
        <v>-0.5</v>
      </c>
      <c r="AI83" s="1935">
        <f t="shared" si="51"/>
        <v>-2.1</v>
      </c>
      <c r="AJ83" s="1935">
        <f t="shared" si="51"/>
        <v>-13.3</v>
      </c>
      <c r="AK83" s="1935">
        <f t="shared" si="51"/>
        <v>10.4</v>
      </c>
      <c r="AL83" s="1935">
        <f t="shared" si="51"/>
        <v>3.7</v>
      </c>
      <c r="AM83" s="1935">
        <f t="shared" si="51"/>
        <v>-2.1</v>
      </c>
      <c r="AN83" s="1935">
        <f t="shared" si="51"/>
        <v>-2.5</v>
      </c>
      <c r="AO83" s="1970"/>
      <c r="AQ83" s="2015"/>
      <c r="AR83" s="2015"/>
      <c r="AS83" s="2015"/>
      <c r="AT83" s="2015"/>
      <c r="AU83" s="2015"/>
    </row>
    <row r="84" spans="2:56" ht="12">
      <c r="B84" s="2901"/>
      <c r="C84" s="1931" t="s">
        <v>571</v>
      </c>
      <c r="D84" s="1958" t="s">
        <v>996</v>
      </c>
      <c r="E84" s="1999">
        <f>E168</f>
        <v>78.2</v>
      </c>
      <c r="F84" s="1999">
        <f t="shared" ref="F84:AN84" si="52">F168</f>
        <v>80.7</v>
      </c>
      <c r="G84" s="1999">
        <f t="shared" si="52"/>
        <v>83.2</v>
      </c>
      <c r="H84" s="1999">
        <f t="shared" si="52"/>
        <v>84.8</v>
      </c>
      <c r="I84" s="1999">
        <f t="shared" si="52"/>
        <v>85.6</v>
      </c>
      <c r="J84" s="1999">
        <f t="shared" si="52"/>
        <v>85.5</v>
      </c>
      <c r="K84" s="1999">
        <f t="shared" si="52"/>
        <v>84.9</v>
      </c>
      <c r="L84" s="1999">
        <f t="shared" si="52"/>
        <v>84.6</v>
      </c>
      <c r="M84" s="1999">
        <f t="shared" si="52"/>
        <v>85.4</v>
      </c>
      <c r="N84" s="1999">
        <f t="shared" si="52"/>
        <v>85.7</v>
      </c>
      <c r="O84" s="1999">
        <f t="shared" si="52"/>
        <v>85</v>
      </c>
      <c r="P84" s="1999">
        <f t="shared" si="52"/>
        <v>84.3</v>
      </c>
      <c r="Q84" s="1999">
        <f t="shared" si="52"/>
        <v>83.5</v>
      </c>
      <c r="R84" s="1999">
        <f t="shared" si="52"/>
        <v>82.3</v>
      </c>
      <c r="S84" s="1999">
        <f t="shared" si="52"/>
        <v>81.8</v>
      </c>
      <c r="T84" s="1999">
        <f t="shared" si="52"/>
        <v>82.3</v>
      </c>
      <c r="U84" s="1999">
        <f t="shared" si="52"/>
        <v>83</v>
      </c>
      <c r="V84" s="1999">
        <f t="shared" si="52"/>
        <v>84.1</v>
      </c>
      <c r="W84" s="1999">
        <f t="shared" si="52"/>
        <v>86.8</v>
      </c>
      <c r="X84" s="1999">
        <f t="shared" si="52"/>
        <v>89.3</v>
      </c>
      <c r="Y84" s="1999">
        <f t="shared" si="52"/>
        <v>89.9</v>
      </c>
      <c r="Z84" s="1999">
        <f t="shared" si="52"/>
        <v>90.3</v>
      </c>
      <c r="AA84" s="1999">
        <f t="shared" si="52"/>
        <v>90.7</v>
      </c>
      <c r="AB84" s="1999">
        <f t="shared" si="52"/>
        <v>90.8</v>
      </c>
      <c r="AC84" s="1999">
        <f t="shared" si="52"/>
        <v>91.4</v>
      </c>
      <c r="AD84" s="1999">
        <f t="shared" si="52"/>
        <v>92.2</v>
      </c>
      <c r="AE84" s="1999">
        <f t="shared" si="52"/>
        <v>93.2</v>
      </c>
      <c r="AF84" s="1999">
        <f t="shared" si="52"/>
        <v>94.3</v>
      </c>
      <c r="AG84" s="1999">
        <f t="shared" si="52"/>
        <v>96.3</v>
      </c>
      <c r="AH84" s="1999">
        <f t="shared" si="52"/>
        <v>97.5</v>
      </c>
      <c r="AI84" s="1999">
        <f t="shared" si="52"/>
        <v>99.4</v>
      </c>
      <c r="AJ84" s="1999">
        <f t="shared" si="52"/>
        <v>100.1</v>
      </c>
      <c r="AK84" s="1999">
        <f t="shared" si="52"/>
        <v>100.1</v>
      </c>
      <c r="AL84" s="1999">
        <f t="shared" si="52"/>
        <v>99.8</v>
      </c>
      <c r="AM84" s="1999">
        <f t="shared" si="52"/>
        <v>100.6</v>
      </c>
      <c r="AN84" s="1999">
        <f t="shared" si="52"/>
        <v>101.8</v>
      </c>
      <c r="AO84" s="2521"/>
      <c r="AQ84" s="2015"/>
      <c r="AR84" s="2015"/>
      <c r="AS84" s="2015"/>
      <c r="AT84" s="2015"/>
      <c r="AU84" s="2015"/>
    </row>
    <row r="85" spans="2:56" ht="12">
      <c r="B85" s="2901"/>
      <c r="C85" s="1931"/>
      <c r="D85" s="1961" t="s">
        <v>577</v>
      </c>
      <c r="E85" s="2064" t="s">
        <v>579</v>
      </c>
      <c r="F85" s="1935">
        <f t="shared" ref="F85:AN85" si="53">ROUND((F84-E84)/E84*100,1)</f>
        <v>3.2</v>
      </c>
      <c r="G85" s="1935">
        <f t="shared" si="53"/>
        <v>3.1</v>
      </c>
      <c r="H85" s="1935">
        <f t="shared" si="53"/>
        <v>1.9</v>
      </c>
      <c r="I85" s="1935">
        <f t="shared" si="53"/>
        <v>0.9</v>
      </c>
      <c r="J85" s="1935">
        <f t="shared" si="53"/>
        <v>-0.1</v>
      </c>
      <c r="K85" s="1935">
        <f t="shared" si="53"/>
        <v>-0.7</v>
      </c>
      <c r="L85" s="1935">
        <f t="shared" si="53"/>
        <v>-0.4</v>
      </c>
      <c r="M85" s="1935">
        <f t="shared" si="53"/>
        <v>0.9</v>
      </c>
      <c r="N85" s="1935">
        <f t="shared" si="53"/>
        <v>0.4</v>
      </c>
      <c r="O85" s="1935">
        <f t="shared" si="53"/>
        <v>-0.8</v>
      </c>
      <c r="P85" s="1935">
        <f t="shared" si="53"/>
        <v>-0.8</v>
      </c>
      <c r="Q85" s="1935">
        <f t="shared" si="53"/>
        <v>-0.9</v>
      </c>
      <c r="R85" s="1935">
        <f t="shared" si="53"/>
        <v>-1.4</v>
      </c>
      <c r="S85" s="1935">
        <f t="shared" si="53"/>
        <v>-0.6</v>
      </c>
      <c r="T85" s="1935">
        <f t="shared" si="53"/>
        <v>0.6</v>
      </c>
      <c r="U85" s="1935">
        <f t="shared" si="53"/>
        <v>0.9</v>
      </c>
      <c r="V85" s="1935">
        <f t="shared" si="53"/>
        <v>1.3</v>
      </c>
      <c r="W85" s="1935">
        <f t="shared" si="53"/>
        <v>3.2</v>
      </c>
      <c r="X85" s="1935">
        <f t="shared" si="53"/>
        <v>2.9</v>
      </c>
      <c r="Y85" s="1935">
        <f t="shared" si="53"/>
        <v>0.7</v>
      </c>
      <c r="Z85" s="1935">
        <f t="shared" si="53"/>
        <v>0.4</v>
      </c>
      <c r="AA85" s="1935">
        <f t="shared" si="53"/>
        <v>0.4</v>
      </c>
      <c r="AB85" s="1935">
        <f t="shared" si="53"/>
        <v>0.1</v>
      </c>
      <c r="AC85" s="1935">
        <f t="shared" si="53"/>
        <v>0.7</v>
      </c>
      <c r="AD85" s="1935">
        <f t="shared" si="53"/>
        <v>0.9</v>
      </c>
      <c r="AE85" s="1935">
        <f t="shared" si="53"/>
        <v>1.1000000000000001</v>
      </c>
      <c r="AF85" s="1935">
        <f t="shared" si="53"/>
        <v>1.2</v>
      </c>
      <c r="AG85" s="1935">
        <f t="shared" si="53"/>
        <v>2.1</v>
      </c>
      <c r="AH85" s="1935">
        <f t="shared" si="53"/>
        <v>1.2</v>
      </c>
      <c r="AI85" s="1935">
        <f t="shared" si="53"/>
        <v>1.9</v>
      </c>
      <c r="AJ85" s="1935">
        <f t="shared" si="53"/>
        <v>0.7</v>
      </c>
      <c r="AK85" s="1935">
        <f t="shared" si="53"/>
        <v>0</v>
      </c>
      <c r="AL85" s="1935">
        <f t="shared" si="53"/>
        <v>-0.3</v>
      </c>
      <c r="AM85" s="1941">
        <f t="shared" si="53"/>
        <v>0.8</v>
      </c>
      <c r="AN85" s="1941">
        <f t="shared" si="53"/>
        <v>1.2</v>
      </c>
      <c r="AO85" s="2065"/>
      <c r="AQ85" s="2015"/>
      <c r="AR85" s="2015"/>
      <c r="AS85" s="2015"/>
      <c r="AT85" s="2015"/>
      <c r="AU85" s="2015"/>
      <c r="AV85" s="2015"/>
      <c r="AW85" s="2015"/>
    </row>
    <row r="86" spans="2:56" ht="12">
      <c r="B86" s="2901"/>
      <c r="C86" s="1931" t="s">
        <v>572</v>
      </c>
      <c r="D86" s="1961" t="s">
        <v>1345</v>
      </c>
      <c r="E86" s="2066">
        <v>1.93</v>
      </c>
      <c r="F86" s="2067">
        <v>2.11</v>
      </c>
      <c r="G86" s="2067">
        <v>1.95</v>
      </c>
      <c r="H86" s="2067">
        <v>1.49</v>
      </c>
      <c r="I86" s="2067">
        <v>1.1299999999999999</v>
      </c>
      <c r="J86" s="2067">
        <v>1.07</v>
      </c>
      <c r="K86" s="2067">
        <v>1.0900000000000001</v>
      </c>
      <c r="L86" s="2067">
        <v>1.22</v>
      </c>
      <c r="M86" s="2067">
        <v>1.1299999999999999</v>
      </c>
      <c r="N86" s="1981">
        <v>0.89</v>
      </c>
      <c r="O86" s="1981">
        <v>0.9</v>
      </c>
      <c r="P86" s="1981">
        <v>1.08</v>
      </c>
      <c r="Q86" s="1258">
        <v>0.96</v>
      </c>
      <c r="R86" s="1258">
        <v>0.96</v>
      </c>
      <c r="S86" s="2067">
        <v>1.1200000000000001</v>
      </c>
      <c r="T86" s="2067">
        <v>1.35</v>
      </c>
      <c r="U86" s="2067">
        <v>1.49</v>
      </c>
      <c r="V86" s="2067">
        <v>1.56</v>
      </c>
      <c r="W86" s="2067">
        <v>1.47</v>
      </c>
      <c r="X86" s="2067">
        <v>1.08</v>
      </c>
      <c r="Y86" s="2067">
        <v>0.79</v>
      </c>
      <c r="Z86" s="2067">
        <v>0.93</v>
      </c>
      <c r="AA86" s="2067">
        <v>1.1100000000000001</v>
      </c>
      <c r="AB86" s="2067">
        <v>1.32</v>
      </c>
      <c r="AC86" s="2067">
        <v>1.53</v>
      </c>
      <c r="AD86" s="2067">
        <v>1.69</v>
      </c>
      <c r="AE86" s="2067">
        <v>1.86</v>
      </c>
      <c r="AF86" s="2067">
        <v>2.08</v>
      </c>
      <c r="AG86" s="2067">
        <v>2.29</v>
      </c>
      <c r="AH86" s="2067">
        <v>2.42</v>
      </c>
      <c r="AI86" s="2068">
        <v>2.35</v>
      </c>
      <c r="AJ86" s="2068">
        <v>1.9</v>
      </c>
      <c r="AK86" s="2069">
        <v>2.08</v>
      </c>
      <c r="AL86" s="2069">
        <v>2.2999999999999998</v>
      </c>
      <c r="AM86" s="2069">
        <v>2.2799999999999998</v>
      </c>
      <c r="AN86" s="2070">
        <v>2.2599999999999998</v>
      </c>
      <c r="AO86" s="1972" t="s">
        <v>1398</v>
      </c>
    </row>
    <row r="87" spans="2:56" ht="12">
      <c r="B87" s="2901"/>
      <c r="C87" s="1931" t="s">
        <v>573</v>
      </c>
      <c r="D87" s="1961" t="s">
        <v>1345</v>
      </c>
      <c r="E87" s="2071">
        <v>1.3</v>
      </c>
      <c r="F87" s="2072">
        <v>1.43</v>
      </c>
      <c r="G87" s="2072">
        <v>1.34</v>
      </c>
      <c r="H87" s="2072">
        <v>1</v>
      </c>
      <c r="I87" s="2072">
        <v>0.71</v>
      </c>
      <c r="J87" s="2072">
        <v>0.64</v>
      </c>
      <c r="K87" s="2072">
        <v>0.64</v>
      </c>
      <c r="L87" s="2072">
        <v>0.72</v>
      </c>
      <c r="M87" s="2072">
        <v>0.69</v>
      </c>
      <c r="N87" s="2072">
        <v>0.5</v>
      </c>
      <c r="O87" s="2072">
        <v>0.49</v>
      </c>
      <c r="P87" s="2072">
        <v>0.62</v>
      </c>
      <c r="Q87" s="2072">
        <v>0.56000000000000005</v>
      </c>
      <c r="R87" s="2072">
        <v>0.56000000000000005</v>
      </c>
      <c r="S87" s="2072">
        <v>0.69</v>
      </c>
      <c r="T87" s="2072">
        <v>0.86</v>
      </c>
      <c r="U87" s="2072">
        <v>0.98</v>
      </c>
      <c r="V87" s="2072">
        <v>1.06</v>
      </c>
      <c r="W87" s="2072">
        <v>1.02</v>
      </c>
      <c r="X87" s="2073">
        <v>0.77</v>
      </c>
      <c r="Y87" s="2073">
        <v>0.45</v>
      </c>
      <c r="Z87" s="2073">
        <v>0.56000000000000005</v>
      </c>
      <c r="AA87" s="2073">
        <v>0.68</v>
      </c>
      <c r="AB87" s="2073">
        <v>0.82</v>
      </c>
      <c r="AC87" s="2073">
        <v>0.97</v>
      </c>
      <c r="AD87" s="2073">
        <v>1.1100000000000001</v>
      </c>
      <c r="AE87" s="2073">
        <v>1.23</v>
      </c>
      <c r="AF87" s="2073">
        <v>1.39</v>
      </c>
      <c r="AG87" s="2073">
        <v>1.54</v>
      </c>
      <c r="AH87" s="2073">
        <v>1.62</v>
      </c>
      <c r="AI87" s="2073">
        <v>1.55</v>
      </c>
      <c r="AJ87" s="2073">
        <v>1.1000000000000001</v>
      </c>
      <c r="AK87" s="2074">
        <v>1.1599999999999999</v>
      </c>
      <c r="AL87" s="2074">
        <v>1.31</v>
      </c>
      <c r="AM87" s="2074">
        <v>1.29</v>
      </c>
      <c r="AN87" s="2074">
        <v>1.25</v>
      </c>
      <c r="AO87" s="1544" t="s">
        <v>97</v>
      </c>
    </row>
    <row r="88" spans="2:56">
      <c r="B88" s="2902"/>
      <c r="C88" s="2006" t="s">
        <v>574</v>
      </c>
      <c r="D88" s="1961" t="s">
        <v>575</v>
      </c>
      <c r="E88" s="2012"/>
      <c r="F88" s="2075">
        <v>2.0153846153846153</v>
      </c>
      <c r="G88" s="2075">
        <v>2.0076923076923077</v>
      </c>
      <c r="H88" s="2075">
        <v>2.1230769230769226</v>
      </c>
      <c r="I88" s="2075">
        <v>2.5076923076923086</v>
      </c>
      <c r="J88" s="2075">
        <v>2.7769230769230768</v>
      </c>
      <c r="K88" s="2075">
        <v>3.0615384615384613</v>
      </c>
      <c r="L88" s="2075">
        <v>3.1615384615384619</v>
      </c>
      <c r="M88" s="2075">
        <v>3.3</v>
      </c>
      <c r="N88" s="2076">
        <v>4.0846153846153843</v>
      </c>
      <c r="O88" s="2076">
        <v>4.6833333333333327</v>
      </c>
      <c r="P88" s="2077">
        <v>4.7166666666666659</v>
      </c>
      <c r="Q88" s="2078">
        <v>5</v>
      </c>
      <c r="R88" s="2078">
        <v>5.4</v>
      </c>
      <c r="S88" s="2078">
        <v>5.3</v>
      </c>
      <c r="T88" s="2078">
        <v>4.7</v>
      </c>
      <c r="U88" s="2078">
        <v>4.4000000000000004</v>
      </c>
      <c r="V88" s="2078">
        <v>4.0999999999999996</v>
      </c>
      <c r="W88" s="2078">
        <v>3.8</v>
      </c>
      <c r="X88" s="2078">
        <v>4.0999999999999996</v>
      </c>
      <c r="Y88" s="2078">
        <v>5.2</v>
      </c>
      <c r="Z88" s="2078">
        <v>5</v>
      </c>
      <c r="AA88" s="2078">
        <v>4.5</v>
      </c>
      <c r="AB88" s="2078">
        <v>4.3</v>
      </c>
      <c r="AC88" s="2078">
        <v>3.9000000000000004</v>
      </c>
      <c r="AD88" s="1982">
        <v>3.5</v>
      </c>
      <c r="AE88" s="2079">
        <v>3.3</v>
      </c>
      <c r="AF88" s="2079">
        <v>3</v>
      </c>
      <c r="AG88" s="1258">
        <v>2.7</v>
      </c>
      <c r="AH88" s="1982">
        <v>2.4</v>
      </c>
      <c r="AI88" s="1246">
        <v>2.2999999999999998</v>
      </c>
      <c r="AJ88" s="1246">
        <v>2.9</v>
      </c>
      <c r="AK88" s="2080">
        <v>2.8</v>
      </c>
      <c r="AL88" s="2080">
        <v>2.6</v>
      </c>
      <c r="AM88" s="2080">
        <v>2.6</v>
      </c>
      <c r="AN88" s="2080">
        <v>2.4</v>
      </c>
      <c r="AO88" s="2081" t="s">
        <v>1107</v>
      </c>
    </row>
    <row r="89" spans="2:56" ht="12">
      <c r="B89" s="1984" t="s">
        <v>1041</v>
      </c>
      <c r="C89" s="1985" t="s">
        <v>1042</v>
      </c>
      <c r="D89" s="1962" t="s">
        <v>1043</v>
      </c>
      <c r="E89" s="2082"/>
      <c r="F89" s="1989"/>
      <c r="G89" s="1989"/>
      <c r="H89" s="1989"/>
      <c r="I89" s="1989"/>
      <c r="J89" s="1989"/>
      <c r="K89" s="1989"/>
      <c r="L89" s="1989"/>
      <c r="M89" s="1989"/>
      <c r="N89" s="2083">
        <v>17272</v>
      </c>
      <c r="O89" s="2083">
        <v>16741</v>
      </c>
      <c r="P89" s="2084">
        <v>18787</v>
      </c>
      <c r="Q89" s="1986">
        <v>19565</v>
      </c>
      <c r="R89" s="1986">
        <v>18587</v>
      </c>
      <c r="S89" s="1986">
        <v>15466</v>
      </c>
      <c r="T89" s="1986">
        <v>13186</v>
      </c>
      <c r="U89" s="1986">
        <v>13170</v>
      </c>
      <c r="V89" s="1986">
        <v>13337</v>
      </c>
      <c r="W89" s="1986">
        <v>14366</v>
      </c>
      <c r="X89" s="1986">
        <v>16146</v>
      </c>
      <c r="Y89" s="1986">
        <v>14732</v>
      </c>
      <c r="Z89" s="1986">
        <v>13065</v>
      </c>
      <c r="AA89" s="1986">
        <v>12707</v>
      </c>
      <c r="AB89" s="1360">
        <v>11719</v>
      </c>
      <c r="AC89" s="1360">
        <v>10536</v>
      </c>
      <c r="AD89" s="2085">
        <v>9543</v>
      </c>
      <c r="AE89" s="2085">
        <v>8684</v>
      </c>
      <c r="AF89" s="2085">
        <v>8381</v>
      </c>
      <c r="AG89" s="2085">
        <v>8367</v>
      </c>
      <c r="AH89" s="2085">
        <v>8111</v>
      </c>
      <c r="AI89" s="2085">
        <v>8631</v>
      </c>
      <c r="AJ89" s="1285">
        <v>7163</v>
      </c>
      <c r="AK89" s="1288">
        <v>5980</v>
      </c>
      <c r="AL89" s="1288">
        <v>6880</v>
      </c>
      <c r="AM89" s="1288">
        <v>9053</v>
      </c>
      <c r="AN89" s="1288">
        <v>10144</v>
      </c>
      <c r="AO89" s="1972"/>
    </row>
    <row r="90" spans="2:56" ht="12">
      <c r="B90" s="1987" t="s">
        <v>1045</v>
      </c>
      <c r="C90" s="1960"/>
      <c r="D90" s="1940" t="s">
        <v>577</v>
      </c>
      <c r="E90" s="1976" t="s">
        <v>579</v>
      </c>
      <c r="F90" s="1935"/>
      <c r="G90" s="1935"/>
      <c r="H90" s="1935"/>
      <c r="I90" s="1935"/>
      <c r="J90" s="1935"/>
      <c r="K90" s="1935"/>
      <c r="L90" s="1935"/>
      <c r="M90" s="1935"/>
      <c r="N90" s="1935"/>
      <c r="O90" s="1935">
        <f t="shared" ref="O90:AN90" si="54">ROUND((O89-N89)/N89*100,1)</f>
        <v>-3.1</v>
      </c>
      <c r="P90" s="1935">
        <f t="shared" si="54"/>
        <v>12.2</v>
      </c>
      <c r="Q90" s="1935">
        <f t="shared" si="54"/>
        <v>4.0999999999999996</v>
      </c>
      <c r="R90" s="1935">
        <f t="shared" si="54"/>
        <v>-5</v>
      </c>
      <c r="S90" s="1935">
        <f t="shared" si="54"/>
        <v>-16.8</v>
      </c>
      <c r="T90" s="1935">
        <f t="shared" si="54"/>
        <v>-14.7</v>
      </c>
      <c r="U90" s="1935">
        <f t="shared" si="54"/>
        <v>-0.1</v>
      </c>
      <c r="V90" s="1935">
        <f t="shared" si="54"/>
        <v>1.3</v>
      </c>
      <c r="W90" s="1935">
        <f t="shared" si="54"/>
        <v>7.7</v>
      </c>
      <c r="X90" s="1935">
        <f t="shared" si="54"/>
        <v>12.4</v>
      </c>
      <c r="Y90" s="1935">
        <f t="shared" si="54"/>
        <v>-8.8000000000000007</v>
      </c>
      <c r="Z90" s="1935">
        <f t="shared" si="54"/>
        <v>-11.3</v>
      </c>
      <c r="AA90" s="1935">
        <f t="shared" si="54"/>
        <v>-2.7</v>
      </c>
      <c r="AB90" s="1935">
        <f t="shared" si="54"/>
        <v>-7.8</v>
      </c>
      <c r="AC90" s="1935">
        <f t="shared" si="54"/>
        <v>-10.1</v>
      </c>
      <c r="AD90" s="1935">
        <f t="shared" si="54"/>
        <v>-9.4</v>
      </c>
      <c r="AE90" s="1935">
        <f t="shared" si="54"/>
        <v>-9</v>
      </c>
      <c r="AF90" s="1935">
        <f t="shared" si="54"/>
        <v>-3.5</v>
      </c>
      <c r="AG90" s="1935">
        <f t="shared" si="54"/>
        <v>-0.2</v>
      </c>
      <c r="AH90" s="1935">
        <f t="shared" si="54"/>
        <v>-3.1</v>
      </c>
      <c r="AI90" s="1935">
        <f t="shared" si="54"/>
        <v>6.4</v>
      </c>
      <c r="AJ90" s="1935">
        <f t="shared" si="54"/>
        <v>-17</v>
      </c>
      <c r="AK90" s="1226">
        <f t="shared" si="54"/>
        <v>-16.5</v>
      </c>
      <c r="AL90" s="1226">
        <f t="shared" si="54"/>
        <v>15.1</v>
      </c>
      <c r="AM90" s="1226">
        <f t="shared" si="54"/>
        <v>31.6</v>
      </c>
      <c r="AN90" s="1226">
        <f t="shared" si="54"/>
        <v>12.1</v>
      </c>
      <c r="AO90" s="1996" t="s">
        <v>1046</v>
      </c>
    </row>
    <row r="91" spans="2:56">
      <c r="B91" s="2900" t="s">
        <v>1399</v>
      </c>
      <c r="C91" s="1969" t="s">
        <v>315</v>
      </c>
      <c r="D91" s="1958" t="s">
        <v>1355</v>
      </c>
      <c r="E91" s="1988">
        <v>3628.2249999999999</v>
      </c>
      <c r="F91" s="1990">
        <v>3775.6909999999998</v>
      </c>
      <c r="G91" s="1990">
        <v>3968.297</v>
      </c>
      <c r="H91" s="1990">
        <v>4002.7330000000002</v>
      </c>
      <c r="I91" s="1990">
        <v>4024.56</v>
      </c>
      <c r="J91" s="1990">
        <v>3981.4520000000002</v>
      </c>
      <c r="K91" s="1990">
        <v>3968.828</v>
      </c>
      <c r="L91" s="1990">
        <v>3968.9839999999999</v>
      </c>
      <c r="M91" s="1990">
        <v>3971.84</v>
      </c>
      <c r="N91" s="2086">
        <v>3923.6909999999998</v>
      </c>
      <c r="O91" s="2086">
        <v>3854.576</v>
      </c>
      <c r="P91" s="2086">
        <v>3814.8330000000001</v>
      </c>
      <c r="Q91" s="1990">
        <v>3675.2170000000001</v>
      </c>
      <c r="R91" s="1990">
        <v>3653.55</v>
      </c>
      <c r="S91" s="1990">
        <v>3639.1759999999999</v>
      </c>
      <c r="T91" s="1990">
        <v>3621.306</v>
      </c>
      <c r="U91" s="1990">
        <v>3589.8780000000002</v>
      </c>
      <c r="V91" s="1990">
        <v>3544.7289999999998</v>
      </c>
      <c r="W91" s="1990">
        <v>3588.8009999999999</v>
      </c>
      <c r="X91" s="1990">
        <v>3533.1329999999998</v>
      </c>
      <c r="Y91" s="1990">
        <v>3505.7550000000001</v>
      </c>
      <c r="Z91" s="1990">
        <v>3451.741</v>
      </c>
      <c r="AA91" s="1990">
        <v>3408.5219999999999</v>
      </c>
      <c r="AB91" s="1990">
        <v>3452.4059999999999</v>
      </c>
      <c r="AC91" s="1990">
        <v>3521.38</v>
      </c>
      <c r="AD91" s="1991">
        <v>3458.2570000000001</v>
      </c>
      <c r="AE91" s="1285">
        <v>3427.06</v>
      </c>
      <c r="AF91" s="1285">
        <v>3372.4549999999999</v>
      </c>
      <c r="AG91" s="1285">
        <v>3415.0430000000001</v>
      </c>
      <c r="AH91" s="1281">
        <v>3468.087</v>
      </c>
      <c r="AI91" s="1281">
        <v>3494.819</v>
      </c>
      <c r="AJ91" s="1281">
        <v>3314.0039999999999</v>
      </c>
      <c r="AK91" s="2087">
        <v>3148.3960000000002</v>
      </c>
      <c r="AL91" s="2087">
        <f>293671*12/1000</f>
        <v>3524.0520000000001</v>
      </c>
      <c r="AM91" s="2087">
        <f>294116*12/1000</f>
        <v>3529.3919999999998</v>
      </c>
      <c r="AN91" s="2087">
        <f>304178*12/1000</f>
        <v>3650.136</v>
      </c>
      <c r="AO91" s="1992" t="s">
        <v>1400</v>
      </c>
      <c r="AQ91" s="1993"/>
      <c r="AR91" s="1993"/>
      <c r="AS91" s="1993"/>
      <c r="AT91" s="1993"/>
      <c r="AU91" s="1993"/>
      <c r="AV91" s="1993"/>
      <c r="AW91" s="1993"/>
      <c r="AX91" s="1993"/>
      <c r="AY91" s="1993"/>
      <c r="AZ91" s="1993"/>
      <c r="BA91" s="1993"/>
      <c r="BB91" s="1993"/>
      <c r="BC91" s="1993"/>
      <c r="BD91" s="1993"/>
    </row>
    <row r="92" spans="2:56" ht="12">
      <c r="B92" s="2901"/>
      <c r="C92" s="1973" t="s">
        <v>565</v>
      </c>
      <c r="D92" s="1961" t="s">
        <v>577</v>
      </c>
      <c r="E92" s="1976" t="s">
        <v>579</v>
      </c>
      <c r="F92" s="1935">
        <f t="shared" ref="F92:AN92" si="55">ROUND((F91-E91)/E91*100,1)</f>
        <v>4.0999999999999996</v>
      </c>
      <c r="G92" s="1935">
        <f t="shared" si="55"/>
        <v>5.0999999999999996</v>
      </c>
      <c r="H92" s="1935">
        <f t="shared" si="55"/>
        <v>0.9</v>
      </c>
      <c r="I92" s="1935">
        <f t="shared" si="55"/>
        <v>0.5</v>
      </c>
      <c r="J92" s="1935">
        <f t="shared" si="55"/>
        <v>-1.1000000000000001</v>
      </c>
      <c r="K92" s="1935">
        <f t="shared" si="55"/>
        <v>-0.3</v>
      </c>
      <c r="L92" s="1935">
        <f t="shared" si="55"/>
        <v>0</v>
      </c>
      <c r="M92" s="1935">
        <f t="shared" si="55"/>
        <v>0.1</v>
      </c>
      <c r="N92" s="1935">
        <f t="shared" si="55"/>
        <v>-1.2</v>
      </c>
      <c r="O92" s="1935">
        <f t="shared" si="55"/>
        <v>-1.8</v>
      </c>
      <c r="P92" s="1935">
        <f t="shared" si="55"/>
        <v>-1</v>
      </c>
      <c r="Q92" s="1935">
        <f t="shared" si="55"/>
        <v>-3.7</v>
      </c>
      <c r="R92" s="1935">
        <f t="shared" si="55"/>
        <v>-0.6</v>
      </c>
      <c r="S92" s="1935">
        <f t="shared" si="55"/>
        <v>-0.4</v>
      </c>
      <c r="T92" s="1935">
        <f t="shared" si="55"/>
        <v>-0.5</v>
      </c>
      <c r="U92" s="1935">
        <f t="shared" si="55"/>
        <v>-0.9</v>
      </c>
      <c r="V92" s="1935">
        <f t="shared" si="55"/>
        <v>-1.3</v>
      </c>
      <c r="W92" s="1935">
        <f t="shared" si="55"/>
        <v>1.2</v>
      </c>
      <c r="X92" s="1935">
        <f t="shared" si="55"/>
        <v>-1.6</v>
      </c>
      <c r="Y92" s="1935">
        <f t="shared" si="55"/>
        <v>-0.8</v>
      </c>
      <c r="Z92" s="1935">
        <f t="shared" si="55"/>
        <v>-1.5</v>
      </c>
      <c r="AA92" s="1935">
        <f t="shared" si="55"/>
        <v>-1.3</v>
      </c>
      <c r="AB92" s="1935">
        <f t="shared" si="55"/>
        <v>1.3</v>
      </c>
      <c r="AC92" s="1935">
        <f t="shared" si="55"/>
        <v>2</v>
      </c>
      <c r="AD92" s="1935">
        <f t="shared" si="55"/>
        <v>-1.8</v>
      </c>
      <c r="AE92" s="1935">
        <f t="shared" si="55"/>
        <v>-0.9</v>
      </c>
      <c r="AF92" s="1935">
        <f t="shared" si="55"/>
        <v>-1.6</v>
      </c>
      <c r="AG92" s="1935">
        <f t="shared" si="55"/>
        <v>1.3</v>
      </c>
      <c r="AH92" s="1935">
        <f t="shared" si="55"/>
        <v>1.6</v>
      </c>
      <c r="AI92" s="1935">
        <f t="shared" si="55"/>
        <v>0.8</v>
      </c>
      <c r="AJ92" s="1935">
        <f t="shared" si="55"/>
        <v>-5.2</v>
      </c>
      <c r="AK92" s="1935">
        <f t="shared" si="55"/>
        <v>-5</v>
      </c>
      <c r="AL92" s="1226">
        <f t="shared" si="55"/>
        <v>11.9</v>
      </c>
      <c r="AM92" s="1226">
        <f t="shared" si="55"/>
        <v>0.2</v>
      </c>
      <c r="AN92" s="1226">
        <f t="shared" si="55"/>
        <v>3.4</v>
      </c>
      <c r="AO92" s="2912" t="s">
        <v>1357</v>
      </c>
      <c r="AQ92" s="2088"/>
      <c r="AR92" s="2088"/>
      <c r="AS92" s="2088"/>
      <c r="AT92" s="2088"/>
      <c r="AU92" s="2088"/>
      <c r="AV92" s="2088"/>
      <c r="AW92" s="2088"/>
      <c r="AX92" s="2088"/>
      <c r="AY92" s="2088"/>
      <c r="AZ92" s="2088"/>
      <c r="BA92" s="2088"/>
      <c r="BB92" s="2088"/>
      <c r="BC92" s="2088"/>
      <c r="BD92" s="2088"/>
    </row>
    <row r="93" spans="2:56" ht="12">
      <c r="B93" s="2901"/>
      <c r="C93" s="1969" t="s">
        <v>315</v>
      </c>
      <c r="D93" s="1995" t="s">
        <v>1355</v>
      </c>
      <c r="E93" s="1282">
        <f t="shared" ref="E93:AN93" si="56">E91/(E74/100)</f>
        <v>4137.0866590649939</v>
      </c>
      <c r="F93" s="1282">
        <f t="shared" si="56"/>
        <v>4176.6493362831852</v>
      </c>
      <c r="G93" s="1282">
        <f t="shared" si="56"/>
        <v>4271.5791173304624</v>
      </c>
      <c r="H93" s="1282">
        <f t="shared" si="56"/>
        <v>4235.6962962962971</v>
      </c>
      <c r="I93" s="1282">
        <f t="shared" si="56"/>
        <v>4209.7907949790797</v>
      </c>
      <c r="J93" s="1282">
        <f t="shared" si="56"/>
        <v>4147.3458333333338</v>
      </c>
      <c r="K93" s="1282">
        <f t="shared" si="56"/>
        <v>4142.8267223382045</v>
      </c>
      <c r="L93" s="1282">
        <f t="shared" si="56"/>
        <v>4125.7629937629936</v>
      </c>
      <c r="M93" s="1282">
        <f t="shared" si="56"/>
        <v>4048.7665647298677</v>
      </c>
      <c r="N93" s="1282">
        <f t="shared" si="56"/>
        <v>3991.5473041709051</v>
      </c>
      <c r="O93" s="1282">
        <f t="shared" si="56"/>
        <v>3941.2842535787322</v>
      </c>
      <c r="P93" s="1282">
        <f t="shared" si="56"/>
        <v>3924.7253086419755</v>
      </c>
      <c r="Q93" s="1282">
        <f t="shared" si="56"/>
        <v>3816.4247144340607</v>
      </c>
      <c r="R93" s="1282">
        <f t="shared" si="56"/>
        <v>3817.7115987460816</v>
      </c>
      <c r="S93" s="1282">
        <f t="shared" si="56"/>
        <v>3810.655497382199</v>
      </c>
      <c r="T93" s="1282">
        <f t="shared" si="56"/>
        <v>3795.9182389937105</v>
      </c>
      <c r="U93" s="1282">
        <f t="shared" si="56"/>
        <v>3770.8802521008402</v>
      </c>
      <c r="V93" s="1282">
        <f t="shared" si="56"/>
        <v>3715.6488469601672</v>
      </c>
      <c r="W93" s="1282">
        <f t="shared" si="56"/>
        <v>3746.1388308977034</v>
      </c>
      <c r="X93" s="1282">
        <f t="shared" si="56"/>
        <v>3649.9307851239669</v>
      </c>
      <c r="Y93" s="1282">
        <f t="shared" si="56"/>
        <v>3682.5157563025209</v>
      </c>
      <c r="Z93" s="1282">
        <f t="shared" si="56"/>
        <v>3644.9218585005278</v>
      </c>
      <c r="AA93" s="1282">
        <f t="shared" si="56"/>
        <v>3603.0887949260045</v>
      </c>
      <c r="AB93" s="1282">
        <f t="shared" si="56"/>
        <v>3657.2097457627115</v>
      </c>
      <c r="AC93" s="1282">
        <f t="shared" si="56"/>
        <v>3698.9285714285711</v>
      </c>
      <c r="AD93" s="1282">
        <f t="shared" si="56"/>
        <v>3528.833673469388</v>
      </c>
      <c r="AE93" s="1282">
        <f t="shared" si="56"/>
        <v>3489.877800407332</v>
      </c>
      <c r="AF93" s="1282">
        <f t="shared" si="56"/>
        <v>3434.2718940936861</v>
      </c>
      <c r="AG93" s="1282">
        <f t="shared" si="56"/>
        <v>3453.0262891809907</v>
      </c>
      <c r="AH93" s="1282">
        <f t="shared" si="56"/>
        <v>3482.015060240964</v>
      </c>
      <c r="AI93" s="1282">
        <f t="shared" si="56"/>
        <v>3491.3276723276726</v>
      </c>
      <c r="AJ93" s="1282">
        <f t="shared" si="56"/>
        <v>3317.3213213213207</v>
      </c>
      <c r="AK93" s="1282">
        <f t="shared" si="56"/>
        <v>3148.3960000000002</v>
      </c>
      <c r="AL93" s="1558">
        <f t="shared" si="56"/>
        <v>3414.7790697674418</v>
      </c>
      <c r="AM93" s="1558">
        <f t="shared" si="56"/>
        <v>3320.2182502351834</v>
      </c>
      <c r="AN93" s="1558">
        <f t="shared" si="56"/>
        <v>3333.4575342465755</v>
      </c>
      <c r="AO93" s="2912"/>
    </row>
    <row r="94" spans="2:56" ht="12">
      <c r="B94" s="2901"/>
      <c r="C94" s="2005" t="s">
        <v>566</v>
      </c>
      <c r="D94" s="1961" t="s">
        <v>577</v>
      </c>
      <c r="E94" s="1975" t="s">
        <v>579</v>
      </c>
      <c r="F94" s="1941">
        <f t="shared" ref="F94:P94" si="57">ROUND((F93-E93)/E93*100,1)</f>
        <v>1</v>
      </c>
      <c r="G94" s="1941">
        <f t="shared" si="57"/>
        <v>2.2999999999999998</v>
      </c>
      <c r="H94" s="1941">
        <f t="shared" si="57"/>
        <v>-0.8</v>
      </c>
      <c r="I94" s="1941">
        <f t="shared" si="57"/>
        <v>-0.6</v>
      </c>
      <c r="J94" s="1941">
        <f t="shared" si="57"/>
        <v>-1.5</v>
      </c>
      <c r="K94" s="1941">
        <f t="shared" si="57"/>
        <v>-0.1</v>
      </c>
      <c r="L94" s="1941">
        <f t="shared" si="57"/>
        <v>-0.4</v>
      </c>
      <c r="M94" s="1941">
        <f t="shared" si="57"/>
        <v>-1.9</v>
      </c>
      <c r="N94" s="1941">
        <f t="shared" si="57"/>
        <v>-1.4</v>
      </c>
      <c r="O94" s="1941">
        <f t="shared" si="57"/>
        <v>-1.3</v>
      </c>
      <c r="P94" s="1941">
        <f t="shared" si="57"/>
        <v>-0.4</v>
      </c>
      <c r="Q94" s="1941">
        <f>ROUND((Q93-P93)/P93*100,1)</f>
        <v>-2.8</v>
      </c>
      <c r="R94" s="1941">
        <f t="shared" ref="R94:AN94" si="58">ROUND((R93-Q93)/Q93*100,1)</f>
        <v>0</v>
      </c>
      <c r="S94" s="1941">
        <f t="shared" si="58"/>
        <v>-0.2</v>
      </c>
      <c r="T94" s="1941">
        <f t="shared" si="58"/>
        <v>-0.4</v>
      </c>
      <c r="U94" s="1941">
        <f t="shared" si="58"/>
        <v>-0.7</v>
      </c>
      <c r="V94" s="1941">
        <f t="shared" si="58"/>
        <v>-1.5</v>
      </c>
      <c r="W94" s="1941">
        <f t="shared" si="58"/>
        <v>0.8</v>
      </c>
      <c r="X94" s="1941">
        <f t="shared" si="58"/>
        <v>-2.6</v>
      </c>
      <c r="Y94" s="1941">
        <f t="shared" si="58"/>
        <v>0.9</v>
      </c>
      <c r="Z94" s="1941">
        <f t="shared" si="58"/>
        <v>-1</v>
      </c>
      <c r="AA94" s="1941">
        <f t="shared" si="58"/>
        <v>-1.1000000000000001</v>
      </c>
      <c r="AB94" s="1941">
        <f t="shared" si="58"/>
        <v>1.5</v>
      </c>
      <c r="AC94" s="1941">
        <f t="shared" si="58"/>
        <v>1.1000000000000001</v>
      </c>
      <c r="AD94" s="1941">
        <f t="shared" si="58"/>
        <v>-4.5999999999999996</v>
      </c>
      <c r="AE94" s="1941">
        <f t="shared" si="58"/>
        <v>-1.1000000000000001</v>
      </c>
      <c r="AF94" s="1941">
        <f t="shared" si="58"/>
        <v>-1.6</v>
      </c>
      <c r="AG94" s="1941">
        <f t="shared" si="58"/>
        <v>0.5</v>
      </c>
      <c r="AH94" s="1941">
        <f t="shared" si="58"/>
        <v>0.8</v>
      </c>
      <c r="AI94" s="1941">
        <f t="shared" si="58"/>
        <v>0.3</v>
      </c>
      <c r="AJ94" s="1941">
        <f t="shared" si="58"/>
        <v>-5</v>
      </c>
      <c r="AK94" s="1941">
        <f t="shared" si="58"/>
        <v>-5.0999999999999996</v>
      </c>
      <c r="AL94" s="1511">
        <f t="shared" si="58"/>
        <v>8.5</v>
      </c>
      <c r="AM94" s="1511">
        <f t="shared" si="58"/>
        <v>-2.8</v>
      </c>
      <c r="AN94" s="1511">
        <f t="shared" si="58"/>
        <v>0.4</v>
      </c>
      <c r="AO94" s="1934" t="s">
        <v>1358</v>
      </c>
    </row>
    <row r="95" spans="2:56" ht="12">
      <c r="B95" s="2901"/>
      <c r="C95" s="1361" t="s">
        <v>1125</v>
      </c>
      <c r="D95" s="1256" t="s">
        <v>1051</v>
      </c>
      <c r="E95" s="2089"/>
      <c r="F95" s="1997"/>
      <c r="G95" s="1997"/>
      <c r="H95" s="1997"/>
      <c r="I95" s="1997"/>
      <c r="J95" s="1997"/>
      <c r="K95" s="1997"/>
      <c r="L95" s="1997"/>
      <c r="M95" s="1997"/>
      <c r="N95" s="1997"/>
      <c r="O95" s="1997"/>
      <c r="P95" s="1997"/>
      <c r="Q95" s="1997"/>
      <c r="R95" s="1265">
        <v>98.910216701479158</v>
      </c>
      <c r="S95" s="1265">
        <v>98.646103823154917</v>
      </c>
      <c r="T95" s="1265">
        <v>96.287448099469188</v>
      </c>
      <c r="U95" s="1265">
        <v>97.64319888962963</v>
      </c>
      <c r="V95" s="1265">
        <v>98.475643704316838</v>
      </c>
      <c r="W95" s="1265">
        <v>100.32510293057932</v>
      </c>
      <c r="X95" s="1265">
        <v>97.278631888566608</v>
      </c>
      <c r="Y95" s="1265">
        <v>98.530178955424631</v>
      </c>
      <c r="Z95" s="1265">
        <v>100.14338804321149</v>
      </c>
      <c r="AA95" s="1265">
        <v>100.43594750853549</v>
      </c>
      <c r="AB95" s="1997">
        <v>100.51474500000002</v>
      </c>
      <c r="AC95" s="1997">
        <v>103.8575675</v>
      </c>
      <c r="AD95" s="1997">
        <v>100.67567083333331</v>
      </c>
      <c r="AE95" s="1997">
        <v>101.22994166666668</v>
      </c>
      <c r="AF95" s="1997">
        <v>100.66124916666666</v>
      </c>
      <c r="AG95" s="1997">
        <v>101.88965250000001</v>
      </c>
      <c r="AH95" s="1997">
        <v>102.21175750000002</v>
      </c>
      <c r="AI95" s="1997">
        <v>100.77965916666666</v>
      </c>
      <c r="AJ95" s="1266">
        <v>94.371563333333313</v>
      </c>
      <c r="AK95" s="1266">
        <v>96.690717500000005</v>
      </c>
      <c r="AL95" s="1266">
        <v>99.170950833333336</v>
      </c>
      <c r="AM95" s="1266">
        <v>100.10677833333331</v>
      </c>
      <c r="AN95" s="2920"/>
      <c r="AO95" s="2090" t="s">
        <v>1052</v>
      </c>
    </row>
    <row r="96" spans="2:56" ht="12">
      <c r="B96" s="2901"/>
      <c r="C96" s="1234"/>
      <c r="D96" s="1251" t="s">
        <v>577</v>
      </c>
      <c r="E96" s="1976"/>
      <c r="F96" s="1935"/>
      <c r="G96" s="1935"/>
      <c r="H96" s="1935"/>
      <c r="I96" s="1935"/>
      <c r="J96" s="1935"/>
      <c r="K96" s="1935"/>
      <c r="L96" s="1935"/>
      <c r="M96" s="1935"/>
      <c r="N96" s="1935"/>
      <c r="O96" s="1935"/>
      <c r="P96" s="1935"/>
      <c r="Q96" s="1935"/>
      <c r="R96" s="1935"/>
      <c r="S96" s="1268">
        <f t="shared" ref="S96:AN96" si="59">ROUND((S95-R95)/R95*100,1)</f>
        <v>-0.3</v>
      </c>
      <c r="T96" s="1268">
        <f t="shared" si="59"/>
        <v>-2.4</v>
      </c>
      <c r="U96" s="1268">
        <f t="shared" si="59"/>
        <v>1.4</v>
      </c>
      <c r="V96" s="1268">
        <f t="shared" si="59"/>
        <v>0.9</v>
      </c>
      <c r="W96" s="1268">
        <f t="shared" si="59"/>
        <v>1.9</v>
      </c>
      <c r="X96" s="1268">
        <f t="shared" si="59"/>
        <v>-3</v>
      </c>
      <c r="Y96" s="1268">
        <f t="shared" si="59"/>
        <v>1.3</v>
      </c>
      <c r="Z96" s="1268">
        <f t="shared" si="59"/>
        <v>1.6</v>
      </c>
      <c r="AA96" s="1268">
        <f t="shared" si="59"/>
        <v>0.3</v>
      </c>
      <c r="AB96" s="1935">
        <f t="shared" si="59"/>
        <v>0.1</v>
      </c>
      <c r="AC96" s="1935">
        <f t="shared" si="59"/>
        <v>3.3</v>
      </c>
      <c r="AD96" s="1935">
        <f t="shared" si="59"/>
        <v>-3.1</v>
      </c>
      <c r="AE96" s="1935">
        <f t="shared" si="59"/>
        <v>0.6</v>
      </c>
      <c r="AF96" s="1935">
        <f t="shared" si="59"/>
        <v>-0.6</v>
      </c>
      <c r="AG96" s="1935">
        <f t="shared" si="59"/>
        <v>1.2</v>
      </c>
      <c r="AH96" s="1935">
        <f t="shared" si="59"/>
        <v>0.3</v>
      </c>
      <c r="AI96" s="1935">
        <f t="shared" si="59"/>
        <v>-1.4</v>
      </c>
      <c r="AJ96" s="1935">
        <f t="shared" si="59"/>
        <v>-6.4</v>
      </c>
      <c r="AK96" s="1226">
        <f t="shared" si="59"/>
        <v>2.5</v>
      </c>
      <c r="AL96" s="1226">
        <f t="shared" si="59"/>
        <v>2.6</v>
      </c>
      <c r="AM96" s="1226">
        <f t="shared" si="59"/>
        <v>0.9</v>
      </c>
      <c r="AN96" s="2919">
        <f t="shared" si="59"/>
        <v>-100</v>
      </c>
      <c r="AO96" s="1996"/>
    </row>
    <row r="97" spans="2:57" ht="12">
      <c r="B97" s="2901"/>
      <c r="C97" s="1969" t="s">
        <v>1359</v>
      </c>
      <c r="D97" s="1995" t="s">
        <v>1360</v>
      </c>
      <c r="E97" s="1933">
        <v>1672.7829999999999</v>
      </c>
      <c r="F97" s="2091">
        <v>1665.367</v>
      </c>
      <c r="G97" s="2091">
        <v>1342.9770000000001</v>
      </c>
      <c r="H97" s="2091">
        <v>1419.752</v>
      </c>
      <c r="I97" s="2091">
        <v>1509.787</v>
      </c>
      <c r="J97" s="2091">
        <v>1560.62</v>
      </c>
      <c r="K97" s="2091">
        <v>1484.652</v>
      </c>
      <c r="L97" s="2091">
        <v>1630.3779999999999</v>
      </c>
      <c r="M97" s="2091">
        <v>1341.347</v>
      </c>
      <c r="N97" s="2092">
        <v>1179.5360000000001</v>
      </c>
      <c r="O97" s="2092">
        <v>1226.2070000000001</v>
      </c>
      <c r="P97" s="2092">
        <v>1213.1569999999999</v>
      </c>
      <c r="Q97" s="2092">
        <v>1173.17</v>
      </c>
      <c r="R97" s="2092">
        <v>1145.5530000000001</v>
      </c>
      <c r="S97" s="2092">
        <v>1173.6489999999999</v>
      </c>
      <c r="T97" s="2092">
        <v>1193.038</v>
      </c>
      <c r="U97" s="2092">
        <v>1249.366</v>
      </c>
      <c r="V97" s="2092">
        <v>1285.2460000000001</v>
      </c>
      <c r="W97" s="2092">
        <v>1035.598</v>
      </c>
      <c r="X97" s="2092">
        <v>1039.18</v>
      </c>
      <c r="Y97" s="2092">
        <v>775.27700000000004</v>
      </c>
      <c r="Z97" s="2092">
        <v>819.02</v>
      </c>
      <c r="AA97" s="2092">
        <v>841.24599999999998</v>
      </c>
      <c r="AB97" s="2091">
        <v>893.00199999999995</v>
      </c>
      <c r="AC97" s="2091">
        <v>987.25400000000002</v>
      </c>
      <c r="AD97" s="2093">
        <v>880.47</v>
      </c>
      <c r="AE97" s="1261">
        <v>920.53700000000003</v>
      </c>
      <c r="AF97" s="1261">
        <v>974.13699999999994</v>
      </c>
      <c r="AG97" s="1261">
        <v>946.39599999999996</v>
      </c>
      <c r="AH97" s="2062">
        <v>952.93600000000004</v>
      </c>
      <c r="AI97" s="2062">
        <v>883.68700000000001</v>
      </c>
      <c r="AJ97" s="2062">
        <v>847.57500000000005</v>
      </c>
      <c r="AK97" s="2063">
        <v>865.90899999999999</v>
      </c>
      <c r="AL97" s="2063">
        <v>860.82799999999997</v>
      </c>
      <c r="AM97" s="2063">
        <v>800.226</v>
      </c>
      <c r="AN97" s="2063">
        <f>(609869+206519)/1000</f>
        <v>816.38800000000003</v>
      </c>
      <c r="AO97" s="1936" t="s">
        <v>1401</v>
      </c>
    </row>
    <row r="98" spans="2:57" ht="12">
      <c r="B98" s="2901"/>
      <c r="C98" s="1973" t="s">
        <v>1363</v>
      </c>
      <c r="D98" s="1961" t="s">
        <v>577</v>
      </c>
      <c r="E98" s="1976" t="s">
        <v>579</v>
      </c>
      <c r="F98" s="1935">
        <f t="shared" ref="F98:AN98" si="60">ROUND((F97-E97)/E97*100,1)</f>
        <v>-0.4</v>
      </c>
      <c r="G98" s="1935">
        <f t="shared" si="60"/>
        <v>-19.399999999999999</v>
      </c>
      <c r="H98" s="1935">
        <f t="shared" si="60"/>
        <v>5.7</v>
      </c>
      <c r="I98" s="1935">
        <f t="shared" si="60"/>
        <v>6.3</v>
      </c>
      <c r="J98" s="1935">
        <f t="shared" si="60"/>
        <v>3.4</v>
      </c>
      <c r="K98" s="1935">
        <f t="shared" si="60"/>
        <v>-4.9000000000000004</v>
      </c>
      <c r="L98" s="1935">
        <f t="shared" si="60"/>
        <v>9.8000000000000007</v>
      </c>
      <c r="M98" s="1935">
        <f t="shared" si="60"/>
        <v>-17.7</v>
      </c>
      <c r="N98" s="1935">
        <f t="shared" si="60"/>
        <v>-12.1</v>
      </c>
      <c r="O98" s="1935">
        <f t="shared" si="60"/>
        <v>4</v>
      </c>
      <c r="P98" s="1935">
        <f t="shared" si="60"/>
        <v>-1.1000000000000001</v>
      </c>
      <c r="Q98" s="1935">
        <f t="shared" si="60"/>
        <v>-3.3</v>
      </c>
      <c r="R98" s="1935">
        <f t="shared" si="60"/>
        <v>-2.4</v>
      </c>
      <c r="S98" s="1935">
        <f t="shared" si="60"/>
        <v>2.5</v>
      </c>
      <c r="T98" s="1935">
        <f t="shared" si="60"/>
        <v>1.7</v>
      </c>
      <c r="U98" s="1935">
        <f t="shared" si="60"/>
        <v>4.7</v>
      </c>
      <c r="V98" s="1935">
        <f t="shared" si="60"/>
        <v>2.9</v>
      </c>
      <c r="W98" s="1935">
        <f t="shared" si="60"/>
        <v>-19.399999999999999</v>
      </c>
      <c r="X98" s="1935">
        <f t="shared" si="60"/>
        <v>0.3</v>
      </c>
      <c r="Y98" s="1935">
        <f t="shared" si="60"/>
        <v>-25.4</v>
      </c>
      <c r="Z98" s="1935">
        <f t="shared" si="60"/>
        <v>5.6</v>
      </c>
      <c r="AA98" s="1935">
        <f t="shared" si="60"/>
        <v>2.7</v>
      </c>
      <c r="AB98" s="1935">
        <f t="shared" si="60"/>
        <v>6.2</v>
      </c>
      <c r="AC98" s="1935">
        <f t="shared" si="60"/>
        <v>10.6</v>
      </c>
      <c r="AD98" s="1935">
        <f t="shared" si="60"/>
        <v>-10.8</v>
      </c>
      <c r="AE98" s="1935">
        <f t="shared" si="60"/>
        <v>4.5999999999999996</v>
      </c>
      <c r="AF98" s="1935">
        <f t="shared" si="60"/>
        <v>5.8</v>
      </c>
      <c r="AG98" s="1935">
        <f t="shared" si="60"/>
        <v>-2.8</v>
      </c>
      <c r="AH98" s="1935">
        <f t="shared" si="60"/>
        <v>0.7</v>
      </c>
      <c r="AI98" s="1935">
        <f t="shared" si="60"/>
        <v>-7.3</v>
      </c>
      <c r="AJ98" s="1935">
        <f t="shared" si="60"/>
        <v>-4.0999999999999996</v>
      </c>
      <c r="AK98" s="1226">
        <f t="shared" si="60"/>
        <v>2.2000000000000002</v>
      </c>
      <c r="AL98" s="1226">
        <f t="shared" si="60"/>
        <v>-0.6</v>
      </c>
      <c r="AM98" s="1511">
        <f t="shared" si="60"/>
        <v>-7</v>
      </c>
      <c r="AN98" s="2257">
        <f t="shared" si="60"/>
        <v>2</v>
      </c>
      <c r="AO98" s="1936" t="s">
        <v>97</v>
      </c>
    </row>
    <row r="99" spans="2:57">
      <c r="B99" s="2901"/>
      <c r="C99" s="1998" t="s">
        <v>1364</v>
      </c>
      <c r="D99" s="1974" t="s">
        <v>1059</v>
      </c>
      <c r="E99" s="2094">
        <v>272.88</v>
      </c>
      <c r="F99" s="2095">
        <v>279.116061</v>
      </c>
      <c r="G99" s="2095">
        <v>252.001294</v>
      </c>
      <c r="H99" s="2095">
        <v>240.139691</v>
      </c>
      <c r="I99" s="2095">
        <v>230.84798699999999</v>
      </c>
      <c r="J99" s="2095">
        <v>238.586568</v>
      </c>
      <c r="K99" s="2095">
        <v>232.39239599999999</v>
      </c>
      <c r="L99" s="2095">
        <v>258.36095499999999</v>
      </c>
      <c r="M99" s="2095">
        <v>220.580038</v>
      </c>
      <c r="N99" s="2096">
        <v>193.35249999999999</v>
      </c>
      <c r="O99" s="2095">
        <v>197.01744500000001</v>
      </c>
      <c r="P99" s="2095">
        <v>194.480842</v>
      </c>
      <c r="Q99" s="2095">
        <v>178.90267399999999</v>
      </c>
      <c r="R99" s="2095">
        <v>171.03020900000001</v>
      </c>
      <c r="S99" s="2095">
        <v>176.532917</v>
      </c>
      <c r="T99" s="2095">
        <v>182.77400299999999</v>
      </c>
      <c r="U99" s="2095">
        <v>185.68073000000001</v>
      </c>
      <c r="V99" s="2095">
        <v>187.614047</v>
      </c>
      <c r="W99" s="2091">
        <v>157.22153</v>
      </c>
      <c r="X99" s="2091">
        <v>151.39322100000001</v>
      </c>
      <c r="Y99" s="2091">
        <v>113.19610400000001</v>
      </c>
      <c r="Z99" s="2091">
        <v>122.283007</v>
      </c>
      <c r="AA99" s="2091">
        <v>127.29201</v>
      </c>
      <c r="AB99" s="2091">
        <v>135.45405700000001</v>
      </c>
      <c r="AC99" s="2091">
        <v>148.63588899999999</v>
      </c>
      <c r="AD99" s="2093">
        <v>130.790921</v>
      </c>
      <c r="AE99" s="2093">
        <v>129.424092</v>
      </c>
      <c r="AF99" s="2093">
        <v>134.186801</v>
      </c>
      <c r="AG99" s="2093">
        <v>133.02935600000001</v>
      </c>
      <c r="AH99" s="2093">
        <v>131.079408</v>
      </c>
      <c r="AI99" s="2093">
        <v>124.93777</v>
      </c>
      <c r="AJ99" s="1261">
        <v>114.29967000000001</v>
      </c>
      <c r="AK99" s="2002">
        <v>122.46798</v>
      </c>
      <c r="AL99" s="2002">
        <v>118.722364</v>
      </c>
      <c r="AM99" s="2004">
        <v>108.31048</v>
      </c>
      <c r="AN99" s="2238">
        <v>104.483493</v>
      </c>
      <c r="AO99" s="1970"/>
      <c r="AQ99" s="327" t="s">
        <v>1367</v>
      </c>
    </row>
    <row r="100" spans="2:57" ht="12">
      <c r="B100" s="2901"/>
      <c r="C100" s="1973" t="s">
        <v>1366</v>
      </c>
      <c r="D100" s="1961" t="s">
        <v>577</v>
      </c>
      <c r="E100" s="2097" t="s">
        <v>579</v>
      </c>
      <c r="F100" s="1935">
        <f t="shared" ref="F100:AN100" si="61">ROUND((F99-E99)/E99*100,1)</f>
        <v>2.2999999999999998</v>
      </c>
      <c r="G100" s="1935">
        <f t="shared" si="61"/>
        <v>-9.6999999999999993</v>
      </c>
      <c r="H100" s="1935">
        <f t="shared" si="61"/>
        <v>-4.7</v>
      </c>
      <c r="I100" s="1935">
        <f t="shared" si="61"/>
        <v>-3.9</v>
      </c>
      <c r="J100" s="1935">
        <f t="shared" si="61"/>
        <v>3.4</v>
      </c>
      <c r="K100" s="1935">
        <f t="shared" si="61"/>
        <v>-2.6</v>
      </c>
      <c r="L100" s="1935">
        <f t="shared" si="61"/>
        <v>11.2</v>
      </c>
      <c r="M100" s="1935">
        <f t="shared" si="61"/>
        <v>-14.6</v>
      </c>
      <c r="N100" s="1935">
        <f t="shared" si="61"/>
        <v>-12.3</v>
      </c>
      <c r="O100" s="1935">
        <f t="shared" si="61"/>
        <v>1.9</v>
      </c>
      <c r="P100" s="1935">
        <f t="shared" si="61"/>
        <v>-1.3</v>
      </c>
      <c r="Q100" s="1935">
        <f t="shared" si="61"/>
        <v>-8</v>
      </c>
      <c r="R100" s="1935">
        <f t="shared" si="61"/>
        <v>-4.4000000000000004</v>
      </c>
      <c r="S100" s="1935">
        <f t="shared" si="61"/>
        <v>3.2</v>
      </c>
      <c r="T100" s="1935">
        <f t="shared" si="61"/>
        <v>3.5</v>
      </c>
      <c r="U100" s="1935">
        <f t="shared" si="61"/>
        <v>1.6</v>
      </c>
      <c r="V100" s="1935">
        <f t="shared" si="61"/>
        <v>1</v>
      </c>
      <c r="W100" s="1935">
        <f t="shared" si="61"/>
        <v>-16.2</v>
      </c>
      <c r="X100" s="1935">
        <f t="shared" si="61"/>
        <v>-3.7</v>
      </c>
      <c r="Y100" s="1935">
        <f t="shared" si="61"/>
        <v>-25.2</v>
      </c>
      <c r="Z100" s="1935">
        <f t="shared" si="61"/>
        <v>8</v>
      </c>
      <c r="AA100" s="1935">
        <f t="shared" si="61"/>
        <v>4.0999999999999996</v>
      </c>
      <c r="AB100" s="1935">
        <f t="shared" si="61"/>
        <v>6.4</v>
      </c>
      <c r="AC100" s="1935">
        <f t="shared" si="61"/>
        <v>9.6999999999999993</v>
      </c>
      <c r="AD100" s="1935">
        <f t="shared" si="61"/>
        <v>-12</v>
      </c>
      <c r="AE100" s="1935">
        <f t="shared" si="61"/>
        <v>-1</v>
      </c>
      <c r="AF100" s="1935">
        <f t="shared" si="61"/>
        <v>3.7</v>
      </c>
      <c r="AG100" s="1935">
        <f t="shared" si="61"/>
        <v>-0.9</v>
      </c>
      <c r="AH100" s="1935">
        <f t="shared" si="61"/>
        <v>-1.5</v>
      </c>
      <c r="AI100" s="1935">
        <f t="shared" si="61"/>
        <v>-4.7</v>
      </c>
      <c r="AJ100" s="1935">
        <f t="shared" si="61"/>
        <v>-8.5</v>
      </c>
      <c r="AK100" s="1935">
        <f t="shared" si="61"/>
        <v>7.1</v>
      </c>
      <c r="AL100" s="1935">
        <f t="shared" si="61"/>
        <v>-3.1</v>
      </c>
      <c r="AM100" s="1935">
        <f t="shared" si="61"/>
        <v>-8.8000000000000007</v>
      </c>
      <c r="AN100" s="1935">
        <f t="shared" si="61"/>
        <v>-3.5</v>
      </c>
      <c r="AO100" s="1977"/>
    </row>
    <row r="101" spans="2:57">
      <c r="B101" s="2901"/>
      <c r="C101" s="1969" t="s">
        <v>1061</v>
      </c>
      <c r="D101" s="1974" t="s">
        <v>1129</v>
      </c>
      <c r="E101" s="2042"/>
      <c r="F101" s="2001"/>
      <c r="G101" s="2001"/>
      <c r="H101" s="2001"/>
      <c r="I101" s="1990">
        <v>4807.8890000000001</v>
      </c>
      <c r="J101" s="1990">
        <v>5055.3739999999998</v>
      </c>
      <c r="K101" s="1990">
        <v>5170.8549999999996</v>
      </c>
      <c r="L101" s="1990">
        <v>5561.6080000000002</v>
      </c>
      <c r="M101" s="1990">
        <v>4747.0889999999999</v>
      </c>
      <c r="N101" s="1281">
        <v>4213.4799999999996</v>
      </c>
      <c r="O101" s="1991">
        <v>3980.6579999999994</v>
      </c>
      <c r="P101" s="1990">
        <v>4119.2740000000003</v>
      </c>
      <c r="Q101" s="1990">
        <v>3979.8339999999998</v>
      </c>
      <c r="R101" s="1990">
        <v>4043.4639999999999</v>
      </c>
      <c r="S101" s="1990">
        <v>4029.3150000000005</v>
      </c>
      <c r="T101" s="1990">
        <v>3939.7330000000002</v>
      </c>
      <c r="U101" s="1990">
        <v>3913.183</v>
      </c>
      <c r="V101" s="1990">
        <v>3587.9290000000001</v>
      </c>
      <c r="W101" s="1990">
        <v>3426.5770000000002</v>
      </c>
      <c r="X101" s="1990">
        <v>2891.9009999999998</v>
      </c>
      <c r="Y101" s="1991">
        <v>3182.0729999999999</v>
      </c>
      <c r="Z101" s="1991">
        <v>2972.348</v>
      </c>
      <c r="AA101" s="1991">
        <v>3064.3359999999993</v>
      </c>
      <c r="AB101" s="1991">
        <v>3237.69</v>
      </c>
      <c r="AC101" s="1991">
        <v>3430.328</v>
      </c>
      <c r="AD101" s="1991">
        <v>3123.9800000000005</v>
      </c>
      <c r="AE101" s="1285">
        <v>3124.4059999999999</v>
      </c>
      <c r="AF101" s="1285">
        <v>3357.933</v>
      </c>
      <c r="AG101" s="1285">
        <v>3338.2339999999999</v>
      </c>
      <c r="AH101" s="2098">
        <v>3336.59</v>
      </c>
      <c r="AI101" s="2098">
        <v>3182.76</v>
      </c>
      <c r="AJ101" s="2098">
        <v>2898.884</v>
      </c>
      <c r="AK101" s="2099">
        <v>2660.855</v>
      </c>
      <c r="AL101" s="2099">
        <v>2692.96</v>
      </c>
      <c r="AM101" s="2705">
        <v>2931.87</v>
      </c>
      <c r="AN101" s="2099">
        <v>2948.2939999999999</v>
      </c>
      <c r="AO101" s="1276" t="s">
        <v>1063</v>
      </c>
      <c r="AQ101" s="2100"/>
      <c r="AR101" s="2100"/>
      <c r="AS101" s="2100"/>
      <c r="AT101" s="2100"/>
      <c r="AU101" s="2100"/>
      <c r="AV101" s="2100"/>
      <c r="AW101" s="2100"/>
      <c r="AX101" s="2100"/>
      <c r="AY101" s="2100"/>
      <c r="AZ101" s="2100"/>
      <c r="BA101" s="2100"/>
      <c r="BB101" s="2100"/>
      <c r="BC101" s="2100"/>
      <c r="BD101" s="2100"/>
    </row>
    <row r="102" spans="2:57">
      <c r="B102" s="2901"/>
      <c r="C102" s="1965" t="s">
        <v>38</v>
      </c>
      <c r="D102" s="1961" t="s">
        <v>577</v>
      </c>
      <c r="E102" s="2097"/>
      <c r="F102" s="1935"/>
      <c r="G102" s="1935"/>
      <c r="H102" s="1935"/>
      <c r="I102" s="2101" t="s">
        <v>579</v>
      </c>
      <c r="J102" s="1935">
        <f t="shared" ref="J102:AN102" si="62">ROUND((J101-I101)/I101*100,1)</f>
        <v>5.0999999999999996</v>
      </c>
      <c r="K102" s="1935">
        <f t="shared" si="62"/>
        <v>2.2999999999999998</v>
      </c>
      <c r="L102" s="1935">
        <f t="shared" si="62"/>
        <v>7.6</v>
      </c>
      <c r="M102" s="1935">
        <f t="shared" si="62"/>
        <v>-14.6</v>
      </c>
      <c r="N102" s="1935">
        <f t="shared" si="62"/>
        <v>-11.2</v>
      </c>
      <c r="O102" s="1935">
        <f t="shared" si="62"/>
        <v>-5.5</v>
      </c>
      <c r="P102" s="1935">
        <f t="shared" si="62"/>
        <v>3.5</v>
      </c>
      <c r="Q102" s="1935">
        <f t="shared" si="62"/>
        <v>-3.4</v>
      </c>
      <c r="R102" s="1935">
        <f t="shared" si="62"/>
        <v>1.6</v>
      </c>
      <c r="S102" s="1935">
        <f t="shared" si="62"/>
        <v>-0.3</v>
      </c>
      <c r="T102" s="1935">
        <f t="shared" si="62"/>
        <v>-2.2000000000000002</v>
      </c>
      <c r="U102" s="1935">
        <f t="shared" si="62"/>
        <v>-0.7</v>
      </c>
      <c r="V102" s="1935">
        <f t="shared" si="62"/>
        <v>-8.3000000000000007</v>
      </c>
      <c r="W102" s="1935">
        <f t="shared" si="62"/>
        <v>-4.5</v>
      </c>
      <c r="X102" s="1935">
        <f t="shared" si="62"/>
        <v>-15.6</v>
      </c>
      <c r="Y102" s="1935">
        <f t="shared" si="62"/>
        <v>10</v>
      </c>
      <c r="Z102" s="1935">
        <f t="shared" si="62"/>
        <v>-6.6</v>
      </c>
      <c r="AA102" s="1935">
        <f t="shared" si="62"/>
        <v>3.1</v>
      </c>
      <c r="AB102" s="1935">
        <f t="shared" si="62"/>
        <v>5.7</v>
      </c>
      <c r="AC102" s="1935">
        <f t="shared" si="62"/>
        <v>5.9</v>
      </c>
      <c r="AD102" s="1935">
        <f t="shared" si="62"/>
        <v>-8.9</v>
      </c>
      <c r="AE102" s="1935">
        <f t="shared" si="62"/>
        <v>0</v>
      </c>
      <c r="AF102" s="1935">
        <f t="shared" si="62"/>
        <v>7.5</v>
      </c>
      <c r="AG102" s="1935">
        <f t="shared" si="62"/>
        <v>-0.6</v>
      </c>
      <c r="AH102" s="1935">
        <f t="shared" si="62"/>
        <v>0</v>
      </c>
      <c r="AI102" s="1935">
        <f t="shared" si="62"/>
        <v>-4.5999999999999996</v>
      </c>
      <c r="AJ102" s="1935">
        <f t="shared" si="62"/>
        <v>-8.9</v>
      </c>
      <c r="AK102" s="1935">
        <f t="shared" si="62"/>
        <v>-8.1999999999999993</v>
      </c>
      <c r="AL102" s="1935">
        <f t="shared" si="62"/>
        <v>1.2</v>
      </c>
      <c r="AM102" s="1226">
        <f t="shared" si="62"/>
        <v>8.9</v>
      </c>
      <c r="AN102" s="1226">
        <f t="shared" si="62"/>
        <v>0.6</v>
      </c>
      <c r="AO102" s="1544" t="s">
        <v>1065</v>
      </c>
      <c r="AQ102" s="2100"/>
      <c r="AR102" s="2100"/>
      <c r="AS102" s="2100"/>
      <c r="AT102" s="2100"/>
      <c r="AU102" s="2100"/>
      <c r="AV102" s="2100"/>
      <c r="AW102" s="2100"/>
      <c r="AX102" s="2100"/>
      <c r="AY102" s="2100"/>
      <c r="AZ102" s="2100"/>
      <c r="BA102" s="2100"/>
      <c r="BB102" s="2100"/>
      <c r="BC102" s="2100"/>
      <c r="BD102" s="2100"/>
    </row>
    <row r="103" spans="2:57">
      <c r="B103" s="2901"/>
      <c r="C103" s="1931" t="s">
        <v>1369</v>
      </c>
      <c r="D103" s="1974" t="s">
        <v>1130</v>
      </c>
      <c r="E103" s="2102">
        <v>10629.411</v>
      </c>
      <c r="F103" s="1360">
        <v>11616.829</v>
      </c>
      <c r="G103" s="1360">
        <v>12164.835999999999</v>
      </c>
      <c r="H103" s="1360">
        <v>11773.036</v>
      </c>
      <c r="I103" s="1360">
        <v>11173.163</v>
      </c>
      <c r="J103" s="1360">
        <v>10947.056</v>
      </c>
      <c r="K103" s="1360">
        <v>10929.849</v>
      </c>
      <c r="L103" s="1360">
        <v>11284.47</v>
      </c>
      <c r="M103" s="1360">
        <v>10864.971</v>
      </c>
      <c r="N103" s="1360">
        <v>10541.665000000001</v>
      </c>
      <c r="O103" s="1990">
        <v>10249.751</v>
      </c>
      <c r="P103" s="2085">
        <v>9899.7209999999995</v>
      </c>
      <c r="Q103" s="2085">
        <v>9576.0390000000007</v>
      </c>
      <c r="R103" s="2085">
        <v>9315.09</v>
      </c>
      <c r="S103" s="2085">
        <v>9086.4930000000004</v>
      </c>
      <c r="T103" s="2085">
        <v>8783.1589999999997</v>
      </c>
      <c r="U103" s="2085">
        <v>8758.6859999999997</v>
      </c>
      <c r="V103" s="2085">
        <v>8610.8169999999991</v>
      </c>
      <c r="W103" s="2085">
        <v>8428.7270000000008</v>
      </c>
      <c r="X103" s="2085">
        <v>7844.2330000000002</v>
      </c>
      <c r="Y103" s="2085">
        <v>7054.4290000000001</v>
      </c>
      <c r="Z103" s="2085">
        <v>6726.7340000000004</v>
      </c>
      <c r="AA103" s="2085">
        <v>6723.0820000000003</v>
      </c>
      <c r="AB103" s="2085">
        <v>6649.3280000000004</v>
      </c>
      <c r="AC103" s="2085">
        <v>6893.0379999999996</v>
      </c>
      <c r="AD103" s="2085">
        <v>6702.0540000000001</v>
      </c>
      <c r="AE103" s="2085">
        <v>6792.299</v>
      </c>
      <c r="AF103" s="2085">
        <v>6560.7489999999998</v>
      </c>
      <c r="AG103" s="2085">
        <v>6535.415</v>
      </c>
      <c r="AH103" s="2085">
        <v>6398.0630000000001</v>
      </c>
      <c r="AI103" s="2085">
        <v>6042.5020000000004</v>
      </c>
      <c r="AJ103" s="1285">
        <v>4561.2240000000002</v>
      </c>
      <c r="AK103" s="1288">
        <v>4968.3</v>
      </c>
      <c r="AL103" s="1288">
        <v>5673.8810000000003</v>
      </c>
      <c r="AM103" s="1288">
        <v>6090.3879999999999</v>
      </c>
      <c r="AN103" s="1288">
        <v>6322.7380000000003</v>
      </c>
      <c r="AO103" s="1970" t="s">
        <v>1066</v>
      </c>
      <c r="AQ103" s="2100"/>
      <c r="AR103" s="2100"/>
      <c r="AS103" s="2100"/>
      <c r="AT103" s="2100"/>
      <c r="AU103" s="2100"/>
      <c r="AV103" s="2100"/>
      <c r="AW103" s="2100"/>
      <c r="AX103" s="2100"/>
      <c r="AY103" s="2100"/>
      <c r="AZ103" s="2100"/>
      <c r="BA103" s="2100"/>
      <c r="BB103" s="2100"/>
      <c r="BC103" s="2100"/>
      <c r="BD103" s="2100"/>
      <c r="BE103" s="327"/>
    </row>
    <row r="104" spans="2:57" ht="12">
      <c r="B104" s="2902"/>
      <c r="C104" s="1960"/>
      <c r="D104" s="1961" t="s">
        <v>577</v>
      </c>
      <c r="E104" s="2097" t="s">
        <v>579</v>
      </c>
      <c r="F104" s="1935">
        <f t="shared" ref="F104:AN104" si="63">ROUND((F103-E103)/E103*100,1)</f>
        <v>9.3000000000000007</v>
      </c>
      <c r="G104" s="1935">
        <f t="shared" si="63"/>
        <v>4.7</v>
      </c>
      <c r="H104" s="1935">
        <f t="shared" si="63"/>
        <v>-3.2</v>
      </c>
      <c r="I104" s="1935">
        <f t="shared" si="63"/>
        <v>-5.0999999999999996</v>
      </c>
      <c r="J104" s="1935">
        <f t="shared" si="63"/>
        <v>-2</v>
      </c>
      <c r="K104" s="1935">
        <f t="shared" si="63"/>
        <v>-0.2</v>
      </c>
      <c r="L104" s="1935">
        <f t="shared" si="63"/>
        <v>3.2</v>
      </c>
      <c r="M104" s="1935">
        <f t="shared" si="63"/>
        <v>-3.7</v>
      </c>
      <c r="N104" s="1935">
        <f t="shared" si="63"/>
        <v>-3</v>
      </c>
      <c r="O104" s="1935">
        <f t="shared" si="63"/>
        <v>-2.8</v>
      </c>
      <c r="P104" s="1935">
        <f t="shared" si="63"/>
        <v>-3.4</v>
      </c>
      <c r="Q104" s="1935">
        <f t="shared" si="63"/>
        <v>-3.3</v>
      </c>
      <c r="R104" s="1935">
        <f t="shared" si="63"/>
        <v>-2.7</v>
      </c>
      <c r="S104" s="1935">
        <f t="shared" si="63"/>
        <v>-2.5</v>
      </c>
      <c r="T104" s="1935">
        <f t="shared" si="63"/>
        <v>-3.3</v>
      </c>
      <c r="U104" s="1935">
        <f t="shared" si="63"/>
        <v>-0.3</v>
      </c>
      <c r="V104" s="1935">
        <f t="shared" si="63"/>
        <v>-1.7</v>
      </c>
      <c r="W104" s="1935">
        <f t="shared" si="63"/>
        <v>-2.1</v>
      </c>
      <c r="X104" s="1935">
        <f t="shared" si="63"/>
        <v>-6.9</v>
      </c>
      <c r="Y104" s="1935">
        <f t="shared" si="63"/>
        <v>-10.1</v>
      </c>
      <c r="Z104" s="1935">
        <f t="shared" si="63"/>
        <v>-4.5999999999999996</v>
      </c>
      <c r="AA104" s="1935">
        <f t="shared" si="63"/>
        <v>-0.1</v>
      </c>
      <c r="AB104" s="1935">
        <f t="shared" si="63"/>
        <v>-1.1000000000000001</v>
      </c>
      <c r="AC104" s="1935">
        <f t="shared" si="63"/>
        <v>3.7</v>
      </c>
      <c r="AD104" s="1935">
        <f t="shared" si="63"/>
        <v>-2.8</v>
      </c>
      <c r="AE104" s="1935">
        <f t="shared" si="63"/>
        <v>1.3</v>
      </c>
      <c r="AF104" s="1935">
        <f t="shared" si="63"/>
        <v>-3.4</v>
      </c>
      <c r="AG104" s="1935">
        <f t="shared" si="63"/>
        <v>-0.4</v>
      </c>
      <c r="AH104" s="1935">
        <f t="shared" si="63"/>
        <v>-2.1</v>
      </c>
      <c r="AI104" s="1935">
        <f t="shared" si="63"/>
        <v>-5.6</v>
      </c>
      <c r="AJ104" s="1935">
        <f t="shared" si="63"/>
        <v>-24.5</v>
      </c>
      <c r="AK104" s="1935">
        <f t="shared" si="63"/>
        <v>8.9</v>
      </c>
      <c r="AL104" s="1935">
        <f t="shared" si="63"/>
        <v>14.2</v>
      </c>
      <c r="AM104" s="1941">
        <f t="shared" si="63"/>
        <v>7.3</v>
      </c>
      <c r="AN104" s="2706">
        <f t="shared" si="63"/>
        <v>3.8</v>
      </c>
      <c r="AO104" s="1977" t="s">
        <v>97</v>
      </c>
    </row>
    <row r="105" spans="2:57" ht="12">
      <c r="B105" s="2900" t="s">
        <v>1372</v>
      </c>
      <c r="C105" s="1998" t="s">
        <v>1402</v>
      </c>
      <c r="D105" s="1932" t="s">
        <v>576</v>
      </c>
      <c r="E105" s="2045"/>
      <c r="F105" s="2001"/>
      <c r="G105" s="2001"/>
      <c r="H105" s="2001"/>
      <c r="I105" s="2001"/>
      <c r="J105" s="2001"/>
      <c r="K105" s="2001"/>
      <c r="L105" s="2001"/>
      <c r="M105" s="2001"/>
      <c r="N105" s="1516">
        <v>462.50189999999998</v>
      </c>
      <c r="O105" s="1516">
        <v>470.01400000000001</v>
      </c>
      <c r="P105" s="1516">
        <v>472.97359999999998</v>
      </c>
      <c r="Q105" s="1516">
        <v>500.07209999999998</v>
      </c>
      <c r="R105" s="1516">
        <v>505.60629999999998</v>
      </c>
      <c r="S105" s="1516">
        <v>515.80269999999996</v>
      </c>
      <c r="T105" s="1516">
        <v>522.67600000000004</v>
      </c>
      <c r="U105" s="1516">
        <v>530.09019999999998</v>
      </c>
      <c r="V105" s="1516">
        <v>535.9443</v>
      </c>
      <c r="W105" s="1516">
        <v>550.21460000000002</v>
      </c>
      <c r="X105" s="1516">
        <v>564.70230000000004</v>
      </c>
      <c r="Y105" s="1516">
        <v>579.60170000000005</v>
      </c>
      <c r="Z105" s="1516">
        <v>596.84109999999998</v>
      </c>
      <c r="AA105" s="1516">
        <v>610.12289999999996</v>
      </c>
      <c r="AB105" s="1516">
        <v>629.95100000000002</v>
      </c>
      <c r="AC105" s="1516">
        <v>650.88720000000001</v>
      </c>
      <c r="AD105" s="1516">
        <v>673.74519999999995</v>
      </c>
      <c r="AE105" s="1516">
        <v>701.51130000000001</v>
      </c>
      <c r="AF105" s="1516">
        <v>745.2962</v>
      </c>
      <c r="AG105" s="1516">
        <v>775.15899999999999</v>
      </c>
      <c r="AH105" s="1516">
        <v>788.9982</v>
      </c>
      <c r="AI105" s="1516">
        <v>854.7799</v>
      </c>
      <c r="AJ105" s="1952">
        <v>895.68640000000005</v>
      </c>
      <c r="AK105" s="2003">
        <v>924.0136</v>
      </c>
      <c r="AL105" s="2003">
        <v>964.80129999999997</v>
      </c>
      <c r="AM105" s="2707">
        <v>993.42870000000005</v>
      </c>
      <c r="AN105" s="2510">
        <v>999.65710000000001</v>
      </c>
      <c r="AO105" s="1936" t="s">
        <v>1374</v>
      </c>
      <c r="AQ105" s="1625" t="s">
        <v>1403</v>
      </c>
    </row>
    <row r="106" spans="2:57" ht="12">
      <c r="B106" s="2901"/>
      <c r="C106" s="1973" t="s">
        <v>1376</v>
      </c>
      <c r="D106" s="1940" t="s">
        <v>577</v>
      </c>
      <c r="E106" s="2097"/>
      <c r="F106" s="1935"/>
      <c r="G106" s="1935"/>
      <c r="H106" s="1935"/>
      <c r="I106" s="1935"/>
      <c r="J106" s="1935"/>
      <c r="K106" s="1935"/>
      <c r="L106" s="1935"/>
      <c r="M106" s="1935"/>
      <c r="N106" s="2101" t="s">
        <v>579</v>
      </c>
      <c r="O106" s="1935">
        <f t="shared" ref="O106:AN106" si="64">ROUND((O105-N105)/N105*100,1)</f>
        <v>1.6</v>
      </c>
      <c r="P106" s="1935">
        <f t="shared" si="64"/>
        <v>0.6</v>
      </c>
      <c r="Q106" s="1935">
        <f t="shared" si="64"/>
        <v>5.7</v>
      </c>
      <c r="R106" s="1935">
        <f t="shared" si="64"/>
        <v>1.1000000000000001</v>
      </c>
      <c r="S106" s="1935">
        <f t="shared" si="64"/>
        <v>2</v>
      </c>
      <c r="T106" s="1935">
        <f t="shared" si="64"/>
        <v>1.3</v>
      </c>
      <c r="U106" s="1935">
        <f t="shared" si="64"/>
        <v>1.4</v>
      </c>
      <c r="V106" s="1935">
        <f t="shared" si="64"/>
        <v>1.1000000000000001</v>
      </c>
      <c r="W106" s="1935">
        <f t="shared" si="64"/>
        <v>2.7</v>
      </c>
      <c r="X106" s="1935">
        <f t="shared" si="64"/>
        <v>2.6</v>
      </c>
      <c r="Y106" s="1935">
        <f t="shared" si="64"/>
        <v>2.6</v>
      </c>
      <c r="Z106" s="1935">
        <f t="shared" si="64"/>
        <v>3</v>
      </c>
      <c r="AA106" s="1935">
        <f t="shared" si="64"/>
        <v>2.2000000000000002</v>
      </c>
      <c r="AB106" s="1935">
        <f t="shared" si="64"/>
        <v>3.2</v>
      </c>
      <c r="AC106" s="1935">
        <f t="shared" si="64"/>
        <v>3.3</v>
      </c>
      <c r="AD106" s="1935">
        <f t="shared" si="64"/>
        <v>3.5</v>
      </c>
      <c r="AE106" s="1935">
        <f t="shared" si="64"/>
        <v>4.0999999999999996</v>
      </c>
      <c r="AF106" s="1935">
        <f t="shared" si="64"/>
        <v>6.2</v>
      </c>
      <c r="AG106" s="1935">
        <f t="shared" si="64"/>
        <v>4</v>
      </c>
      <c r="AH106" s="1935">
        <f t="shared" si="64"/>
        <v>1.8</v>
      </c>
      <c r="AI106" s="1935">
        <f t="shared" si="64"/>
        <v>8.3000000000000007</v>
      </c>
      <c r="AJ106" s="1935">
        <f t="shared" si="64"/>
        <v>4.8</v>
      </c>
      <c r="AK106" s="1226">
        <f t="shared" si="64"/>
        <v>3.2</v>
      </c>
      <c r="AL106" s="1226">
        <f t="shared" si="64"/>
        <v>4.4000000000000004</v>
      </c>
      <c r="AM106" s="1511">
        <f t="shared" si="64"/>
        <v>3</v>
      </c>
      <c r="AN106" s="2257">
        <f t="shared" si="64"/>
        <v>0.6</v>
      </c>
      <c r="AO106" s="1970" t="s">
        <v>97</v>
      </c>
    </row>
    <row r="107" spans="2:57" ht="12">
      <c r="B107" s="2901"/>
      <c r="C107" s="1998" t="s">
        <v>1402</v>
      </c>
      <c r="D107" s="1932" t="s">
        <v>576</v>
      </c>
      <c r="E107" s="2103"/>
      <c r="F107" s="2104"/>
      <c r="G107" s="2104"/>
      <c r="H107" s="2104"/>
      <c r="I107" s="2104"/>
      <c r="J107" s="2104"/>
      <c r="K107" s="2104"/>
      <c r="L107" s="2104"/>
      <c r="M107" s="2104"/>
      <c r="N107" s="2092">
        <v>468.37509999999997</v>
      </c>
      <c r="O107" s="2105">
        <v>461.63279999999997</v>
      </c>
      <c r="P107" s="2093">
        <v>453.52870000000001</v>
      </c>
      <c r="Q107" s="2093">
        <v>435.01089999999999</v>
      </c>
      <c r="R107" s="2093">
        <v>414.77199999999999</v>
      </c>
      <c r="S107" s="2093">
        <v>401.30560000000003</v>
      </c>
      <c r="T107" s="2093">
        <v>389.428</v>
      </c>
      <c r="U107" s="2093">
        <v>395.56200000000001</v>
      </c>
      <c r="V107" s="2093">
        <v>399.18490000000003</v>
      </c>
      <c r="W107" s="2093">
        <v>404.88729999999998</v>
      </c>
      <c r="X107" s="2093">
        <v>422.24689999999998</v>
      </c>
      <c r="Y107" s="2093">
        <v>416.166</v>
      </c>
      <c r="Z107" s="2093">
        <v>413.78030000000001</v>
      </c>
      <c r="AA107" s="2093">
        <v>417.42399999999998</v>
      </c>
      <c r="AB107" s="2093">
        <v>426.7294</v>
      </c>
      <c r="AC107" s="2093">
        <v>437.36259999999999</v>
      </c>
      <c r="AD107" s="2093">
        <v>451.95600000000002</v>
      </c>
      <c r="AE107" s="2106">
        <v>464.59429999999998</v>
      </c>
      <c r="AF107" s="2106">
        <v>478.54750000000001</v>
      </c>
      <c r="AG107" s="2106">
        <v>489.8304</v>
      </c>
      <c r="AH107" s="2106">
        <v>503.80489999999998</v>
      </c>
      <c r="AI107" s="2106">
        <v>531.10599999999999</v>
      </c>
      <c r="AJ107" s="2002">
        <v>539.06079999999997</v>
      </c>
      <c r="AK107" s="2004">
        <v>554.40250000000003</v>
      </c>
      <c r="AL107" s="2002">
        <v>578.01250000000005</v>
      </c>
      <c r="AM107" s="2004">
        <v>604.95650000000001</v>
      </c>
      <c r="AN107" s="2002">
        <v>616.20299999999997</v>
      </c>
      <c r="AO107" s="1936" t="s">
        <v>1378</v>
      </c>
      <c r="AQ107" s="1625" t="s">
        <v>271</v>
      </c>
    </row>
    <row r="108" spans="2:57" ht="12">
      <c r="B108" s="2902"/>
      <c r="C108" s="2005" t="s">
        <v>1379</v>
      </c>
      <c r="D108" s="1940" t="s">
        <v>577</v>
      </c>
      <c r="E108" s="2097"/>
      <c r="F108" s="1935"/>
      <c r="G108" s="1935"/>
      <c r="H108" s="1935"/>
      <c r="I108" s="1935"/>
      <c r="J108" s="1935"/>
      <c r="K108" s="1935"/>
      <c r="L108" s="1935"/>
      <c r="M108" s="1935"/>
      <c r="N108" s="2101" t="s">
        <v>579</v>
      </c>
      <c r="O108" s="1935">
        <f t="shared" ref="O108:AN108" si="65">ROUND((O107-N107)/N107*100,1)</f>
        <v>-1.4</v>
      </c>
      <c r="P108" s="1935">
        <f t="shared" si="65"/>
        <v>-1.8</v>
      </c>
      <c r="Q108" s="1935">
        <f t="shared" si="65"/>
        <v>-4.0999999999999996</v>
      </c>
      <c r="R108" s="1935">
        <f t="shared" si="65"/>
        <v>-4.7</v>
      </c>
      <c r="S108" s="1935">
        <f t="shared" si="65"/>
        <v>-3.2</v>
      </c>
      <c r="T108" s="1935">
        <f t="shared" si="65"/>
        <v>-3</v>
      </c>
      <c r="U108" s="1935">
        <f t="shared" si="65"/>
        <v>1.6</v>
      </c>
      <c r="V108" s="1935">
        <f t="shared" si="65"/>
        <v>0.9</v>
      </c>
      <c r="W108" s="1935">
        <f t="shared" si="65"/>
        <v>1.4</v>
      </c>
      <c r="X108" s="1935">
        <f t="shared" si="65"/>
        <v>4.3</v>
      </c>
      <c r="Y108" s="1935">
        <f t="shared" si="65"/>
        <v>-1.4</v>
      </c>
      <c r="Z108" s="1935">
        <f t="shared" si="65"/>
        <v>-0.6</v>
      </c>
      <c r="AA108" s="1935">
        <f t="shared" si="65"/>
        <v>0.9</v>
      </c>
      <c r="AB108" s="1935">
        <f t="shared" si="65"/>
        <v>2.2000000000000002</v>
      </c>
      <c r="AC108" s="1935">
        <f t="shared" si="65"/>
        <v>2.5</v>
      </c>
      <c r="AD108" s="1935">
        <f t="shared" si="65"/>
        <v>3.3</v>
      </c>
      <c r="AE108" s="1935">
        <f t="shared" si="65"/>
        <v>2.8</v>
      </c>
      <c r="AF108" s="1935">
        <f t="shared" si="65"/>
        <v>3</v>
      </c>
      <c r="AG108" s="1935">
        <f t="shared" si="65"/>
        <v>2.4</v>
      </c>
      <c r="AH108" s="1935">
        <f t="shared" si="65"/>
        <v>2.9</v>
      </c>
      <c r="AI108" s="1935">
        <f t="shared" si="65"/>
        <v>5.4</v>
      </c>
      <c r="AJ108" s="1935">
        <f t="shared" si="65"/>
        <v>1.5</v>
      </c>
      <c r="AK108" s="1226">
        <f t="shared" si="65"/>
        <v>2.8</v>
      </c>
      <c r="AL108" s="1226">
        <f t="shared" si="65"/>
        <v>4.3</v>
      </c>
      <c r="AM108" s="1226">
        <f t="shared" si="65"/>
        <v>4.7</v>
      </c>
      <c r="AN108" s="1226">
        <f t="shared" si="65"/>
        <v>1.9</v>
      </c>
      <c r="AO108" s="1977"/>
    </row>
    <row r="109" spans="2:57" ht="13.5" customHeight="1">
      <c r="B109" s="2900" t="s">
        <v>1380</v>
      </c>
      <c r="C109" s="2006" t="s">
        <v>1381</v>
      </c>
      <c r="D109" s="1951" t="s">
        <v>567</v>
      </c>
      <c r="E109" s="2107">
        <v>388829.93456000002</v>
      </c>
      <c r="F109" s="2108">
        <v>418749.91243000003</v>
      </c>
      <c r="G109" s="2108">
        <v>426965.81679999997</v>
      </c>
      <c r="H109" s="2108">
        <v>430528.78613999998</v>
      </c>
      <c r="I109" s="2108">
        <v>396132.43342999998</v>
      </c>
      <c r="J109" s="2108">
        <v>407503.47246999998</v>
      </c>
      <c r="K109" s="2108">
        <v>420694.32010999997</v>
      </c>
      <c r="L109" s="2108">
        <v>460405.85678999999</v>
      </c>
      <c r="M109" s="2108">
        <v>514111.90247999999</v>
      </c>
      <c r="N109" s="2109">
        <v>494493.47288000002</v>
      </c>
      <c r="O109" s="2110">
        <v>485476.47889000003</v>
      </c>
      <c r="P109" s="2110">
        <v>520452.40651</v>
      </c>
      <c r="Q109" s="2110">
        <v>485927.92468</v>
      </c>
      <c r="R109" s="2110">
        <v>527271.07345000003</v>
      </c>
      <c r="S109" s="2110">
        <v>560602.93078000005</v>
      </c>
      <c r="T109" s="2110">
        <v>617194.14731000003</v>
      </c>
      <c r="U109" s="2110">
        <v>682901.57103999995</v>
      </c>
      <c r="V109" s="2110">
        <v>774605.85438000003</v>
      </c>
      <c r="W109" s="2110">
        <v>851133.81290000002</v>
      </c>
      <c r="X109" s="2110">
        <v>711455.93489999999</v>
      </c>
      <c r="Y109" s="2109">
        <v>590078.78981999995</v>
      </c>
      <c r="Z109" s="2109">
        <v>677888.37682999996</v>
      </c>
      <c r="AA109" s="2109">
        <v>652884.86575999996</v>
      </c>
      <c r="AB109" s="2111">
        <v>639399.81096999999</v>
      </c>
      <c r="AC109" s="2111">
        <v>708564.64251000003</v>
      </c>
      <c r="AD109" s="2112">
        <v>746670.47829999996</v>
      </c>
      <c r="AE109" s="1349">
        <v>741151.32259999996</v>
      </c>
      <c r="AF109" s="1349">
        <v>715222.48</v>
      </c>
      <c r="AG109" s="1349">
        <v>792212.49</v>
      </c>
      <c r="AH109" s="1349">
        <v>807098.87</v>
      </c>
      <c r="AI109" s="1349">
        <v>758787.92</v>
      </c>
      <c r="AJ109" s="1362">
        <v>694854.14</v>
      </c>
      <c r="AK109" s="1875">
        <v>858736.95</v>
      </c>
      <c r="AL109" s="1875">
        <v>992261.91</v>
      </c>
      <c r="AM109" s="1875">
        <v>1090453.82</v>
      </c>
      <c r="AN109" s="2239">
        <v>1141562.83</v>
      </c>
      <c r="AO109" s="1936" t="s">
        <v>1069</v>
      </c>
      <c r="AQ109" s="1625" t="s">
        <v>1404</v>
      </c>
      <c r="AR109" s="1625" t="s">
        <v>271</v>
      </c>
    </row>
    <row r="110" spans="2:57" ht="12">
      <c r="B110" s="2901"/>
      <c r="C110" s="2006"/>
      <c r="D110" s="1961" t="s">
        <v>577</v>
      </c>
      <c r="E110" s="2097" t="s">
        <v>579</v>
      </c>
      <c r="F110" s="1935">
        <f t="shared" ref="F110:AN110" si="66">ROUND((F109-E109)/E109*100,1)</f>
        <v>7.7</v>
      </c>
      <c r="G110" s="1935">
        <f t="shared" si="66"/>
        <v>2</v>
      </c>
      <c r="H110" s="1935">
        <f t="shared" si="66"/>
        <v>0.8</v>
      </c>
      <c r="I110" s="1935">
        <f t="shared" si="66"/>
        <v>-8</v>
      </c>
      <c r="J110" s="1935">
        <f t="shared" si="66"/>
        <v>2.9</v>
      </c>
      <c r="K110" s="1935">
        <f t="shared" si="66"/>
        <v>3.2</v>
      </c>
      <c r="L110" s="1935">
        <f t="shared" si="66"/>
        <v>9.4</v>
      </c>
      <c r="M110" s="1935">
        <f t="shared" si="66"/>
        <v>11.7</v>
      </c>
      <c r="N110" s="1935">
        <f t="shared" si="66"/>
        <v>-3.8</v>
      </c>
      <c r="O110" s="1935">
        <f t="shared" si="66"/>
        <v>-1.8</v>
      </c>
      <c r="P110" s="1935">
        <f t="shared" si="66"/>
        <v>7.2</v>
      </c>
      <c r="Q110" s="1935">
        <f t="shared" si="66"/>
        <v>-6.6</v>
      </c>
      <c r="R110" s="1935">
        <f t="shared" si="66"/>
        <v>8.5</v>
      </c>
      <c r="S110" s="1935">
        <f t="shared" si="66"/>
        <v>6.3</v>
      </c>
      <c r="T110" s="1935">
        <f t="shared" si="66"/>
        <v>10.1</v>
      </c>
      <c r="U110" s="1935">
        <f t="shared" si="66"/>
        <v>10.6</v>
      </c>
      <c r="V110" s="1935">
        <f t="shared" si="66"/>
        <v>13.4</v>
      </c>
      <c r="W110" s="1935">
        <f t="shared" si="66"/>
        <v>9.9</v>
      </c>
      <c r="X110" s="1935">
        <f t="shared" si="66"/>
        <v>-16.399999999999999</v>
      </c>
      <c r="Y110" s="1935">
        <f t="shared" si="66"/>
        <v>-17.100000000000001</v>
      </c>
      <c r="Z110" s="1935">
        <f t="shared" si="66"/>
        <v>14.9</v>
      </c>
      <c r="AA110" s="1935">
        <f t="shared" si="66"/>
        <v>-3.7</v>
      </c>
      <c r="AB110" s="1935">
        <f t="shared" si="66"/>
        <v>-2.1</v>
      </c>
      <c r="AC110" s="1935">
        <f t="shared" si="66"/>
        <v>10.8</v>
      </c>
      <c r="AD110" s="1935">
        <f t="shared" si="66"/>
        <v>5.4</v>
      </c>
      <c r="AE110" s="1935">
        <f t="shared" si="66"/>
        <v>-0.7</v>
      </c>
      <c r="AF110" s="1935">
        <f t="shared" si="66"/>
        <v>-3.5</v>
      </c>
      <c r="AG110" s="1935">
        <f t="shared" si="66"/>
        <v>10.8</v>
      </c>
      <c r="AH110" s="1935">
        <f t="shared" si="66"/>
        <v>1.9</v>
      </c>
      <c r="AI110" s="1935">
        <f t="shared" si="66"/>
        <v>-6</v>
      </c>
      <c r="AJ110" s="1935">
        <f t="shared" si="66"/>
        <v>-8.4</v>
      </c>
      <c r="AK110" s="1226">
        <f t="shared" si="66"/>
        <v>23.6</v>
      </c>
      <c r="AL110" s="1226">
        <f t="shared" si="66"/>
        <v>15.5</v>
      </c>
      <c r="AM110" s="1226">
        <f t="shared" si="66"/>
        <v>9.9</v>
      </c>
      <c r="AN110" s="1226">
        <f t="shared" si="66"/>
        <v>4.7</v>
      </c>
      <c r="AO110" s="1970" t="s">
        <v>97</v>
      </c>
    </row>
    <row r="111" spans="2:57" ht="12">
      <c r="B111" s="2901"/>
      <c r="C111" s="2006" t="s">
        <v>1384</v>
      </c>
      <c r="D111" s="1974" t="s">
        <v>567</v>
      </c>
      <c r="E111" s="2113">
        <v>304041.71468999999</v>
      </c>
      <c r="F111" s="2108">
        <v>341711.37098000001</v>
      </c>
      <c r="G111" s="2108">
        <v>309704.19633000001</v>
      </c>
      <c r="H111" s="2108">
        <v>292250.46503999998</v>
      </c>
      <c r="I111" s="2108">
        <v>264499.17444999999</v>
      </c>
      <c r="J111" s="2108">
        <v>289888.14347000001</v>
      </c>
      <c r="K111" s="2108">
        <v>329529.56131999998</v>
      </c>
      <c r="L111" s="2114">
        <v>396716.61069</v>
      </c>
      <c r="M111" s="2108">
        <v>399614.67070999998</v>
      </c>
      <c r="N111" s="2109">
        <v>353937.50968999998</v>
      </c>
      <c r="O111" s="2110">
        <v>364516.15688999998</v>
      </c>
      <c r="P111" s="2109">
        <v>424493.70013999997</v>
      </c>
      <c r="Q111" s="2109">
        <v>415090.70870000002</v>
      </c>
      <c r="R111" s="2109">
        <v>430671.01678000001</v>
      </c>
      <c r="S111" s="2109">
        <v>448551.80763</v>
      </c>
      <c r="T111" s="2109">
        <v>503857.81365000003</v>
      </c>
      <c r="U111" s="2109">
        <v>605112.91697999998</v>
      </c>
      <c r="V111" s="2115">
        <v>684473.46</v>
      </c>
      <c r="W111" s="2115">
        <v>749580.73</v>
      </c>
      <c r="X111" s="2115">
        <v>719104.42</v>
      </c>
      <c r="Y111" s="2115">
        <v>538208.52</v>
      </c>
      <c r="Z111" s="2115">
        <v>624130.55000000005</v>
      </c>
      <c r="AA111" s="2115">
        <v>697105.74401999998</v>
      </c>
      <c r="AB111" s="2116">
        <v>720977.64942000003</v>
      </c>
      <c r="AC111" s="2116">
        <v>846128.56114000001</v>
      </c>
      <c r="AD111" s="2116">
        <v>837947.84328999999</v>
      </c>
      <c r="AE111" s="1874">
        <v>752203.67984999996</v>
      </c>
      <c r="AF111" s="1874">
        <v>675488.04</v>
      </c>
      <c r="AG111" s="1874">
        <v>768104.76</v>
      </c>
      <c r="AH111" s="1874">
        <v>823189.69</v>
      </c>
      <c r="AI111" s="1874">
        <v>771724.27</v>
      </c>
      <c r="AJ111" s="1875">
        <v>684868.46</v>
      </c>
      <c r="AK111" s="1875">
        <v>914603.41</v>
      </c>
      <c r="AL111" s="1875">
        <v>1209808.1100000001</v>
      </c>
      <c r="AM111" s="1875">
        <v>1029023.99</v>
      </c>
      <c r="AN111" s="1875">
        <v>1089345.98</v>
      </c>
      <c r="AO111" s="1936" t="s">
        <v>97</v>
      </c>
    </row>
    <row r="112" spans="2:57" ht="12.5" thickBot="1">
      <c r="B112" s="2903"/>
      <c r="C112" s="2007"/>
      <c r="D112" s="2008" t="s">
        <v>577</v>
      </c>
      <c r="E112" s="2117" t="s">
        <v>579</v>
      </c>
      <c r="F112" s="2009">
        <f t="shared" ref="F112:AN112" si="67">ROUND((F111-E111)/E111*100,1)</f>
        <v>12.4</v>
      </c>
      <c r="G112" s="2009">
        <f t="shared" si="67"/>
        <v>-9.4</v>
      </c>
      <c r="H112" s="2009">
        <f t="shared" si="67"/>
        <v>-5.6</v>
      </c>
      <c r="I112" s="2009">
        <f t="shared" si="67"/>
        <v>-9.5</v>
      </c>
      <c r="J112" s="2009">
        <f t="shared" si="67"/>
        <v>9.6</v>
      </c>
      <c r="K112" s="2009">
        <f t="shared" si="67"/>
        <v>13.7</v>
      </c>
      <c r="L112" s="2009">
        <f t="shared" si="67"/>
        <v>20.399999999999999</v>
      </c>
      <c r="M112" s="2009">
        <f t="shared" si="67"/>
        <v>0.7</v>
      </c>
      <c r="N112" s="2009">
        <f t="shared" si="67"/>
        <v>-11.4</v>
      </c>
      <c r="O112" s="2009">
        <f t="shared" si="67"/>
        <v>3</v>
      </c>
      <c r="P112" s="2009">
        <f t="shared" si="67"/>
        <v>16.5</v>
      </c>
      <c r="Q112" s="2009">
        <f t="shared" si="67"/>
        <v>-2.2000000000000002</v>
      </c>
      <c r="R112" s="2009">
        <f t="shared" si="67"/>
        <v>3.8</v>
      </c>
      <c r="S112" s="2009">
        <f t="shared" si="67"/>
        <v>4.2</v>
      </c>
      <c r="T112" s="2009">
        <f t="shared" si="67"/>
        <v>12.3</v>
      </c>
      <c r="U112" s="2009">
        <f t="shared" si="67"/>
        <v>20.100000000000001</v>
      </c>
      <c r="V112" s="2009">
        <f t="shared" si="67"/>
        <v>13.1</v>
      </c>
      <c r="W112" s="2009">
        <f t="shared" si="67"/>
        <v>9.5</v>
      </c>
      <c r="X112" s="2009">
        <f t="shared" si="67"/>
        <v>-4.0999999999999996</v>
      </c>
      <c r="Y112" s="2009">
        <f t="shared" si="67"/>
        <v>-25.2</v>
      </c>
      <c r="Z112" s="2009">
        <f t="shared" si="67"/>
        <v>16</v>
      </c>
      <c r="AA112" s="2009">
        <f t="shared" si="67"/>
        <v>11.7</v>
      </c>
      <c r="AB112" s="2009">
        <f t="shared" si="67"/>
        <v>3.4</v>
      </c>
      <c r="AC112" s="2009">
        <f t="shared" si="67"/>
        <v>17.399999999999999</v>
      </c>
      <c r="AD112" s="2009">
        <f t="shared" si="67"/>
        <v>-1</v>
      </c>
      <c r="AE112" s="2009">
        <f t="shared" si="67"/>
        <v>-10.199999999999999</v>
      </c>
      <c r="AF112" s="2009">
        <f t="shared" si="67"/>
        <v>-10.199999999999999</v>
      </c>
      <c r="AG112" s="2118">
        <f t="shared" si="67"/>
        <v>13.7</v>
      </c>
      <c r="AH112" s="2118">
        <f t="shared" si="67"/>
        <v>7.2</v>
      </c>
      <c r="AI112" s="2119">
        <f t="shared" si="67"/>
        <v>-6.3</v>
      </c>
      <c r="AJ112" s="2119">
        <f t="shared" si="67"/>
        <v>-11.3</v>
      </c>
      <c r="AK112" s="2120">
        <f t="shared" si="67"/>
        <v>33.5</v>
      </c>
      <c r="AL112" s="2120">
        <f t="shared" si="67"/>
        <v>32.299999999999997</v>
      </c>
      <c r="AM112" s="2120">
        <f t="shared" si="67"/>
        <v>-14.9</v>
      </c>
      <c r="AN112" s="2120">
        <f t="shared" si="67"/>
        <v>5.9</v>
      </c>
      <c r="AO112" s="2010" t="s">
        <v>97</v>
      </c>
    </row>
    <row r="113" spans="2:43" ht="12.5">
      <c r="B113" s="1347"/>
      <c r="E113" s="2122"/>
      <c r="F113" s="2122"/>
      <c r="G113" s="2122"/>
      <c r="H113" s="2122"/>
      <c r="I113" s="2122"/>
      <c r="J113" s="2122"/>
      <c r="K113" s="2122"/>
      <c r="L113" s="2122"/>
      <c r="M113" s="2122"/>
      <c r="N113" s="2122"/>
      <c r="O113" s="2122"/>
      <c r="P113" s="2122"/>
      <c r="Q113" s="2122"/>
      <c r="R113" s="2122"/>
      <c r="S113" s="2122"/>
      <c r="T113" s="2122"/>
      <c r="U113" s="2122"/>
      <c r="V113" s="2122"/>
      <c r="W113" s="2122"/>
      <c r="X113" s="2122"/>
      <c r="Y113" s="2122"/>
      <c r="Z113" s="2122"/>
      <c r="AA113" s="2122"/>
      <c r="AB113" s="2122"/>
      <c r="AC113" s="2122"/>
      <c r="AD113" s="2122"/>
      <c r="AE113" s="2122"/>
      <c r="AF113" s="2122"/>
      <c r="AG113" s="2122"/>
      <c r="AH113" s="2122"/>
      <c r="AI113" s="2122"/>
      <c r="AJ113" s="2122"/>
      <c r="AK113" s="2122"/>
      <c r="AL113" s="2122"/>
      <c r="AM113" s="2122"/>
      <c r="AN113" s="2122"/>
    </row>
    <row r="114" spans="2:43">
      <c r="D114" s="2123"/>
      <c r="E114" s="1625"/>
      <c r="AE114" s="1625"/>
      <c r="AF114" s="1625"/>
      <c r="AG114" s="1625"/>
      <c r="AH114" s="1625"/>
      <c r="AO114" s="1625" t="s">
        <v>271</v>
      </c>
    </row>
    <row r="115" spans="2:43">
      <c r="AH115" s="1349"/>
      <c r="AI115" s="2124"/>
      <c r="AJ115" s="2124"/>
      <c r="AK115" s="2124"/>
      <c r="AL115" s="2124"/>
      <c r="AM115" s="2124"/>
      <c r="AN115" s="2708"/>
    </row>
    <row r="116" spans="2:43">
      <c r="B116" s="327" t="s">
        <v>1405</v>
      </c>
      <c r="C116" s="327"/>
      <c r="D116" s="1363" t="s">
        <v>581</v>
      </c>
      <c r="E116" s="2125">
        <v>18145119</v>
      </c>
      <c r="F116" s="2125">
        <v>19588676</v>
      </c>
      <c r="G116" s="2125">
        <v>20694461</v>
      </c>
      <c r="H116" s="2125">
        <v>21037720</v>
      </c>
      <c r="I116" s="2125">
        <v>21577040</v>
      </c>
      <c r="J116" s="2125">
        <v>21157180</v>
      </c>
      <c r="K116" s="2125">
        <v>22368221</v>
      </c>
      <c r="L116" s="2125">
        <v>21890586</v>
      </c>
      <c r="M116" s="2125">
        <v>21613981</v>
      </c>
      <c r="N116" s="2125">
        <v>21051526</v>
      </c>
      <c r="O116" s="2125">
        <v>20508313</v>
      </c>
      <c r="P116" s="2125">
        <v>20699876</v>
      </c>
      <c r="Q116" s="2125">
        <v>20263967</v>
      </c>
      <c r="R116" s="2125">
        <v>19975743</v>
      </c>
      <c r="S116" s="2125">
        <v>19793032.999999996</v>
      </c>
      <c r="T116" s="2125">
        <v>20010093</v>
      </c>
      <c r="U116" s="2125">
        <v>20020257</v>
      </c>
      <c r="V116" s="2125">
        <v>20684631</v>
      </c>
      <c r="W116" s="2125">
        <v>20640541</v>
      </c>
      <c r="X116" s="2125">
        <v>20204930</v>
      </c>
      <c r="Y116" s="2125">
        <v>18779914</v>
      </c>
      <c r="Z116" s="2125">
        <v>19645069</v>
      </c>
      <c r="AA116" s="2125">
        <v>19413328</v>
      </c>
      <c r="AB116" s="2125">
        <v>19566104</v>
      </c>
      <c r="AC116" s="2125">
        <v>19829286</v>
      </c>
      <c r="AD116" s="2125">
        <v>20308832</v>
      </c>
      <c r="AE116" s="2125">
        <v>20844444</v>
      </c>
      <c r="AF116" s="2125">
        <v>20892593</v>
      </c>
      <c r="AG116" s="2125">
        <v>21268038</v>
      </c>
      <c r="AH116" s="2125">
        <v>21177777</v>
      </c>
      <c r="AI116" s="2126">
        <v>21153253</v>
      </c>
      <c r="AJ116" s="2126">
        <v>20710230</v>
      </c>
      <c r="AK116" s="2126"/>
      <c r="AL116" s="2126"/>
      <c r="AM116" s="2126"/>
      <c r="AN116" s="2134"/>
      <c r="AO116" s="327" t="s">
        <v>1133</v>
      </c>
    </row>
    <row r="117" spans="2:43">
      <c r="B117" s="327"/>
      <c r="C117" s="327"/>
      <c r="D117" s="2127" t="s">
        <v>1152</v>
      </c>
      <c r="E117" s="2128"/>
      <c r="F117" s="2128"/>
      <c r="G117" s="2128"/>
      <c r="H117" s="2128"/>
      <c r="I117" s="2128"/>
      <c r="J117" s="2128"/>
      <c r="K117" s="2128"/>
      <c r="L117" s="2128"/>
      <c r="M117" s="2128"/>
      <c r="N117" s="2128"/>
      <c r="O117" s="2128"/>
      <c r="P117" s="2128"/>
      <c r="Q117" s="2128"/>
      <c r="R117" s="2128"/>
      <c r="S117" s="2128"/>
      <c r="T117" s="2128"/>
      <c r="U117" s="2128"/>
      <c r="V117" s="2129">
        <v>20759498</v>
      </c>
      <c r="W117" s="2129">
        <v>21335063</v>
      </c>
      <c r="X117" s="2129">
        <v>20974175</v>
      </c>
      <c r="Y117" s="2129">
        <v>19501270</v>
      </c>
      <c r="Z117" s="2129">
        <v>20556384</v>
      </c>
      <c r="AA117" s="2130">
        <v>20028021</v>
      </c>
      <c r="AB117" s="2130">
        <v>19918740</v>
      </c>
      <c r="AC117" s="2130">
        <v>20575401</v>
      </c>
      <c r="AD117" s="2130">
        <v>20739112</v>
      </c>
      <c r="AE117" s="2130">
        <v>21731105</v>
      </c>
      <c r="AF117" s="2130">
        <v>21926254</v>
      </c>
      <c r="AG117" s="2130">
        <v>22228604</v>
      </c>
      <c r="AH117" s="2130">
        <v>22209424</v>
      </c>
      <c r="AI117" s="2130">
        <v>22420143</v>
      </c>
      <c r="AJ117" s="2130">
        <v>21940129</v>
      </c>
      <c r="AK117" s="2130">
        <v>22632376</v>
      </c>
      <c r="AL117" s="2532">
        <v>23462648</v>
      </c>
      <c r="AM117" s="2532">
        <v>24468071</v>
      </c>
      <c r="AN117" s="2709">
        <v>25074096</v>
      </c>
      <c r="AO117" s="327" t="s">
        <v>271</v>
      </c>
      <c r="AQ117" s="1823" t="s">
        <v>1473</v>
      </c>
    </row>
    <row r="118" spans="2:43">
      <c r="B118" s="327"/>
      <c r="C118" s="327"/>
      <c r="D118" s="1363" t="s">
        <v>1406</v>
      </c>
      <c r="E118" s="2125">
        <v>17572636</v>
      </c>
      <c r="F118" s="2125">
        <v>17946261</v>
      </c>
      <c r="G118" s="2125">
        <v>17835226</v>
      </c>
      <c r="H118" s="2125">
        <v>17478229</v>
      </c>
      <c r="I118" s="2125">
        <v>17724674</v>
      </c>
      <c r="J118" s="2125">
        <v>17393384</v>
      </c>
      <c r="K118" s="2125">
        <v>18628680</v>
      </c>
      <c r="L118" s="2125">
        <v>19171661</v>
      </c>
      <c r="M118" s="2125">
        <v>18544523</v>
      </c>
      <c r="N118" s="2125">
        <v>17895900</v>
      </c>
      <c r="O118" s="2125">
        <v>17804753</v>
      </c>
      <c r="P118" s="2125">
        <v>18313434</v>
      </c>
      <c r="Q118" s="2125">
        <v>18576082.000000004</v>
      </c>
      <c r="R118" s="2125">
        <v>18606033</v>
      </c>
      <c r="S118" s="2125">
        <v>18549049.000000004</v>
      </c>
      <c r="T118" s="2125">
        <v>19012293</v>
      </c>
      <c r="U118" s="2125">
        <v>19187464</v>
      </c>
      <c r="V118" s="2125">
        <v>19794394</v>
      </c>
      <c r="W118" s="2125">
        <v>19894538</v>
      </c>
      <c r="X118" s="2125">
        <v>19545878</v>
      </c>
      <c r="Y118" s="2125">
        <v>18199428</v>
      </c>
      <c r="Z118" s="2125">
        <v>19374567</v>
      </c>
      <c r="AA118" s="2125">
        <v>19401843</v>
      </c>
      <c r="AB118" s="2125">
        <v>19586790</v>
      </c>
      <c r="AC118" s="2125">
        <v>19884305</v>
      </c>
      <c r="AD118" s="2125">
        <v>19957783</v>
      </c>
      <c r="AE118" s="2125">
        <v>20187128</v>
      </c>
      <c r="AF118" s="2125">
        <v>20264865</v>
      </c>
      <c r="AG118" s="2125">
        <v>20710708</v>
      </c>
      <c r="AH118" s="2125">
        <v>20620092</v>
      </c>
      <c r="AI118" s="2126">
        <v>20493016</v>
      </c>
      <c r="AJ118" s="2126">
        <v>19958837</v>
      </c>
      <c r="AK118" s="2131"/>
      <c r="AL118" s="2131"/>
      <c r="AM118" s="2131"/>
      <c r="AN118" s="2131"/>
      <c r="AO118" s="327"/>
    </row>
    <row r="119" spans="2:43">
      <c r="B119" s="327"/>
      <c r="C119" s="327"/>
      <c r="D119" s="1585" t="s">
        <v>1152</v>
      </c>
      <c r="E119" s="2132"/>
      <c r="F119" s="2132"/>
      <c r="G119" s="2132"/>
      <c r="H119" s="2132"/>
      <c r="I119" s="2132"/>
      <c r="J119" s="2132"/>
      <c r="K119" s="2132"/>
      <c r="L119" s="2132"/>
      <c r="M119" s="2132"/>
      <c r="N119" s="2132"/>
      <c r="O119" s="2132"/>
      <c r="P119" s="2132"/>
      <c r="Q119" s="2132"/>
      <c r="R119" s="2132"/>
      <c r="S119" s="2132"/>
      <c r="T119" s="2132"/>
      <c r="U119" s="2132"/>
      <c r="V119" s="2133">
        <v>20511586</v>
      </c>
      <c r="W119" s="2133">
        <v>21202941</v>
      </c>
      <c r="X119" s="2133">
        <v>20880876</v>
      </c>
      <c r="Y119" s="2133">
        <v>19521749</v>
      </c>
      <c r="Z119" s="2133">
        <v>20933634</v>
      </c>
      <c r="AA119" s="2134">
        <v>20672740</v>
      </c>
      <c r="AB119" s="2134">
        <v>20631376</v>
      </c>
      <c r="AC119" s="2134">
        <v>21342022</v>
      </c>
      <c r="AD119" s="2134">
        <v>21089067</v>
      </c>
      <c r="AE119" s="2134">
        <v>21748084</v>
      </c>
      <c r="AF119" s="2134">
        <v>21895795</v>
      </c>
      <c r="AG119" s="2134">
        <v>22228525</v>
      </c>
      <c r="AH119" s="2134">
        <v>22207831</v>
      </c>
      <c r="AI119" s="2134">
        <v>22317043</v>
      </c>
      <c r="AJ119" s="2134">
        <v>21610179</v>
      </c>
      <c r="AK119" s="2131">
        <v>22368624</v>
      </c>
      <c r="AL119" s="2533">
        <v>23058823</v>
      </c>
      <c r="AM119" s="2533">
        <v>23144390</v>
      </c>
      <c r="AN119" s="2533">
        <v>23211221</v>
      </c>
      <c r="AO119" s="327" t="s">
        <v>1133</v>
      </c>
      <c r="AQ119" s="1823" t="str">
        <f>AQ117</f>
        <v>2025_4-6</v>
      </c>
    </row>
    <row r="120" spans="2:43">
      <c r="B120" s="327"/>
      <c r="D120" s="1344" t="s">
        <v>1407</v>
      </c>
      <c r="E120" s="2132">
        <f>E121*F120/F121</f>
        <v>17162178.462303054</v>
      </c>
      <c r="F120" s="2132">
        <v>18807682</v>
      </c>
      <c r="G120" s="2132">
        <v>19208538</v>
      </c>
      <c r="H120" s="2132">
        <v>19086226</v>
      </c>
      <c r="I120" s="2132">
        <v>19461692</v>
      </c>
      <c r="J120" s="2132">
        <v>19097936</v>
      </c>
      <c r="K120" s="2132">
        <v>20323890</v>
      </c>
      <c r="L120" s="2132">
        <v>20839596</v>
      </c>
      <c r="M120" s="2132">
        <v>20306253</v>
      </c>
      <c r="N120" s="2132">
        <v>19488635</v>
      </c>
      <c r="O120" s="2132">
        <v>19122305</v>
      </c>
      <c r="P120" s="2132">
        <v>19430553</v>
      </c>
      <c r="Q120" s="2132">
        <v>18954158</v>
      </c>
      <c r="R120" s="2132">
        <v>19034447</v>
      </c>
      <c r="S120" s="2132">
        <v>19005872</v>
      </c>
      <c r="T120" s="2132">
        <v>19445562</v>
      </c>
      <c r="U120" s="2132">
        <v>19689827</v>
      </c>
      <c r="V120" s="2132">
        <v>20453160.000000004</v>
      </c>
      <c r="W120" s="2132">
        <v>20261692.000000004</v>
      </c>
      <c r="X120" s="2132">
        <v>19633096</v>
      </c>
      <c r="Y120" s="2132">
        <v>19141743</v>
      </c>
      <c r="Z120" s="2132">
        <v>20707566</v>
      </c>
      <c r="AA120" s="2132">
        <v>20695150</v>
      </c>
      <c r="AB120" s="2132">
        <v>20520582</v>
      </c>
      <c r="AC120" s="2132">
        <v>21257039</v>
      </c>
      <c r="AD120" s="2132">
        <v>21629544.000000004</v>
      </c>
      <c r="AE120" s="2132"/>
      <c r="AF120" s="2132"/>
      <c r="AG120" s="1364"/>
      <c r="AH120" s="1625"/>
    </row>
    <row r="121" spans="2:43">
      <c r="B121" s="327"/>
      <c r="C121" s="327"/>
      <c r="D121" s="1618" t="s">
        <v>1408</v>
      </c>
      <c r="E121" s="2128">
        <v>17917839</v>
      </c>
      <c r="F121" s="2128">
        <v>19635795</v>
      </c>
      <c r="G121" s="1618"/>
      <c r="H121" s="1618"/>
      <c r="I121" s="1618"/>
      <c r="J121" s="2136"/>
      <c r="K121" s="1618"/>
      <c r="L121" s="1618"/>
      <c r="M121" s="1618"/>
      <c r="N121" s="1618"/>
      <c r="O121" s="1618"/>
      <c r="P121" s="1618"/>
      <c r="Q121" s="2137"/>
      <c r="R121" s="2137"/>
      <c r="S121" s="2137"/>
      <c r="T121" s="2137"/>
      <c r="U121" s="2137"/>
      <c r="V121" s="2137"/>
      <c r="W121" s="2138"/>
      <c r="X121" s="2138"/>
      <c r="Y121" s="2138"/>
      <c r="Z121" s="2138"/>
      <c r="AA121" s="2138"/>
      <c r="AB121" s="2138"/>
      <c r="AC121" s="2138"/>
      <c r="AD121" s="2138"/>
      <c r="AE121" s="2138"/>
      <c r="AF121" s="2138"/>
      <c r="AG121" s="2139"/>
      <c r="AH121" s="2140"/>
      <c r="AI121" s="2141"/>
      <c r="AJ121" s="2141"/>
      <c r="AK121" s="2121"/>
      <c r="AL121" s="2121"/>
      <c r="AM121" s="2121"/>
      <c r="AN121" s="2121"/>
    </row>
    <row r="122" spans="2:43">
      <c r="B122" s="327"/>
      <c r="C122" s="327"/>
      <c r="D122" s="1349"/>
      <c r="E122" s="1349"/>
      <c r="F122" s="2038"/>
      <c r="J122" s="2142"/>
      <c r="K122" s="2142"/>
      <c r="L122" s="2142"/>
      <c r="M122" s="2142"/>
      <c r="N122" s="2142"/>
      <c r="O122" s="2142"/>
      <c r="P122" s="2142"/>
      <c r="Q122" s="2143"/>
      <c r="R122" s="2143"/>
      <c r="S122" s="2143"/>
      <c r="T122" s="2143"/>
      <c r="U122" s="2143"/>
      <c r="V122" s="2143"/>
      <c r="W122" s="2143"/>
      <c r="X122" s="2143"/>
      <c r="Y122" s="2143"/>
      <c r="Z122" s="2143"/>
      <c r="AA122" s="2143"/>
      <c r="AB122" s="2143"/>
      <c r="AC122" s="2143"/>
      <c r="AD122" s="2143"/>
      <c r="AE122" s="2143"/>
      <c r="AF122" s="2143"/>
      <c r="AG122" s="2143"/>
      <c r="AH122" s="2144"/>
      <c r="AI122" s="2121"/>
      <c r="AJ122" s="2121"/>
      <c r="AK122" s="2145"/>
      <c r="AL122" s="2145"/>
      <c r="AM122" s="2258"/>
      <c r="AN122" s="2121"/>
    </row>
    <row r="123" spans="2:43" ht="12">
      <c r="B123" s="1613" t="s">
        <v>1409</v>
      </c>
      <c r="C123" s="1613"/>
      <c r="D123" s="1607" t="s">
        <v>1437</v>
      </c>
      <c r="E123" s="2240">
        <v>105.7</v>
      </c>
      <c r="F123" s="2241">
        <v>108.8</v>
      </c>
      <c r="G123" s="2241">
        <v>106</v>
      </c>
      <c r="H123" s="2241">
        <v>98.1</v>
      </c>
      <c r="I123" s="2241">
        <v>94.6</v>
      </c>
      <c r="J123" s="2241">
        <v>93.2</v>
      </c>
      <c r="K123" s="2241">
        <v>95.4</v>
      </c>
      <c r="L123" s="2241">
        <v>100.9</v>
      </c>
      <c r="M123" s="2241">
        <v>106.6</v>
      </c>
      <c r="N123" s="2241">
        <v>99.5</v>
      </c>
      <c r="O123" s="2241">
        <v>99.7</v>
      </c>
      <c r="P123" s="2241">
        <v>101.1</v>
      </c>
      <c r="Q123" s="2241">
        <v>91.7</v>
      </c>
      <c r="R123" s="2241">
        <v>97.6</v>
      </c>
      <c r="S123" s="2241">
        <v>107.1</v>
      </c>
      <c r="T123" s="2241">
        <v>113.9</v>
      </c>
      <c r="U123" s="2241">
        <v>122</v>
      </c>
      <c r="V123" s="2241">
        <v>133.69999999999999</v>
      </c>
      <c r="W123" s="2241">
        <v>132.9</v>
      </c>
      <c r="X123" s="2241">
        <v>119.1</v>
      </c>
      <c r="Y123" s="2241">
        <v>105.4</v>
      </c>
      <c r="Z123" s="2241">
        <v>118.2</v>
      </c>
      <c r="AA123" s="2241">
        <v>121.4</v>
      </c>
      <c r="AB123" s="2241">
        <v>113.1</v>
      </c>
      <c r="AC123" s="2241">
        <v>113.6</v>
      </c>
      <c r="AD123" s="2241">
        <v>112.7</v>
      </c>
      <c r="AE123" s="2241">
        <v>110.7</v>
      </c>
      <c r="AF123" s="2241">
        <v>110.8</v>
      </c>
      <c r="AG123" s="2241">
        <v>114.9</v>
      </c>
      <c r="AH123" s="1609">
        <v>115.8</v>
      </c>
      <c r="AI123" s="1608">
        <v>109.8</v>
      </c>
      <c r="AJ123" s="1608">
        <v>98.7</v>
      </c>
      <c r="AK123" s="1608">
        <v>101.4</v>
      </c>
      <c r="AL123" s="1608">
        <v>101.8</v>
      </c>
      <c r="AM123" s="1610"/>
      <c r="AN123" s="1610"/>
    </row>
    <row r="124" spans="2:43" ht="12">
      <c r="C124" s="1625" t="s">
        <v>1411</v>
      </c>
      <c r="D124" s="1589" t="s">
        <v>1410</v>
      </c>
      <c r="E124" s="2151">
        <f>ROUND(ROUND(ROUND(E127*0.946375,1)*1.10231,1)*1.018809,1)</f>
        <v>110</v>
      </c>
      <c r="F124" s="2151">
        <f t="shared" ref="F124:R124" si="68">ROUND(ROUND(ROUND(F127*0.946375,1)*1.10231,1)*1.018809,1)</f>
        <v>113.3</v>
      </c>
      <c r="G124" s="2151">
        <f t="shared" si="68"/>
        <v>110.4</v>
      </c>
      <c r="H124" s="2151">
        <f t="shared" si="68"/>
        <v>102.2</v>
      </c>
      <c r="I124" s="2151">
        <f t="shared" si="68"/>
        <v>98.6</v>
      </c>
      <c r="J124" s="2151">
        <f t="shared" si="68"/>
        <v>97.1</v>
      </c>
      <c r="K124" s="2151">
        <f t="shared" si="68"/>
        <v>99.5</v>
      </c>
      <c r="L124" s="2151">
        <f t="shared" si="68"/>
        <v>105.2</v>
      </c>
      <c r="M124" s="2151">
        <f t="shared" si="68"/>
        <v>111.2</v>
      </c>
      <c r="N124" s="2151">
        <f t="shared" si="68"/>
        <v>103.8</v>
      </c>
      <c r="O124" s="2151">
        <f t="shared" si="68"/>
        <v>104</v>
      </c>
      <c r="P124" s="2151">
        <f t="shared" si="68"/>
        <v>105.3</v>
      </c>
      <c r="Q124" s="2151">
        <f t="shared" si="68"/>
        <v>95.7</v>
      </c>
      <c r="R124" s="2151">
        <f t="shared" si="68"/>
        <v>101.9</v>
      </c>
      <c r="S124" s="2151">
        <f>ROUND(ROUND(S126*1.10231,1)*1.018809,1)</f>
        <v>107.4</v>
      </c>
      <c r="T124" s="2151">
        <f t="shared" ref="T124:W124" si="69">ROUND(ROUND(T126*1.10231,1)*1.018809,1)</f>
        <v>110.2</v>
      </c>
      <c r="U124" s="2151">
        <f t="shared" si="69"/>
        <v>114.3</v>
      </c>
      <c r="V124" s="2151">
        <f t="shared" si="69"/>
        <v>124</v>
      </c>
      <c r="W124" s="2151">
        <f t="shared" si="69"/>
        <v>120.3</v>
      </c>
      <c r="X124" s="2151">
        <f>ROUND(X125*1.018809,1)</f>
        <v>105.1</v>
      </c>
      <c r="Y124" s="2151">
        <f>ROUND(Y125*1.018809,1)</f>
        <v>93</v>
      </c>
      <c r="Z124" s="2151">
        <f t="shared" ref="Z124:AB124" si="70">ROUND(Z125*1.018809,1)</f>
        <v>104.3</v>
      </c>
      <c r="AA124" s="2151">
        <f t="shared" si="70"/>
        <v>107.2</v>
      </c>
      <c r="AB124" s="2151">
        <f t="shared" si="70"/>
        <v>99.8</v>
      </c>
      <c r="AC124" s="2242">
        <v>102</v>
      </c>
      <c r="AD124" s="2242">
        <v>101.2</v>
      </c>
      <c r="AE124" s="2243">
        <v>99.4</v>
      </c>
      <c r="AF124" s="2243">
        <v>99.5</v>
      </c>
      <c r="AG124" s="2243">
        <v>103.2</v>
      </c>
      <c r="AH124" s="2243">
        <v>104</v>
      </c>
      <c r="AI124" s="2242">
        <v>103.6</v>
      </c>
      <c r="AJ124" s="2242">
        <v>93.1</v>
      </c>
      <c r="AK124" s="2242">
        <v>93.7</v>
      </c>
      <c r="AL124" s="2242">
        <v>96.1</v>
      </c>
      <c r="AM124" s="2242"/>
      <c r="AN124" s="2242"/>
    </row>
    <row r="125" spans="2:43">
      <c r="D125" s="1589" t="s">
        <v>1412</v>
      </c>
      <c r="E125" s="2062"/>
      <c r="F125" s="2244"/>
      <c r="G125" s="2244"/>
      <c r="H125" s="2244"/>
      <c r="I125" s="2244"/>
      <c r="J125" s="2244"/>
      <c r="K125" s="2244"/>
      <c r="L125" s="2244"/>
      <c r="M125" s="2244"/>
      <c r="N125" s="2244"/>
      <c r="O125" s="2244"/>
      <c r="P125" s="2244"/>
      <c r="Q125" s="2244"/>
      <c r="R125" s="2244"/>
      <c r="S125" s="2244"/>
      <c r="T125" s="2244"/>
      <c r="U125" s="2244"/>
      <c r="V125" s="2244"/>
      <c r="W125" s="2244"/>
      <c r="X125" s="2062">
        <v>103.2</v>
      </c>
      <c r="Y125" s="2062">
        <v>91.3</v>
      </c>
      <c r="Z125" s="2062">
        <v>102.4</v>
      </c>
      <c r="AA125" s="2062">
        <v>105.2</v>
      </c>
      <c r="AB125" s="2062">
        <v>98</v>
      </c>
      <c r="AC125" s="2062">
        <v>98.4</v>
      </c>
    </row>
    <row r="126" spans="2:43">
      <c r="D126" s="1589" t="s">
        <v>1413</v>
      </c>
      <c r="E126" s="2062"/>
      <c r="F126" s="2062"/>
      <c r="G126" s="2062"/>
      <c r="H126" s="2062"/>
      <c r="I126" s="2062"/>
      <c r="J126" s="2062"/>
      <c r="K126" s="2062"/>
      <c r="L126" s="2062"/>
      <c r="M126" s="2062"/>
      <c r="N126" s="2062"/>
      <c r="O126" s="2062"/>
      <c r="P126" s="2062"/>
      <c r="Q126" s="2062"/>
      <c r="R126" s="2062"/>
      <c r="S126" s="2062">
        <v>95.6</v>
      </c>
      <c r="T126" s="2062">
        <v>98.2</v>
      </c>
      <c r="U126" s="2062">
        <v>101.8</v>
      </c>
      <c r="V126" s="2062">
        <v>110.4</v>
      </c>
      <c r="W126" s="2062">
        <v>107.1</v>
      </c>
      <c r="X126" s="2062">
        <v>96.8</v>
      </c>
      <c r="Y126" s="2062"/>
      <c r="Z126" s="2062"/>
      <c r="AA126" s="2062"/>
      <c r="AB126" s="2062"/>
      <c r="AC126" s="2062"/>
      <c r="AG126" s="327" t="s">
        <v>271</v>
      </c>
    </row>
    <row r="127" spans="2:43">
      <c r="B127" s="1618"/>
      <c r="C127" s="1618"/>
      <c r="D127" s="1611" t="s">
        <v>1414</v>
      </c>
      <c r="E127" s="2245">
        <v>103.6</v>
      </c>
      <c r="F127" s="2245">
        <v>106.6</v>
      </c>
      <c r="G127" s="2245">
        <v>103.9</v>
      </c>
      <c r="H127" s="2245">
        <v>96.2</v>
      </c>
      <c r="I127" s="2245">
        <v>92.8</v>
      </c>
      <c r="J127" s="2245">
        <v>91.4</v>
      </c>
      <c r="K127" s="2245">
        <v>93.6</v>
      </c>
      <c r="L127" s="2245">
        <v>99</v>
      </c>
      <c r="M127" s="2245">
        <v>104.6</v>
      </c>
      <c r="N127" s="2245">
        <v>97.616666666666674</v>
      </c>
      <c r="O127" s="2245">
        <v>97.8</v>
      </c>
      <c r="P127" s="2245">
        <v>99.149999999999991</v>
      </c>
      <c r="Q127" s="2245">
        <v>89.99166666666666</v>
      </c>
      <c r="R127" s="2245">
        <v>95.8</v>
      </c>
      <c r="S127" s="2245">
        <v>105.1</v>
      </c>
      <c r="T127" s="2245"/>
      <c r="U127" s="2245"/>
      <c r="V127" s="2245"/>
      <c r="W127" s="2245"/>
      <c r="X127" s="2245"/>
      <c r="Y127" s="2245"/>
      <c r="Z127" s="1618"/>
      <c r="AA127" s="882"/>
      <c r="AB127" s="882"/>
      <c r="AC127" s="882"/>
      <c r="AD127" s="882"/>
      <c r="AE127" s="1618"/>
      <c r="AF127" s="1618"/>
      <c r="AG127" s="1618"/>
      <c r="AH127" s="1618"/>
      <c r="AI127" s="1618"/>
      <c r="AJ127" s="1618"/>
      <c r="AK127" s="1618"/>
      <c r="AL127" s="1618"/>
    </row>
    <row r="128" spans="2:43" ht="12">
      <c r="B128" s="1613" t="s">
        <v>1415</v>
      </c>
      <c r="C128" s="1613"/>
      <c r="D128" s="1607" t="s">
        <v>1437</v>
      </c>
      <c r="E128" s="2246">
        <v>88.3</v>
      </c>
      <c r="F128" s="2246">
        <v>88.2</v>
      </c>
      <c r="G128" s="2246">
        <v>98.1</v>
      </c>
      <c r="H128" s="2246">
        <v>97.4</v>
      </c>
      <c r="I128" s="2246">
        <v>94.4</v>
      </c>
      <c r="J128" s="2246">
        <v>89.7</v>
      </c>
      <c r="K128" s="2246">
        <v>86.2</v>
      </c>
      <c r="L128" s="2246">
        <v>83.3</v>
      </c>
      <c r="M128" s="2246">
        <v>89.1</v>
      </c>
      <c r="N128" s="2246">
        <v>88.7</v>
      </c>
      <c r="O128" s="2246">
        <v>83.6</v>
      </c>
      <c r="P128" s="2246">
        <v>82.7</v>
      </c>
      <c r="Q128" s="2246">
        <v>84.3</v>
      </c>
      <c r="R128" s="2246">
        <v>77.400000000000006</v>
      </c>
      <c r="S128" s="2246">
        <v>80.400000000000006</v>
      </c>
      <c r="T128" s="2246">
        <v>83.6</v>
      </c>
      <c r="U128" s="2246">
        <v>89.8</v>
      </c>
      <c r="V128" s="2246">
        <v>92.9</v>
      </c>
      <c r="W128" s="2246">
        <v>90.1</v>
      </c>
      <c r="X128" s="2246">
        <v>90.3</v>
      </c>
      <c r="Y128" s="2246">
        <v>80.3</v>
      </c>
      <c r="Z128" s="2247">
        <v>79.5</v>
      </c>
      <c r="AA128" s="2044">
        <v>90.3</v>
      </c>
      <c r="AB128" s="2044">
        <v>92.9</v>
      </c>
      <c r="AC128" s="2044">
        <v>89.2</v>
      </c>
      <c r="AD128" s="2044">
        <v>92</v>
      </c>
      <c r="AE128" s="2247">
        <v>92.8</v>
      </c>
      <c r="AF128" s="2247">
        <v>96.3</v>
      </c>
      <c r="AG128" s="2247">
        <v>97.8</v>
      </c>
      <c r="AH128" s="2248">
        <v>100.1</v>
      </c>
      <c r="AI128" s="2248">
        <v>102.3</v>
      </c>
      <c r="AJ128" s="2248">
        <v>98.6</v>
      </c>
      <c r="AK128" s="2248">
        <v>97.9</v>
      </c>
      <c r="AL128" s="2248">
        <v>98.7</v>
      </c>
      <c r="AM128" s="2248"/>
      <c r="AN128" s="2710"/>
    </row>
    <row r="129" spans="3:41" ht="12">
      <c r="D129" s="1589" t="s">
        <v>1410</v>
      </c>
      <c r="E129" s="2062">
        <f t="shared" ref="E129:R129" si="71">ROUND(ROUND(ROUND(E132*1.043933,1)*1.0772,1)*0.811594,1)</f>
        <v>98</v>
      </c>
      <c r="F129" s="2062">
        <f t="shared" si="71"/>
        <v>97.9</v>
      </c>
      <c r="G129" s="2062">
        <f t="shared" si="71"/>
        <v>108.8</v>
      </c>
      <c r="H129" s="2062">
        <f t="shared" si="71"/>
        <v>108</v>
      </c>
      <c r="I129" s="2062">
        <f t="shared" si="71"/>
        <v>104.7</v>
      </c>
      <c r="J129" s="2062">
        <f t="shared" si="71"/>
        <v>99.6</v>
      </c>
      <c r="K129" s="2062">
        <f t="shared" si="71"/>
        <v>95.8</v>
      </c>
      <c r="L129" s="2062">
        <f t="shared" si="71"/>
        <v>92.6</v>
      </c>
      <c r="M129" s="2062">
        <f t="shared" si="71"/>
        <v>99</v>
      </c>
      <c r="N129" s="2062">
        <f t="shared" si="71"/>
        <v>98.5</v>
      </c>
      <c r="O129" s="2062">
        <f t="shared" si="71"/>
        <v>92.9</v>
      </c>
      <c r="P129" s="2062">
        <f t="shared" si="71"/>
        <v>91.9</v>
      </c>
      <c r="Q129" s="2062">
        <f t="shared" si="71"/>
        <v>93.7</v>
      </c>
      <c r="R129" s="2062">
        <f t="shared" si="71"/>
        <v>85.9</v>
      </c>
      <c r="S129" s="2062">
        <f>ROUND(ROUND(S131*1.0772,1)*0.811594,1)</f>
        <v>84.8</v>
      </c>
      <c r="T129" s="2062">
        <f>ROUND(ROUND(T131*1.0772,1)*0.811594,1)</f>
        <v>83.8</v>
      </c>
      <c r="U129" s="2062">
        <f>ROUND(ROUND(U131*1.0772,1)*0.811594,1)</f>
        <v>87.7</v>
      </c>
      <c r="V129" s="2062">
        <f>ROUND(ROUND(V131*1.0772,1)*0.811594,1)</f>
        <v>89.7</v>
      </c>
      <c r="W129" s="2062">
        <f>ROUND(ROUND(W131*1.0772,1)*0.811594,1)</f>
        <v>92.4</v>
      </c>
      <c r="X129" s="2062">
        <f>ROUND(X130*0.811594,1)</f>
        <v>92.7</v>
      </c>
      <c r="Y129" s="2062">
        <f>ROUND(Y130*0.811594,1)</f>
        <v>82.4</v>
      </c>
      <c r="Z129" s="2062">
        <f>ROUND(Z130*0.811594,1)</f>
        <v>81.599999999999994</v>
      </c>
      <c r="AA129" s="2062">
        <f>ROUND(AA130*0.811594,1)</f>
        <v>92.6</v>
      </c>
      <c r="AB129" s="2062">
        <f>ROUND(AB130*0.811594,1)</f>
        <v>95.3</v>
      </c>
      <c r="AC129" s="2249">
        <v>96.7</v>
      </c>
      <c r="AD129" s="1589">
        <v>99.7</v>
      </c>
      <c r="AE129" s="1519">
        <v>100.6</v>
      </c>
      <c r="AF129" s="1519">
        <v>104.4</v>
      </c>
      <c r="AG129" s="1519">
        <v>106</v>
      </c>
      <c r="AH129" s="1519">
        <v>108.5</v>
      </c>
      <c r="AI129" s="1589">
        <v>112.1</v>
      </c>
      <c r="AJ129" s="1589">
        <v>107.6</v>
      </c>
      <c r="AK129" s="1589">
        <v>107.5</v>
      </c>
      <c r="AL129" s="1589">
        <v>107.7</v>
      </c>
      <c r="AM129" s="1589"/>
      <c r="AN129" s="1589"/>
    </row>
    <row r="130" spans="3:41" ht="12">
      <c r="C130" s="1625" t="s">
        <v>1416</v>
      </c>
      <c r="D130" s="1589" t="s">
        <v>1412</v>
      </c>
      <c r="E130" s="2062"/>
      <c r="F130" s="2062"/>
      <c r="G130" s="2062"/>
      <c r="H130" s="2062"/>
      <c r="I130" s="2062"/>
      <c r="J130" s="2062"/>
      <c r="K130" s="2062"/>
      <c r="L130" s="2062"/>
      <c r="M130" s="2062"/>
      <c r="N130" s="2062"/>
      <c r="O130" s="2062"/>
      <c r="P130" s="2062"/>
      <c r="Q130" s="2062"/>
      <c r="R130" s="2062"/>
      <c r="S130" s="2062"/>
      <c r="T130" s="2062"/>
      <c r="U130" s="2062"/>
      <c r="V130" s="2062"/>
      <c r="W130" s="2062"/>
      <c r="X130" s="2062">
        <v>114.2</v>
      </c>
      <c r="Y130" s="2062">
        <v>101.5</v>
      </c>
      <c r="Z130" s="2062">
        <v>100.5</v>
      </c>
      <c r="AA130" s="2062">
        <v>114.1</v>
      </c>
      <c r="AB130" s="2062">
        <v>117.4</v>
      </c>
      <c r="AC130" s="2062">
        <v>116.8</v>
      </c>
      <c r="AD130" s="1589"/>
      <c r="AE130" s="1519"/>
      <c r="AF130" s="1519"/>
      <c r="AG130" s="1519"/>
      <c r="AH130" s="1519"/>
      <c r="AI130" s="1589"/>
      <c r="AJ130" s="1589"/>
      <c r="AK130" s="1589"/>
      <c r="AL130" s="1589"/>
      <c r="AM130" s="1589"/>
      <c r="AN130" s="1589"/>
    </row>
    <row r="131" spans="3:41" ht="12">
      <c r="D131" s="1589" t="s">
        <v>1413</v>
      </c>
      <c r="E131" s="2062"/>
      <c r="F131" s="2062"/>
      <c r="G131" s="2062"/>
      <c r="H131" s="2062"/>
      <c r="I131" s="2062"/>
      <c r="J131" s="2062"/>
      <c r="K131" s="2062"/>
      <c r="L131" s="2062"/>
      <c r="M131" s="2062"/>
      <c r="N131" s="2062"/>
      <c r="O131" s="2062"/>
      <c r="P131" s="2062"/>
      <c r="Q131" s="2062"/>
      <c r="R131" s="2062"/>
      <c r="S131" s="2062">
        <v>97</v>
      </c>
      <c r="T131" s="2062">
        <v>95.8</v>
      </c>
      <c r="U131" s="2062">
        <v>100.3</v>
      </c>
      <c r="V131" s="2062">
        <v>102.6</v>
      </c>
      <c r="W131" s="2062">
        <v>105.7</v>
      </c>
      <c r="X131" s="2062">
        <v>107.6</v>
      </c>
      <c r="Y131" s="2062">
        <v>101.2</v>
      </c>
      <c r="Z131" s="2062">
        <v>105.6</v>
      </c>
      <c r="AA131" s="2062">
        <v>122.5</v>
      </c>
      <c r="AB131" s="2062">
        <v>130</v>
      </c>
      <c r="AC131" s="2062"/>
      <c r="AD131" s="1589"/>
      <c r="AE131" s="1519"/>
      <c r="AF131" s="1519"/>
      <c r="AG131" s="1519"/>
      <c r="AH131" s="1519"/>
      <c r="AI131" s="1589"/>
      <c r="AJ131" s="1589"/>
      <c r="AK131" s="1589"/>
      <c r="AL131" s="1589"/>
      <c r="AM131" s="1589"/>
      <c r="AN131" s="1589"/>
    </row>
    <row r="132" spans="3:41" ht="12">
      <c r="D132" s="1589" t="s">
        <v>1414</v>
      </c>
      <c r="E132" s="2062">
        <v>107.4</v>
      </c>
      <c r="F132" s="2062">
        <v>107.3</v>
      </c>
      <c r="G132" s="2062">
        <v>119.3</v>
      </c>
      <c r="H132" s="2062">
        <v>118.4</v>
      </c>
      <c r="I132" s="2062">
        <v>114.8</v>
      </c>
      <c r="J132" s="2062">
        <v>109.1</v>
      </c>
      <c r="K132" s="2062">
        <v>104.9</v>
      </c>
      <c r="L132" s="2062">
        <v>101.4</v>
      </c>
      <c r="M132" s="2062">
        <v>108.5</v>
      </c>
      <c r="N132" s="2062">
        <v>108</v>
      </c>
      <c r="O132" s="2062">
        <v>101.8</v>
      </c>
      <c r="P132" s="2062">
        <v>100.7</v>
      </c>
      <c r="Q132" s="2062">
        <v>102.6</v>
      </c>
      <c r="R132" s="2062">
        <v>94.2</v>
      </c>
      <c r="S132" s="2062">
        <v>97.8</v>
      </c>
      <c r="T132" s="2062">
        <v>101.7</v>
      </c>
      <c r="U132" s="2062">
        <v>109.2</v>
      </c>
      <c r="V132" s="2062">
        <v>107</v>
      </c>
      <c r="W132" s="2062"/>
      <c r="X132" s="2062"/>
      <c r="Y132" s="2062"/>
      <c r="Z132" s="2062"/>
      <c r="AA132" s="2062"/>
      <c r="AB132" s="2062"/>
      <c r="AC132" s="2062"/>
      <c r="AD132" s="1589"/>
      <c r="AE132" s="1519" t="s">
        <v>271</v>
      </c>
      <c r="AF132" s="1519"/>
      <c r="AG132" s="1519"/>
      <c r="AH132" s="1519"/>
      <c r="AI132" s="1589"/>
      <c r="AJ132" s="1589"/>
      <c r="AK132" s="1589"/>
      <c r="AL132" s="1589"/>
      <c r="AM132" s="1589"/>
      <c r="AN132" s="1589"/>
    </row>
    <row r="133" spans="3:41" ht="12">
      <c r="D133" s="1589"/>
      <c r="E133" s="1625"/>
      <c r="AC133" s="2062"/>
      <c r="AD133" s="1589"/>
      <c r="AE133" s="1519"/>
      <c r="AF133" s="1519"/>
      <c r="AG133" s="1519"/>
      <c r="AH133" s="1519"/>
      <c r="AI133" s="1589"/>
      <c r="AJ133" s="1589"/>
      <c r="AK133" s="1589"/>
      <c r="AL133" s="1589"/>
      <c r="AM133" s="1589"/>
      <c r="AN133" s="1589"/>
    </row>
    <row r="134" spans="3:41" ht="12">
      <c r="C134" s="1611"/>
      <c r="D134" s="1611"/>
      <c r="E134" s="1611"/>
      <c r="F134" s="1611"/>
      <c r="G134" s="1611"/>
      <c r="H134" s="1611"/>
      <c r="I134" s="1611"/>
      <c r="J134" s="1611"/>
      <c r="K134" s="1611"/>
      <c r="L134" s="1611"/>
      <c r="M134" s="1611"/>
      <c r="N134" s="1611"/>
      <c r="O134" s="1611"/>
      <c r="P134" s="1611"/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  <c r="AA134" s="1611"/>
      <c r="AB134" s="1611"/>
      <c r="AC134" s="2245"/>
      <c r="AD134" s="1611"/>
      <c r="AE134" s="1246"/>
      <c r="AF134" s="1246"/>
      <c r="AG134" s="1246"/>
      <c r="AH134" s="1246"/>
      <c r="AI134" s="1611"/>
      <c r="AJ134" s="1611"/>
      <c r="AK134" s="1611"/>
      <c r="AL134" s="1611"/>
      <c r="AM134" s="1611"/>
      <c r="AN134" s="1589"/>
    </row>
    <row r="135" spans="3:41" ht="12">
      <c r="C135" s="2250" t="s">
        <v>1339</v>
      </c>
      <c r="D135" s="1589" t="s">
        <v>1198</v>
      </c>
      <c r="E135" s="2161">
        <f t="shared" ref="E135:AH135" si="72">E137*$AJ$135/$AJ$137</f>
        <v>97.19978915935495</v>
      </c>
      <c r="F135" s="2161">
        <f t="shared" si="72"/>
        <v>100.87400799355736</v>
      </c>
      <c r="G135" s="2161">
        <f t="shared" si="72"/>
        <v>105.88430640383342</v>
      </c>
      <c r="H135" s="2161">
        <f t="shared" si="72"/>
        <v>107.33172594457983</v>
      </c>
      <c r="I135" s="2161">
        <f t="shared" si="72"/>
        <v>105.32760658046939</v>
      </c>
      <c r="J135" s="2161">
        <f t="shared" si="72"/>
        <v>107.77708580327099</v>
      </c>
      <c r="K135" s="2161">
        <f t="shared" si="72"/>
        <v>111.33996467280065</v>
      </c>
      <c r="L135" s="2161">
        <f t="shared" si="72"/>
        <v>113.56676396625667</v>
      </c>
      <c r="M135" s="2161">
        <f t="shared" si="72"/>
        <v>116.0162431890583</v>
      </c>
      <c r="N135" s="2161">
        <f t="shared" si="72"/>
        <v>113.01006414289267</v>
      </c>
      <c r="O135" s="2161">
        <f t="shared" si="72"/>
        <v>109.22450534401743</v>
      </c>
      <c r="P135" s="2161">
        <f t="shared" si="72"/>
        <v>102.64246462255042</v>
      </c>
      <c r="Q135" s="2161">
        <f t="shared" si="72"/>
        <v>100.48775639574116</v>
      </c>
      <c r="R135" s="2161">
        <f t="shared" si="72"/>
        <v>96.570105074269762</v>
      </c>
      <c r="S135" s="2161">
        <f t="shared" si="72"/>
        <v>95.982457376049069</v>
      </c>
      <c r="T135" s="2161">
        <f t="shared" si="72"/>
        <v>96.96187020641689</v>
      </c>
      <c r="U135" s="2161">
        <f t="shared" si="72"/>
        <v>98.430989451968685</v>
      </c>
      <c r="V135" s="2161">
        <f t="shared" si="72"/>
        <v>99.606284848410098</v>
      </c>
      <c r="W135" s="2161">
        <f t="shared" si="72"/>
        <v>101.76099307521936</v>
      </c>
      <c r="X135" s="2161">
        <f t="shared" si="72"/>
        <v>99.018637150189377</v>
      </c>
      <c r="Y135" s="2161">
        <f t="shared" si="72"/>
        <v>98.235106885895092</v>
      </c>
      <c r="Z135" s="2161">
        <f t="shared" si="72"/>
        <v>97.549517904637625</v>
      </c>
      <c r="AA135" s="2161">
        <f t="shared" si="72"/>
        <v>98.626872018042249</v>
      </c>
      <c r="AB135" s="2161">
        <f t="shared" si="72"/>
        <v>99.116578433226181</v>
      </c>
      <c r="AC135" s="2161">
        <f t="shared" si="72"/>
        <v>98.435030251465292</v>
      </c>
      <c r="AD135" s="2161">
        <f t="shared" si="72"/>
        <v>98.337666225499447</v>
      </c>
      <c r="AE135" s="2161">
        <f t="shared" si="72"/>
        <v>97.364025965841037</v>
      </c>
      <c r="AF135" s="2161">
        <f t="shared" si="72"/>
        <v>98.629758303396969</v>
      </c>
      <c r="AG135" s="2161">
        <f t="shared" si="72"/>
        <v>100.90158557593325</v>
      </c>
      <c r="AH135" s="2161">
        <f t="shared" si="72"/>
        <v>105.01521567299002</v>
      </c>
      <c r="AI135" s="2161">
        <f>AI137*$AJ$135/$AJ$137</f>
        <v>104.96653366000713</v>
      </c>
      <c r="AJ135" s="2251">
        <f>AK135*AJ136/AK136</f>
        <v>100.47967479674796</v>
      </c>
      <c r="AK135" s="2151">
        <v>102.99166666666666</v>
      </c>
      <c r="AL135" s="2151">
        <v>101.9</v>
      </c>
      <c r="AM135" s="2151">
        <v>103.5</v>
      </c>
      <c r="AN135" s="2151">
        <v>103.2</v>
      </c>
    </row>
    <row r="136" spans="3:41" ht="12">
      <c r="C136" s="2150" t="s">
        <v>97</v>
      </c>
      <c r="D136" s="1589" t="s">
        <v>581</v>
      </c>
      <c r="E136" s="2151">
        <v>99.24291998793673</v>
      </c>
      <c r="F136" s="2151">
        <v>102.99437057167317</v>
      </c>
      <c r="G136" s="2151">
        <v>108.10998500404106</v>
      </c>
      <c r="H136" s="2151">
        <v>109.58782917339178</v>
      </c>
      <c r="I136" s="2151">
        <v>107.54158340044462</v>
      </c>
      <c r="J136" s="2151">
        <v>110.04255045626891</v>
      </c>
      <c r="K136" s="2151">
        <v>113.68032071928607</v>
      </c>
      <c r="L136" s="2151">
        <v>115.95392713367181</v>
      </c>
      <c r="M136" s="2151">
        <v>118.45489418949612</v>
      </c>
      <c r="N136" s="2151">
        <v>115.38552553007537</v>
      </c>
      <c r="O136" s="2151">
        <v>111.52039462561963</v>
      </c>
      <c r="P136" s="2151">
        <v>104.8</v>
      </c>
      <c r="Q136" s="2151">
        <v>102.6</v>
      </c>
      <c r="R136" s="2151">
        <v>98.6</v>
      </c>
      <c r="S136" s="2151">
        <v>98</v>
      </c>
      <c r="T136" s="2151">
        <v>99</v>
      </c>
      <c r="U136" s="2151">
        <v>100.5</v>
      </c>
      <c r="V136" s="2151">
        <v>101.7</v>
      </c>
      <c r="W136" s="2151">
        <v>103.9</v>
      </c>
      <c r="X136" s="2151">
        <v>101.1</v>
      </c>
      <c r="Y136" s="2151">
        <v>100.3</v>
      </c>
      <c r="Z136" s="2151">
        <v>99.6</v>
      </c>
      <c r="AA136" s="2151">
        <v>100.7</v>
      </c>
      <c r="AB136" s="2151">
        <v>101.2</v>
      </c>
      <c r="AC136" s="2151"/>
      <c r="AD136" s="2151"/>
      <c r="AE136" s="2152"/>
      <c r="AF136" s="2152"/>
      <c r="AG136" s="2152"/>
      <c r="AH136" s="2151"/>
      <c r="AI136" s="2151"/>
      <c r="AJ136" s="2153">
        <v>100</v>
      </c>
      <c r="AK136" s="2153">
        <v>102.5</v>
      </c>
      <c r="AL136" s="2153">
        <v>102.1</v>
      </c>
      <c r="AM136" s="2153"/>
      <c r="AN136" s="2153"/>
      <c r="AO136" s="2154" t="s">
        <v>1440</v>
      </c>
    </row>
    <row r="137" spans="3:41" ht="12">
      <c r="C137" s="2155"/>
      <c r="D137" s="1589" t="s">
        <v>1417</v>
      </c>
      <c r="E137" s="2151">
        <v>99.831316746758489</v>
      </c>
      <c r="F137" s="2151">
        <v>103.60500913237478</v>
      </c>
      <c r="G137" s="2151">
        <v>108.75095329457885</v>
      </c>
      <c r="H137" s="2151">
        <v>110.23755938588225</v>
      </c>
      <c r="I137" s="2151">
        <v>108.1791817210006</v>
      </c>
      <c r="J137" s="2151">
        <v>110.6949766447448</v>
      </c>
      <c r="K137" s="2151">
        <v>114.35431471564547</v>
      </c>
      <c r="L137" s="2151">
        <v>116.6414010099584</v>
      </c>
      <c r="M137" s="2151">
        <v>119.15719593370261</v>
      </c>
      <c r="N137" s="2151">
        <v>116.06962943638017</v>
      </c>
      <c r="O137" s="2151">
        <v>112.1815827360482</v>
      </c>
      <c r="P137" s="2151">
        <v>105.42134387351778</v>
      </c>
      <c r="Q137" s="2151">
        <v>103.2083003952569</v>
      </c>
      <c r="R137" s="2151">
        <v>99.184584980237148</v>
      </c>
      <c r="S137" s="2151">
        <v>98.581027667984188</v>
      </c>
      <c r="T137" s="2151">
        <v>99.586956521739111</v>
      </c>
      <c r="U137" s="2151">
        <v>101.09584980237153</v>
      </c>
      <c r="V137" s="2151">
        <v>102.30296442687747</v>
      </c>
      <c r="W137" s="2151">
        <v>104.51600790513834</v>
      </c>
      <c r="X137" s="2151">
        <v>101.69940711462449</v>
      </c>
      <c r="Y137" s="2151">
        <v>100.89466403162054</v>
      </c>
      <c r="Z137" s="2151">
        <v>100.19051383399209</v>
      </c>
      <c r="AA137" s="2151">
        <v>101.29703557312253</v>
      </c>
      <c r="AB137" s="2151">
        <v>101.8</v>
      </c>
      <c r="AC137" s="2151">
        <v>101.1</v>
      </c>
      <c r="AD137" s="2151">
        <v>101</v>
      </c>
      <c r="AE137" s="2152">
        <v>100</v>
      </c>
      <c r="AF137" s="2152">
        <v>101.3</v>
      </c>
      <c r="AG137" s="2152">
        <v>103.63333333333333</v>
      </c>
      <c r="AH137" s="2151">
        <v>107.85833333333331</v>
      </c>
      <c r="AI137" s="2151">
        <v>107.80833333333334</v>
      </c>
      <c r="AJ137" s="2151">
        <v>103.2</v>
      </c>
      <c r="AK137" s="2151"/>
      <c r="AL137" s="2151"/>
      <c r="AM137" s="2151"/>
      <c r="AN137" s="2151"/>
    </row>
    <row r="138" spans="3:41" ht="12">
      <c r="C138" s="2147" t="s">
        <v>1339</v>
      </c>
      <c r="D138" s="1607" t="s">
        <v>1198</v>
      </c>
      <c r="E138" s="2148">
        <f t="shared" ref="E138:AH138" si="73">E140*$AJ$138/$AJ$140</f>
        <v>105.3973797396439</v>
      </c>
      <c r="F138" s="2148">
        <f t="shared" si="73"/>
        <v>109.01567295329725</v>
      </c>
      <c r="G138" s="2148">
        <f t="shared" si="73"/>
        <v>112.51724703102629</v>
      </c>
      <c r="H138" s="2148">
        <f t="shared" si="73"/>
        <v>114.5014723417394</v>
      </c>
      <c r="I138" s="2148">
        <f t="shared" si="73"/>
        <v>116.01882110875533</v>
      </c>
      <c r="J138" s="2148">
        <f t="shared" si="73"/>
        <v>116.95257419614971</v>
      </c>
      <c r="K138" s="2148">
        <f t="shared" si="73"/>
        <v>116.71913592430111</v>
      </c>
      <c r="L138" s="2148">
        <f t="shared" si="73"/>
        <v>117.06929333207398</v>
      </c>
      <c r="M138" s="2148">
        <f t="shared" si="73"/>
        <v>117.30273160392264</v>
      </c>
      <c r="N138" s="2148">
        <f t="shared" si="73"/>
        <v>113.21756184657211</v>
      </c>
      <c r="O138" s="2148">
        <f t="shared" si="73"/>
        <v>110.29958344846459</v>
      </c>
      <c r="P138" s="2148">
        <f t="shared" si="73"/>
        <v>113.47693770418165</v>
      </c>
      <c r="Q138" s="2148">
        <f t="shared" si="73"/>
        <v>114.11067881488172</v>
      </c>
      <c r="R138" s="2148">
        <f t="shared" si="73"/>
        <v>109.34830076241485</v>
      </c>
      <c r="S138" s="2148">
        <f t="shared" si="73"/>
        <v>108.91027381825452</v>
      </c>
      <c r="T138" s="2148">
        <f t="shared" si="73"/>
        <v>109.81428687322374</v>
      </c>
      <c r="U138" s="2148">
        <f t="shared" si="73"/>
        <v>103.59216514327588</v>
      </c>
      <c r="V138" s="2148">
        <f t="shared" si="73"/>
        <v>104.29076355946367</v>
      </c>
      <c r="W138" s="2148">
        <f t="shared" si="73"/>
        <v>105.9873597130626</v>
      </c>
      <c r="X138" s="2148">
        <f t="shared" si="73"/>
        <v>102.49436763212363</v>
      </c>
      <c r="Y138" s="2148">
        <f t="shared" si="73"/>
        <v>99.400574646149096</v>
      </c>
      <c r="Z138" s="2148">
        <f t="shared" si="73"/>
        <v>99.999373288595777</v>
      </c>
      <c r="AA138" s="2148">
        <f t="shared" si="73"/>
        <v>100.59817193104246</v>
      </c>
      <c r="AB138" s="2148">
        <f t="shared" si="73"/>
        <v>106.0871594868037</v>
      </c>
      <c r="AC138" s="2148">
        <f t="shared" si="73"/>
        <v>105.08916174939257</v>
      </c>
      <c r="AD138" s="2148">
        <f t="shared" si="73"/>
        <v>101.89556898967693</v>
      </c>
      <c r="AE138" s="2148">
        <f t="shared" si="73"/>
        <v>99.799773741113555</v>
      </c>
      <c r="AF138" s="2148">
        <f t="shared" si="73"/>
        <v>100.79777147852469</v>
      </c>
      <c r="AG138" s="2148">
        <f t="shared" si="73"/>
        <v>102.44446774525305</v>
      </c>
      <c r="AH138" s="2148">
        <f t="shared" si="73"/>
        <v>106.12042607805076</v>
      </c>
      <c r="AI138" s="2148">
        <f>AI140*$AJ$138/$AJ$140</f>
        <v>105.039261862522</v>
      </c>
      <c r="AJ138" s="1877">
        <f>AK138*AJ139/AK139</f>
        <v>100.29877260981912</v>
      </c>
      <c r="AK138" s="2149">
        <v>103.50833333333334</v>
      </c>
      <c r="AL138" s="2149">
        <v>99.2</v>
      </c>
      <c r="AM138" s="2149">
        <v>97.1</v>
      </c>
      <c r="AN138" s="2151">
        <v>93.4</v>
      </c>
      <c r="AO138" s="2027"/>
    </row>
    <row r="139" spans="3:41" ht="12">
      <c r="C139" s="1589"/>
      <c r="D139" s="1589" t="s">
        <v>1137</v>
      </c>
      <c r="E139" s="2151">
        <v>105.60883636174452</v>
      </c>
      <c r="F139" s="2151">
        <v>109.23438888357632</v>
      </c>
      <c r="G139" s="2151">
        <v>112.7429880982522</v>
      </c>
      <c r="H139" s="2151">
        <v>114.73119431990187</v>
      </c>
      <c r="I139" s="2151">
        <v>116.25158731292811</v>
      </c>
      <c r="J139" s="2151">
        <v>117.18721377017499</v>
      </c>
      <c r="K139" s="2151">
        <v>116.95330715586327</v>
      </c>
      <c r="L139" s="2151">
        <v>117.30416707733085</v>
      </c>
      <c r="M139" s="2151">
        <v>117.53807369164259</v>
      </c>
      <c r="N139" s="2151">
        <v>113.44470794118739</v>
      </c>
      <c r="O139" s="2151">
        <v>110.5208752622908</v>
      </c>
      <c r="P139" s="2151">
        <v>113.70460417931152</v>
      </c>
      <c r="Q139" s="2151">
        <v>114.33961675192921</v>
      </c>
      <c r="R139" s="2151">
        <v>109.56768403711087</v>
      </c>
      <c r="S139" s="2151">
        <v>109.12877828838984</v>
      </c>
      <c r="T139" s="2151">
        <v>110.03460504638861</v>
      </c>
      <c r="U139" s="2151">
        <v>103.8</v>
      </c>
      <c r="V139" s="2151">
        <v>104.5</v>
      </c>
      <c r="W139" s="2151">
        <v>106.2</v>
      </c>
      <c r="X139" s="2151">
        <v>102.7</v>
      </c>
      <c r="Y139" s="2151">
        <v>99.6</v>
      </c>
      <c r="Z139" s="2151">
        <v>100.2</v>
      </c>
      <c r="AA139" s="2151">
        <v>100.8</v>
      </c>
      <c r="AB139" s="2151">
        <v>106.3</v>
      </c>
      <c r="AC139" s="2151"/>
      <c r="AD139" s="2151"/>
      <c r="AE139" s="2152"/>
      <c r="AF139" s="2152"/>
      <c r="AG139" s="2152"/>
      <c r="AH139" s="2151"/>
      <c r="AI139" s="2151"/>
      <c r="AJ139" s="2153">
        <v>100</v>
      </c>
      <c r="AK139" s="2153">
        <v>103.2</v>
      </c>
      <c r="AL139" s="2153">
        <v>100.4</v>
      </c>
      <c r="AM139" s="2153"/>
      <c r="AN139" s="2153"/>
      <c r="AO139" s="2154" t="s">
        <v>1440</v>
      </c>
    </row>
    <row r="140" spans="3:41" ht="12">
      <c r="C140" s="2156" t="s">
        <v>97</v>
      </c>
      <c r="D140" s="1611" t="s">
        <v>1417</v>
      </c>
      <c r="E140" s="2157">
        <v>105.60883636174452</v>
      </c>
      <c r="F140" s="2157">
        <v>109.23438888357632</v>
      </c>
      <c r="G140" s="2157">
        <v>112.7429880982522</v>
      </c>
      <c r="H140" s="2157">
        <v>114.73119431990187</v>
      </c>
      <c r="I140" s="2157">
        <v>116.25158731292811</v>
      </c>
      <c r="J140" s="2157">
        <v>117.18721377017499</v>
      </c>
      <c r="K140" s="2157">
        <v>116.95330715586327</v>
      </c>
      <c r="L140" s="2157">
        <v>117.30416707733083</v>
      </c>
      <c r="M140" s="2157">
        <v>117.53807369164261</v>
      </c>
      <c r="N140" s="2157">
        <v>113.4447079411874</v>
      </c>
      <c r="O140" s="2157">
        <v>110.52087526229082</v>
      </c>
      <c r="P140" s="2157">
        <v>113.70460417931153</v>
      </c>
      <c r="Q140" s="2157">
        <v>114.33961675192921</v>
      </c>
      <c r="R140" s="2157">
        <v>109.56768403711087</v>
      </c>
      <c r="S140" s="2157">
        <v>109.12877828838984</v>
      </c>
      <c r="T140" s="2157">
        <v>110.03460504638859</v>
      </c>
      <c r="U140" s="2157">
        <v>103.8</v>
      </c>
      <c r="V140" s="2157">
        <v>104.5</v>
      </c>
      <c r="W140" s="2157">
        <v>106.2</v>
      </c>
      <c r="X140" s="2157">
        <v>102.7</v>
      </c>
      <c r="Y140" s="2157">
        <v>99.6</v>
      </c>
      <c r="Z140" s="2157">
        <v>100.2</v>
      </c>
      <c r="AA140" s="2157">
        <v>100.8</v>
      </c>
      <c r="AB140" s="2157">
        <v>106.3</v>
      </c>
      <c r="AC140" s="2157">
        <v>105.3</v>
      </c>
      <c r="AD140" s="2157">
        <v>102.1</v>
      </c>
      <c r="AE140" s="2158">
        <v>100</v>
      </c>
      <c r="AF140" s="2158">
        <v>101</v>
      </c>
      <c r="AG140" s="2158">
        <v>102.64999999999999</v>
      </c>
      <c r="AH140" s="2157">
        <v>106.33333333333333</v>
      </c>
      <c r="AI140" s="2157">
        <v>105.24999999999999</v>
      </c>
      <c r="AJ140" s="2157">
        <v>100.5</v>
      </c>
      <c r="AK140" s="2157"/>
      <c r="AL140" s="2157"/>
      <c r="AM140" s="2157"/>
      <c r="AN140" s="2151"/>
    </row>
    <row r="141" spans="3:41" ht="12">
      <c r="C141" s="2159" t="s">
        <v>1418</v>
      </c>
      <c r="D141" s="1607" t="s">
        <v>1198</v>
      </c>
      <c r="E141" s="2148">
        <f t="shared" ref="E141:AH141" si="74">E143*$AJ$141/$AJ$143</f>
        <v>198.47354429294231</v>
      </c>
      <c r="F141" s="2148">
        <f t="shared" si="74"/>
        <v>186.25689620672898</v>
      </c>
      <c r="G141" s="2148">
        <f t="shared" si="74"/>
        <v>172.59931014111615</v>
      </c>
      <c r="H141" s="2148">
        <f t="shared" si="74"/>
        <v>148.88648295838931</v>
      </c>
      <c r="I141" s="2148">
        <f t="shared" si="74"/>
        <v>126.82342534627929</v>
      </c>
      <c r="J141" s="2148">
        <f t="shared" si="74"/>
        <v>124.75599259322782</v>
      </c>
      <c r="K141" s="2148">
        <f t="shared" si="74"/>
        <v>129.85148341893046</v>
      </c>
      <c r="L141" s="2148">
        <f t="shared" si="74"/>
        <v>139.52038609229245</v>
      </c>
      <c r="M141" s="2148">
        <f t="shared" si="74"/>
        <v>140.50189457101382</v>
      </c>
      <c r="N141" s="2148">
        <f t="shared" si="74"/>
        <v>122.87650827227195</v>
      </c>
      <c r="O141" s="2148">
        <f t="shared" si="74"/>
        <v>122.55281930588508</v>
      </c>
      <c r="P141" s="2148">
        <f t="shared" si="74"/>
        <v>124.82908365015388</v>
      </c>
      <c r="Q141" s="2148">
        <f t="shared" si="74"/>
        <v>117.81234218525188</v>
      </c>
      <c r="R141" s="2148">
        <f t="shared" si="74"/>
        <v>109.81409224162846</v>
      </c>
      <c r="S141" s="2148">
        <f t="shared" si="74"/>
        <v>114.19955565719224</v>
      </c>
      <c r="T141" s="2148">
        <f t="shared" si="74"/>
        <v>122.58414404456768</v>
      </c>
      <c r="U141" s="2148">
        <f t="shared" si="74"/>
        <v>127.77360908631815</v>
      </c>
      <c r="V141" s="2148">
        <f t="shared" si="74"/>
        <v>135.09315635848523</v>
      </c>
      <c r="W141" s="2148">
        <f t="shared" si="74"/>
        <v>137.32765438451057</v>
      </c>
      <c r="X141" s="2148">
        <f t="shared" si="74"/>
        <v>130.62416030643456</v>
      </c>
      <c r="Y141" s="2148">
        <f t="shared" si="74"/>
        <v>118.26133010636913</v>
      </c>
      <c r="Z141" s="2148">
        <f t="shared" si="74"/>
        <v>124.49495310420617</v>
      </c>
      <c r="AA141" s="2148">
        <f t="shared" si="74"/>
        <v>121.80102557750273</v>
      </c>
      <c r="AB141" s="2148">
        <f t="shared" si="74"/>
        <v>117.11275635467389</v>
      </c>
      <c r="AC141" s="2148">
        <f t="shared" si="74"/>
        <v>123.84757517143251</v>
      </c>
      <c r="AD141" s="2148">
        <f t="shared" si="74"/>
        <v>127.75272592719639</v>
      </c>
      <c r="AE141" s="2148">
        <f t="shared" si="74"/>
        <v>123.68050989845861</v>
      </c>
      <c r="AF141" s="2148">
        <f t="shared" si="74"/>
        <v>120.11993126820329</v>
      </c>
      <c r="AG141" s="2148">
        <f t="shared" si="74"/>
        <v>120.6733349849292</v>
      </c>
      <c r="AH141" s="2148">
        <f t="shared" si="74"/>
        <v>130.44665345389984</v>
      </c>
      <c r="AI141" s="2148">
        <f>AI143*$AJ$141/$AJ$143</f>
        <v>121.96809085047659</v>
      </c>
      <c r="AJ141" s="1877">
        <f>AK141*AJ142/AK142</f>
        <v>103.74753451676528</v>
      </c>
      <c r="AK141" s="2149">
        <v>105.2</v>
      </c>
      <c r="AL141" s="2151">
        <v>104.5</v>
      </c>
      <c r="AM141" s="2151">
        <v>100.9</v>
      </c>
      <c r="AN141" s="2151">
        <v>100.2</v>
      </c>
      <c r="AO141" s="1625" t="s">
        <v>271</v>
      </c>
    </row>
    <row r="142" spans="3:41" ht="12">
      <c r="C142" s="2160"/>
      <c r="D142" s="1589"/>
      <c r="E142" s="2161"/>
      <c r="F142" s="2161"/>
      <c r="G142" s="2161"/>
      <c r="H142" s="2161"/>
      <c r="I142" s="2161"/>
      <c r="J142" s="2161"/>
      <c r="K142" s="2161"/>
      <c r="L142" s="2161"/>
      <c r="M142" s="2161"/>
      <c r="N142" s="2161"/>
      <c r="O142" s="2161"/>
      <c r="P142" s="2161"/>
      <c r="Q142" s="2161"/>
      <c r="R142" s="2161"/>
      <c r="S142" s="2161"/>
      <c r="T142" s="2161"/>
      <c r="U142" s="2161"/>
      <c r="V142" s="2161"/>
      <c r="W142" s="2161"/>
      <c r="X142" s="2161"/>
      <c r="Y142" s="2161"/>
      <c r="Z142" s="2161"/>
      <c r="AA142" s="2161"/>
      <c r="AB142" s="2161"/>
      <c r="AC142" s="2161"/>
      <c r="AD142" s="2161"/>
      <c r="AE142" s="2162"/>
      <c r="AF142" s="2162"/>
      <c r="AG142" s="2162"/>
      <c r="AH142" s="2161"/>
      <c r="AI142" s="2161"/>
      <c r="AJ142" s="2153">
        <v>100</v>
      </c>
      <c r="AK142" s="2153">
        <v>101.4</v>
      </c>
      <c r="AL142" s="2153">
        <v>105.3</v>
      </c>
      <c r="AM142" s="2153"/>
      <c r="AN142" s="2153"/>
      <c r="AO142" s="2154" t="s">
        <v>1440</v>
      </c>
    </row>
    <row r="143" spans="3:41" ht="12">
      <c r="C143" s="2156" t="s">
        <v>570</v>
      </c>
      <c r="D143" s="1611" t="s">
        <v>1417</v>
      </c>
      <c r="E143" s="2157">
        <v>158.4</v>
      </c>
      <c r="F143" s="2157">
        <v>148.65</v>
      </c>
      <c r="G143" s="2157">
        <v>137.74999999999997</v>
      </c>
      <c r="H143" s="2157">
        <v>118.825</v>
      </c>
      <c r="I143" s="2157">
        <v>101.21666666666665</v>
      </c>
      <c r="J143" s="2157">
        <v>99.566666666666663</v>
      </c>
      <c r="K143" s="2157">
        <v>103.63333333333333</v>
      </c>
      <c r="L143" s="2157">
        <v>111.35000000000001</v>
      </c>
      <c r="M143" s="2157">
        <v>112.13333333333331</v>
      </c>
      <c r="N143" s="2157">
        <v>98.066666666666677</v>
      </c>
      <c r="O143" s="2157">
        <v>97.808333333333323</v>
      </c>
      <c r="P143" s="2157">
        <v>99.624999999999986</v>
      </c>
      <c r="Q143" s="2157">
        <v>94.024999999999991</v>
      </c>
      <c r="R143" s="2157">
        <v>87.641666666666652</v>
      </c>
      <c r="S143" s="2157">
        <v>91.141666666666666</v>
      </c>
      <c r="T143" s="2157">
        <v>97.833333333333329</v>
      </c>
      <c r="U143" s="2157">
        <v>101.97500000000001</v>
      </c>
      <c r="V143" s="2157">
        <v>107.81666666666666</v>
      </c>
      <c r="W143" s="2157">
        <v>109.60000000000001</v>
      </c>
      <c r="X143" s="2157">
        <v>104.25</v>
      </c>
      <c r="Y143" s="2157">
        <v>94.38333333333334</v>
      </c>
      <c r="Z143" s="2157">
        <v>99.358333333333334</v>
      </c>
      <c r="AA143" s="2157">
        <v>97.208333333333329</v>
      </c>
      <c r="AB143" s="2157">
        <v>93.466666666666683</v>
      </c>
      <c r="AC143" s="2157">
        <v>98.841666666666683</v>
      </c>
      <c r="AD143" s="2157">
        <v>101.95833333333333</v>
      </c>
      <c r="AE143" s="2158">
        <v>98.708333333333329</v>
      </c>
      <c r="AF143" s="2158">
        <v>95.86666666666666</v>
      </c>
      <c r="AG143" s="2158">
        <v>96.308333333333337</v>
      </c>
      <c r="AH143" s="2157">
        <v>104.10833333333333</v>
      </c>
      <c r="AI143" s="2157">
        <v>97.341666666666654</v>
      </c>
      <c r="AJ143" s="2157">
        <v>82.8</v>
      </c>
      <c r="AK143" s="2157"/>
      <c r="AL143" s="2151"/>
      <c r="AM143" s="2151"/>
      <c r="AN143" s="2151"/>
      <c r="AO143" s="1625" t="s">
        <v>271</v>
      </c>
    </row>
    <row r="144" spans="3:41" ht="12">
      <c r="C144" s="2160" t="s">
        <v>571</v>
      </c>
      <c r="D144" s="1607" t="s">
        <v>1198</v>
      </c>
      <c r="E144" s="2161">
        <f t="shared" ref="E144:AH144" si="75">E146*$AJ$144/$AJ$146</f>
        <v>101.92203524483604</v>
      </c>
      <c r="F144" s="2161">
        <f t="shared" si="75"/>
        <v>102.96054215417209</v>
      </c>
      <c r="G144" s="2161">
        <f t="shared" si="75"/>
        <v>106.051336527196</v>
      </c>
      <c r="H144" s="2161">
        <f t="shared" si="75"/>
        <v>107.22171732978104</v>
      </c>
      <c r="I144" s="2161">
        <f t="shared" si="75"/>
        <v>105.91122051561888</v>
      </c>
      <c r="J144" s="2161">
        <f t="shared" si="75"/>
        <v>103.29022688729464</v>
      </c>
      <c r="K144" s="2161">
        <f t="shared" si="75"/>
        <v>100.43845394578459</v>
      </c>
      <c r="L144" s="2161">
        <f t="shared" si="75"/>
        <v>98.501556138689594</v>
      </c>
      <c r="M144" s="2161">
        <f t="shared" si="75"/>
        <v>98.188355642223186</v>
      </c>
      <c r="N144" s="2161">
        <f t="shared" si="75"/>
        <v>97.191059324527458</v>
      </c>
      <c r="O144" s="2161">
        <f t="shared" si="75"/>
        <v>97.479533466009713</v>
      </c>
      <c r="P144" s="2161">
        <f t="shared" si="75"/>
        <v>94.883266192669609</v>
      </c>
      <c r="Q144" s="2161">
        <f t="shared" si="75"/>
        <v>92.526020350843424</v>
      </c>
      <c r="R144" s="2161">
        <f t="shared" si="75"/>
        <v>91.405092258226745</v>
      </c>
      <c r="S144" s="2161">
        <f t="shared" si="75"/>
        <v>89.056088534728588</v>
      </c>
      <c r="T144" s="2161">
        <f t="shared" si="75"/>
        <v>89.031362179744391</v>
      </c>
      <c r="U144" s="2161">
        <f t="shared" si="75"/>
        <v>89.558857752740479</v>
      </c>
      <c r="V144" s="2161">
        <f t="shared" si="75"/>
        <v>89.872058249206901</v>
      </c>
      <c r="W144" s="2161">
        <f t="shared" si="75"/>
        <v>93.15242134377624</v>
      </c>
      <c r="X144" s="2161">
        <f t="shared" si="75"/>
        <v>96.177278770175647</v>
      </c>
      <c r="Y144" s="2161">
        <f t="shared" si="75"/>
        <v>97.421838637713265</v>
      </c>
      <c r="Z144" s="2161">
        <f t="shared" si="75"/>
        <v>97.627891595914875</v>
      </c>
      <c r="AA144" s="2161">
        <f t="shared" si="75"/>
        <v>98.46858766537737</v>
      </c>
      <c r="AB144" s="2161">
        <f t="shared" si="75"/>
        <v>97.850428790772568</v>
      </c>
      <c r="AC144" s="2161">
        <f t="shared" si="75"/>
        <v>98.27077682550383</v>
      </c>
      <c r="AD144" s="2161">
        <f t="shared" si="75"/>
        <v>98.402650718752852</v>
      </c>
      <c r="AE144" s="2161">
        <f t="shared" si="75"/>
        <v>99.136199249950522</v>
      </c>
      <c r="AF144" s="2161">
        <f t="shared" si="75"/>
        <v>99.284557379855656</v>
      </c>
      <c r="AG144" s="2161">
        <f t="shared" si="75"/>
        <v>98.971356883389234</v>
      </c>
      <c r="AH144" s="2161">
        <f t="shared" si="75"/>
        <v>98.790030280171834</v>
      </c>
      <c r="AI144" s="2161">
        <f>AI146*$AJ$144/$AJ$146</f>
        <v>99.515336693041462</v>
      </c>
      <c r="AJ144" s="1877">
        <f>AK144*AJ145/AK145</f>
        <v>99.696663296258848</v>
      </c>
      <c r="AK144" s="2151">
        <v>98.6</v>
      </c>
      <c r="AL144" s="2149">
        <v>98.4</v>
      </c>
      <c r="AM144" s="2149">
        <v>103.4</v>
      </c>
      <c r="AN144" s="2151">
        <v>98.7</v>
      </c>
    </row>
    <row r="145" spans="2:43" ht="12">
      <c r="C145" s="2160"/>
      <c r="D145" s="1589"/>
      <c r="E145" s="2161"/>
      <c r="F145" s="2161"/>
      <c r="G145" s="2161"/>
      <c r="H145" s="2161"/>
      <c r="I145" s="2161"/>
      <c r="J145" s="2161"/>
      <c r="K145" s="2161"/>
      <c r="L145" s="2161"/>
      <c r="M145" s="2161"/>
      <c r="N145" s="2161"/>
      <c r="O145" s="2161"/>
      <c r="P145" s="2161"/>
      <c r="Q145" s="2161"/>
      <c r="R145" s="2161"/>
      <c r="S145" s="2161"/>
      <c r="T145" s="2161"/>
      <c r="U145" s="2161"/>
      <c r="V145" s="2161"/>
      <c r="W145" s="2161"/>
      <c r="X145" s="2161"/>
      <c r="Y145" s="2161"/>
      <c r="Z145" s="2161"/>
      <c r="AA145" s="2161"/>
      <c r="AB145" s="2161"/>
      <c r="AC145" s="2161"/>
      <c r="AD145" s="2161"/>
      <c r="AE145" s="2162"/>
      <c r="AF145" s="2162"/>
      <c r="AG145" s="2162"/>
      <c r="AH145" s="2161"/>
      <c r="AI145" s="2161"/>
      <c r="AJ145" s="2153">
        <v>100</v>
      </c>
      <c r="AK145" s="2153">
        <v>98.9</v>
      </c>
      <c r="AL145" s="2153">
        <v>98.5</v>
      </c>
      <c r="AM145" s="2153"/>
      <c r="AN145" s="2153"/>
      <c r="AO145" s="2154" t="s">
        <v>1440</v>
      </c>
    </row>
    <row r="146" spans="2:43" ht="12">
      <c r="C146" s="2156"/>
      <c r="D146" s="1611" t="s">
        <v>1417</v>
      </c>
      <c r="E146" s="2157">
        <v>103.05</v>
      </c>
      <c r="F146" s="2157">
        <v>104.10000000000001</v>
      </c>
      <c r="G146" s="2157">
        <v>107.22500000000001</v>
      </c>
      <c r="H146" s="2157">
        <v>108.40833333333335</v>
      </c>
      <c r="I146" s="2157">
        <v>107.08333333333331</v>
      </c>
      <c r="J146" s="2157">
        <v>104.43333333333334</v>
      </c>
      <c r="K146" s="2157">
        <v>101.55000000000001</v>
      </c>
      <c r="L146" s="2157">
        <v>99.591666666666654</v>
      </c>
      <c r="M146" s="2157">
        <v>99.274999999999991</v>
      </c>
      <c r="N146" s="2157">
        <v>98.266666666666652</v>
      </c>
      <c r="O146" s="2157">
        <v>98.558333333333337</v>
      </c>
      <c r="P146" s="2157">
        <v>95.933333333333323</v>
      </c>
      <c r="Q146" s="2157">
        <v>93.550000000000011</v>
      </c>
      <c r="R146" s="2157">
        <v>92.416666666666671</v>
      </c>
      <c r="S146" s="2157">
        <v>90.041666666666671</v>
      </c>
      <c r="T146" s="2157">
        <v>90.016666666666666</v>
      </c>
      <c r="U146" s="2157">
        <v>90.550000000000011</v>
      </c>
      <c r="V146" s="2157">
        <v>90.866666666666674</v>
      </c>
      <c r="W146" s="2157">
        <v>94.183333333333323</v>
      </c>
      <c r="X146" s="2157">
        <v>97.241666666666674</v>
      </c>
      <c r="Y146" s="2157">
        <v>98.5</v>
      </c>
      <c r="Z146" s="2157">
        <v>98.708333333333357</v>
      </c>
      <c r="AA146" s="2157">
        <v>99.558333333333337</v>
      </c>
      <c r="AB146" s="2157">
        <v>98.933333333333337</v>
      </c>
      <c r="AC146" s="2157">
        <v>99.358333333333334</v>
      </c>
      <c r="AD146" s="2157">
        <v>99.491666666666674</v>
      </c>
      <c r="AE146" s="2158">
        <v>100.23333333333335</v>
      </c>
      <c r="AF146" s="2158">
        <v>100.38333333333333</v>
      </c>
      <c r="AG146" s="2158">
        <v>100.06666666666666</v>
      </c>
      <c r="AH146" s="2157">
        <v>99.883333333333326</v>
      </c>
      <c r="AI146" s="2157">
        <v>100.61666666666667</v>
      </c>
      <c r="AJ146" s="2157">
        <v>100.8</v>
      </c>
      <c r="AK146" s="2157"/>
      <c r="AL146" s="2157"/>
      <c r="AM146" s="2157"/>
      <c r="AN146" s="2151"/>
    </row>
    <row r="147" spans="2:43" ht="12">
      <c r="D147" s="1589"/>
      <c r="E147" s="1625"/>
      <c r="AC147" s="2146"/>
      <c r="AD147" s="1589"/>
      <c r="AE147" s="1519"/>
      <c r="AF147" s="1519"/>
      <c r="AG147" s="1519"/>
      <c r="AH147" s="1519"/>
      <c r="AI147" s="1589"/>
      <c r="AJ147" s="1589"/>
      <c r="AK147" s="1589"/>
      <c r="AL147" s="1589"/>
      <c r="AM147" s="1589"/>
      <c r="AN147" s="1589"/>
    </row>
    <row r="148" spans="2:43">
      <c r="B148" s="327" t="s">
        <v>1419</v>
      </c>
      <c r="C148" s="327"/>
      <c r="D148" s="916" t="s">
        <v>581</v>
      </c>
      <c r="E148" s="2163">
        <v>434826.4</v>
      </c>
      <c r="F148" s="2163">
        <v>470873.7</v>
      </c>
      <c r="G148" s="2163">
        <v>496058.5</v>
      </c>
      <c r="H148" s="2163">
        <v>505820.5</v>
      </c>
      <c r="I148" s="2163">
        <v>504509.6</v>
      </c>
      <c r="J148" s="2126">
        <v>511958.8</v>
      </c>
      <c r="K148" s="2126">
        <v>525299.5</v>
      </c>
      <c r="L148" s="2126">
        <v>538659.6</v>
      </c>
      <c r="M148" s="2126">
        <v>542508</v>
      </c>
      <c r="N148" s="2126">
        <v>534564.1</v>
      </c>
      <c r="O148" s="2126">
        <v>530298.6</v>
      </c>
      <c r="P148" s="2126">
        <v>537614.19999999995</v>
      </c>
      <c r="Q148" s="2126">
        <v>527410.5</v>
      </c>
      <c r="R148" s="2126">
        <v>523465.9</v>
      </c>
      <c r="S148" s="2126">
        <v>526219.9</v>
      </c>
      <c r="T148" s="2126">
        <v>529637.9</v>
      </c>
      <c r="U148" s="2126">
        <v>534106.19999999995</v>
      </c>
      <c r="V148" s="2126">
        <v>537257.9</v>
      </c>
      <c r="W148" s="2126">
        <v>538485.5</v>
      </c>
      <c r="X148" s="2126">
        <v>516174.9</v>
      </c>
      <c r="Y148" s="2126">
        <v>497364.2</v>
      </c>
      <c r="Z148" s="2126">
        <v>504873.7</v>
      </c>
      <c r="AA148" s="2126">
        <v>500046.2</v>
      </c>
      <c r="AB148" s="2126">
        <v>499420.6</v>
      </c>
      <c r="AC148" s="2126">
        <v>512677.5</v>
      </c>
      <c r="AD148" s="2126">
        <v>523422.8</v>
      </c>
      <c r="AE148" s="2126">
        <v>540740.80000000005</v>
      </c>
      <c r="AF148" s="2126">
        <v>544829.9</v>
      </c>
      <c r="AG148" s="2164">
        <v>555712.5</v>
      </c>
      <c r="AH148" s="2126">
        <v>556570.5</v>
      </c>
      <c r="AI148" s="2126">
        <v>556800.69999999995</v>
      </c>
      <c r="AJ148" s="2126">
        <v>538787.80000000005</v>
      </c>
      <c r="AK148" s="2126">
        <v>554913.30000000005</v>
      </c>
      <c r="AL148" s="2126">
        <v>567112.69999999995</v>
      </c>
      <c r="AM148" s="2126">
        <v>593903.4</v>
      </c>
      <c r="AN148" s="2134">
        <v>615907.6</v>
      </c>
      <c r="AQ148" s="1625" t="s">
        <v>1471</v>
      </c>
    </row>
    <row r="149" spans="2:43">
      <c r="B149" s="327"/>
      <c r="C149" s="1353"/>
      <c r="D149" s="882"/>
      <c r="E149" s="2165">
        <v>427271.5</v>
      </c>
      <c r="F149" s="2128">
        <v>462963.8</v>
      </c>
      <c r="G149" s="2128">
        <v>487342.8</v>
      </c>
      <c r="H149" s="2128">
        <v>496681.7</v>
      </c>
      <c r="I149" s="2128">
        <v>494916.1</v>
      </c>
      <c r="J149" s="2128">
        <v>502636.2</v>
      </c>
      <c r="K149" s="2128"/>
      <c r="L149" s="2128"/>
      <c r="M149" s="2128"/>
      <c r="N149" s="2128" t="s">
        <v>271</v>
      </c>
      <c r="O149" s="2128"/>
      <c r="P149" s="2128"/>
      <c r="Q149" s="2128"/>
      <c r="R149" s="2128"/>
      <c r="S149" s="2128"/>
      <c r="T149" s="2128"/>
      <c r="U149" s="2128"/>
      <c r="V149" s="2128"/>
      <c r="W149" s="2128"/>
      <c r="X149" s="2128"/>
      <c r="Y149" s="2128"/>
      <c r="Z149" s="2128"/>
      <c r="AA149" s="2128"/>
      <c r="AB149" s="2128"/>
      <c r="AC149" s="2128"/>
      <c r="AD149" s="2128"/>
      <c r="AE149" s="2128"/>
      <c r="AF149" s="2128"/>
      <c r="AG149" s="2165"/>
      <c r="AH149" s="2128"/>
      <c r="AI149" s="2128"/>
      <c r="AJ149" s="2128"/>
      <c r="AK149" s="2128"/>
      <c r="AL149" s="2132"/>
      <c r="AM149" s="2128"/>
      <c r="AN149" s="2132"/>
      <c r="AQ149" s="1625" t="s">
        <v>1472</v>
      </c>
    </row>
    <row r="150" spans="2:43">
      <c r="B150" s="327"/>
      <c r="C150" s="1353"/>
      <c r="D150" s="327" t="s">
        <v>1406</v>
      </c>
      <c r="E150" s="2135">
        <v>407922.9</v>
      </c>
      <c r="F150" s="2135">
        <v>430861.9</v>
      </c>
      <c r="G150" s="2135">
        <v>441677.9</v>
      </c>
      <c r="H150" s="2135">
        <v>444297.2</v>
      </c>
      <c r="I150" s="2135">
        <v>440841.6</v>
      </c>
      <c r="J150" s="2131">
        <v>447936.9</v>
      </c>
      <c r="K150" s="2131">
        <v>462177.3</v>
      </c>
      <c r="L150" s="2131">
        <v>475806.1</v>
      </c>
      <c r="M150" s="2131">
        <v>475217.3</v>
      </c>
      <c r="N150" s="2131">
        <v>470507.4</v>
      </c>
      <c r="O150" s="2131">
        <v>473320.1</v>
      </c>
      <c r="P150" s="2131">
        <v>485623</v>
      </c>
      <c r="Q150" s="2131">
        <v>482113.5</v>
      </c>
      <c r="R150" s="2131">
        <v>486545.5</v>
      </c>
      <c r="S150" s="2131">
        <v>495922.8</v>
      </c>
      <c r="T150" s="2131">
        <v>504269.4</v>
      </c>
      <c r="U150" s="2131">
        <v>515134.1</v>
      </c>
      <c r="V150" s="2131">
        <v>521784.6</v>
      </c>
      <c r="W150" s="2131">
        <v>527271.6</v>
      </c>
      <c r="X150" s="2131">
        <v>508262</v>
      </c>
      <c r="Y150" s="2131">
        <v>495875.6</v>
      </c>
      <c r="Z150" s="2131">
        <v>512064.7</v>
      </c>
      <c r="AA150" s="2131">
        <v>514686.7</v>
      </c>
      <c r="AB150" s="2131">
        <v>517919.3</v>
      </c>
      <c r="AC150" s="2131">
        <v>532072.30000000005</v>
      </c>
      <c r="AD150" s="2131">
        <v>530195.30000000005</v>
      </c>
      <c r="AE150" s="2131">
        <v>539413.5</v>
      </c>
      <c r="AF150" s="2131">
        <v>543479.1</v>
      </c>
      <c r="AG150" s="1351">
        <v>553173.5</v>
      </c>
      <c r="AH150" s="2131">
        <v>554532</v>
      </c>
      <c r="AI150" s="2134">
        <v>550117.19999999995</v>
      </c>
      <c r="AJ150" s="2134">
        <v>528630</v>
      </c>
      <c r="AK150" s="2134">
        <v>545041.69999999995</v>
      </c>
      <c r="AL150" s="2126">
        <v>551971</v>
      </c>
      <c r="AM150" s="2134">
        <v>554655.5</v>
      </c>
      <c r="AN150" s="2134">
        <v>558729.4</v>
      </c>
    </row>
    <row r="151" spans="2:43">
      <c r="B151" s="327"/>
      <c r="C151" s="1353"/>
      <c r="D151" s="327"/>
      <c r="E151" s="1349">
        <v>389690.1</v>
      </c>
      <c r="F151" s="2038">
        <v>411707</v>
      </c>
      <c r="G151" s="2038">
        <v>421620.6</v>
      </c>
      <c r="H151" s="2038">
        <v>423870.1</v>
      </c>
      <c r="I151" s="2038">
        <v>420074.5</v>
      </c>
      <c r="J151" s="2038">
        <v>426791.7</v>
      </c>
      <c r="K151" s="2038"/>
      <c r="L151" s="2038"/>
      <c r="M151" s="2038"/>
      <c r="N151" s="2038"/>
      <c r="O151" s="2038"/>
      <c r="P151" s="2038"/>
      <c r="Q151" s="2038"/>
      <c r="R151" s="2038"/>
      <c r="S151" s="2038"/>
      <c r="T151" s="2038"/>
      <c r="U151" s="2038"/>
      <c r="V151" s="2038"/>
      <c r="W151" s="2038"/>
      <c r="X151" s="2038"/>
      <c r="Y151" s="2038"/>
      <c r="Z151" s="2038"/>
      <c r="AA151" s="2038"/>
      <c r="AB151" s="2038"/>
      <c r="AC151" s="2038"/>
      <c r="AD151" s="2038"/>
      <c r="AE151" s="2038"/>
      <c r="AF151" s="2038"/>
      <c r="AG151" s="1349"/>
      <c r="AH151" s="2038"/>
    </row>
    <row r="152" spans="2:43">
      <c r="C152" s="2142"/>
      <c r="D152" s="916" t="s">
        <v>1407</v>
      </c>
      <c r="E152" s="2125">
        <f>E153*$J$152/$J$153</f>
        <v>419292.44014362461</v>
      </c>
      <c r="F152" s="2125">
        <f>F153*$J$152/$J$153</f>
        <v>443879.32392560632</v>
      </c>
      <c r="G152" s="2125">
        <f>G153*$J$152/$J$153</f>
        <v>451344.93115950539</v>
      </c>
      <c r="H152" s="2125">
        <f>H153*$J$152/$J$153</f>
        <v>454848.39862881886</v>
      </c>
      <c r="I152" s="2125">
        <f>I153*$J$152/$J$153</f>
        <v>452009.05341212539</v>
      </c>
      <c r="J152" s="2125">
        <v>457895.3</v>
      </c>
      <c r="K152" s="2125">
        <v>466526.2</v>
      </c>
      <c r="L152" s="2125">
        <v>477404.4</v>
      </c>
      <c r="M152" s="2125">
        <v>477448.6</v>
      </c>
      <c r="N152" s="2125">
        <v>470333.8</v>
      </c>
      <c r="O152" s="2125">
        <v>471108.8</v>
      </c>
      <c r="P152" s="2125">
        <v>479716.9</v>
      </c>
      <c r="Q152" s="2125">
        <v>478473.2</v>
      </c>
      <c r="R152" s="2125">
        <v>482031.7</v>
      </c>
      <c r="S152" s="2125">
        <v>491445.5</v>
      </c>
      <c r="T152" s="2125">
        <v>497508.5</v>
      </c>
      <c r="U152" s="2125">
        <v>507230.9</v>
      </c>
      <c r="V152" s="2125">
        <v>516069</v>
      </c>
      <c r="W152" s="2125">
        <v>526352.9</v>
      </c>
      <c r="X152" s="2125">
        <v>507025.2</v>
      </c>
      <c r="Y152" s="2125">
        <v>500404.9</v>
      </c>
      <c r="Z152" s="2125">
        <v>527759.6</v>
      </c>
      <c r="AA152" s="2125">
        <v>530480</v>
      </c>
      <c r="AB152" s="2125">
        <v>527913</v>
      </c>
      <c r="AC152" s="2125">
        <v>541802.9</v>
      </c>
      <c r="AD152" s="2125">
        <v>534559.1</v>
      </c>
      <c r="AE152" s="1944" t="s">
        <v>785</v>
      </c>
      <c r="AF152" s="1944" t="s">
        <v>785</v>
      </c>
      <c r="AG152" s="1944" t="s">
        <v>785</v>
      </c>
      <c r="AH152" s="1944" t="s">
        <v>785</v>
      </c>
      <c r="AI152" s="1944" t="s">
        <v>785</v>
      </c>
      <c r="AJ152" s="1944" t="s">
        <v>785</v>
      </c>
      <c r="AK152" s="1944" t="s">
        <v>785</v>
      </c>
      <c r="AL152" s="1944"/>
      <c r="AM152" s="1944"/>
      <c r="AN152" s="1945"/>
    </row>
    <row r="153" spans="2:43">
      <c r="C153" s="2142"/>
      <c r="D153" s="2166" t="s">
        <v>1420</v>
      </c>
      <c r="E153" s="2128">
        <v>437966.3</v>
      </c>
      <c r="F153" s="2128">
        <v>463648.2</v>
      </c>
      <c r="G153" s="2128">
        <v>471446.3</v>
      </c>
      <c r="H153" s="2128">
        <v>475105.8</v>
      </c>
      <c r="I153" s="2128">
        <v>472140</v>
      </c>
      <c r="J153" s="2128">
        <v>478288.4</v>
      </c>
      <c r="K153" s="2128"/>
      <c r="L153" s="2128"/>
      <c r="M153" s="2128"/>
      <c r="N153" s="2128"/>
      <c r="O153" s="2128"/>
      <c r="P153" s="2128"/>
      <c r="Q153" s="2128"/>
      <c r="R153" s="2128"/>
      <c r="S153" s="2128"/>
      <c r="T153" s="2128"/>
      <c r="U153" s="2128"/>
      <c r="V153" s="2128"/>
      <c r="W153" s="2128"/>
      <c r="X153" s="2128"/>
      <c r="Y153" s="2128"/>
      <c r="Z153" s="1618"/>
      <c r="AA153" s="1618"/>
      <c r="AB153" s="1618"/>
      <c r="AC153" s="1618"/>
      <c r="AD153" s="1618"/>
      <c r="AE153" s="882"/>
      <c r="AF153" s="882"/>
      <c r="AG153" s="882"/>
      <c r="AH153" s="1618"/>
      <c r="AI153" s="1618"/>
      <c r="AJ153" s="1618"/>
      <c r="AK153" s="1618"/>
      <c r="AL153" s="1618"/>
      <c r="AM153" s="1618"/>
    </row>
    <row r="154" spans="2:43">
      <c r="C154" s="2142"/>
      <c r="D154" s="2167"/>
      <c r="E154" s="2038"/>
      <c r="F154" s="2038"/>
      <c r="G154" s="2038"/>
      <c r="H154" s="2038"/>
      <c r="I154" s="2038"/>
      <c r="J154" s="2038"/>
      <c r="K154" s="2038"/>
      <c r="L154" s="2038"/>
      <c r="M154" s="2038"/>
      <c r="N154" s="2038"/>
      <c r="O154" s="2038"/>
      <c r="P154" s="2038"/>
      <c r="Q154" s="2038"/>
      <c r="R154" s="2038"/>
      <c r="S154" s="2038"/>
      <c r="T154" s="2038"/>
      <c r="U154" s="2038"/>
      <c r="V154" s="2038"/>
      <c r="W154" s="2038"/>
      <c r="X154" s="2038"/>
      <c r="Y154" s="2038"/>
      <c r="AH154" s="1625"/>
    </row>
    <row r="155" spans="2:43">
      <c r="C155" s="826" t="s">
        <v>1199</v>
      </c>
      <c r="D155" s="1589"/>
      <c r="E155" s="1625"/>
      <c r="AC155" s="2146"/>
      <c r="AD155" s="1589"/>
      <c r="AE155" s="1519"/>
      <c r="AF155" s="1519"/>
      <c r="AG155" s="1519"/>
      <c r="AH155" s="1519"/>
      <c r="AI155" s="1589"/>
      <c r="AJ155" s="1589"/>
      <c r="AK155" s="1589"/>
      <c r="AL155" s="1589"/>
      <c r="AM155" s="1589"/>
      <c r="AN155" s="1589"/>
    </row>
    <row r="156" spans="2:43" ht="12">
      <c r="B156" s="2168"/>
      <c r="C156" s="2169" t="s">
        <v>1139</v>
      </c>
      <c r="D156" s="1607" t="s">
        <v>1198</v>
      </c>
      <c r="E156" s="1608">
        <v>92.9</v>
      </c>
      <c r="F156" s="1608">
        <v>97.1</v>
      </c>
      <c r="G156" s="1608">
        <v>100.3</v>
      </c>
      <c r="H156" s="1608">
        <v>101.7</v>
      </c>
      <c r="I156" s="1608">
        <v>102.6</v>
      </c>
      <c r="J156" s="1608">
        <v>104.5</v>
      </c>
      <c r="K156" s="1608">
        <v>106.1</v>
      </c>
      <c r="L156" s="1608">
        <v>108.5</v>
      </c>
      <c r="M156" s="1608">
        <v>109.6</v>
      </c>
      <c r="N156" s="1608">
        <v>107.9</v>
      </c>
      <c r="O156" s="1608">
        <v>106.7</v>
      </c>
      <c r="P156" s="1608">
        <v>106.5</v>
      </c>
      <c r="Q156" s="1608">
        <v>104.9</v>
      </c>
      <c r="R156" s="1608">
        <v>102.2</v>
      </c>
      <c r="S156" s="1608">
        <v>102</v>
      </c>
      <c r="T156" s="1608">
        <v>101.9</v>
      </c>
      <c r="U156" s="1608">
        <v>103.1</v>
      </c>
      <c r="V156" s="1608">
        <v>103.8</v>
      </c>
      <c r="W156" s="1608">
        <v>103.2</v>
      </c>
      <c r="X156" s="1608">
        <v>101.7</v>
      </c>
      <c r="Y156" s="1608">
        <v>97.6</v>
      </c>
      <c r="Z156" s="1608">
        <v>98.8</v>
      </c>
      <c r="AA156" s="1608">
        <v>98.9</v>
      </c>
      <c r="AB156" s="1608">
        <v>97.7</v>
      </c>
      <c r="AC156" s="1608">
        <v>97.9</v>
      </c>
      <c r="AD156" s="1608">
        <v>99</v>
      </c>
      <c r="AE156" s="1609">
        <v>99.3</v>
      </c>
      <c r="AF156" s="1609">
        <v>100.2</v>
      </c>
      <c r="AG156" s="1609">
        <v>100.8</v>
      </c>
      <c r="AH156" s="1609">
        <v>101.8</v>
      </c>
      <c r="AI156" s="1608">
        <v>101.7</v>
      </c>
      <c r="AJ156" s="1608">
        <v>100</v>
      </c>
      <c r="AK156" s="1608">
        <v>101.5</v>
      </c>
      <c r="AL156" s="1608">
        <v>104.3</v>
      </c>
      <c r="AM156" s="1608">
        <v>106.2</v>
      </c>
      <c r="AN156" s="1610">
        <v>109.4</v>
      </c>
    </row>
    <row r="157" spans="2:43" s="327" customFormat="1">
      <c r="B157" s="1454"/>
      <c r="C157" s="2170"/>
      <c r="D157" s="1589" t="s">
        <v>1140</v>
      </c>
      <c r="E157" s="1531">
        <v>87.8</v>
      </c>
      <c r="F157" s="1531">
        <v>92.4</v>
      </c>
      <c r="G157" s="1531">
        <v>100</v>
      </c>
      <c r="H157" s="1531">
        <v>101</v>
      </c>
      <c r="I157" s="1531">
        <v>101.7</v>
      </c>
      <c r="J157" s="1531">
        <v>105.2</v>
      </c>
      <c r="K157" s="1531">
        <v>107.3</v>
      </c>
      <c r="L157" s="1531">
        <v>110.9</v>
      </c>
      <c r="M157" s="1531">
        <v>110.2</v>
      </c>
      <c r="N157" s="1531">
        <v>110.4</v>
      </c>
      <c r="O157" s="1531">
        <v>108.8</v>
      </c>
      <c r="P157" s="1531">
        <v>111.9</v>
      </c>
      <c r="Q157" s="1531">
        <v>111.7</v>
      </c>
      <c r="R157" s="1531">
        <v>105.6</v>
      </c>
      <c r="S157" s="1531">
        <v>107.8</v>
      </c>
      <c r="T157" s="1531">
        <v>112.1</v>
      </c>
      <c r="U157" s="1531">
        <v>115.2</v>
      </c>
      <c r="V157" s="1531">
        <v>117.3</v>
      </c>
      <c r="W157" s="1531">
        <v>117.8</v>
      </c>
      <c r="X157" s="1531">
        <v>119.1</v>
      </c>
      <c r="Y157" s="1531">
        <v>114.3</v>
      </c>
      <c r="Z157" s="1531">
        <v>118.4</v>
      </c>
      <c r="AA157" s="1531">
        <v>118.9</v>
      </c>
      <c r="AB157" s="1531">
        <v>117.4</v>
      </c>
      <c r="AC157" s="1531">
        <v>109.2</v>
      </c>
      <c r="AD157" s="1531">
        <v>105.6</v>
      </c>
      <c r="AE157" s="1531">
        <v>100.2</v>
      </c>
      <c r="AF157" s="1531">
        <v>101.7</v>
      </c>
      <c r="AG157" s="1531">
        <v>105.7</v>
      </c>
      <c r="AH157" s="1531">
        <v>120.7</v>
      </c>
      <c r="AI157" s="1531">
        <v>123</v>
      </c>
      <c r="AJ157" s="1531">
        <v>120.9</v>
      </c>
      <c r="AK157" s="1531"/>
      <c r="AL157" s="1531"/>
      <c r="AM157" s="1531"/>
      <c r="AN157" s="1531"/>
      <c r="AO157" s="1358" t="s">
        <v>1148</v>
      </c>
    </row>
    <row r="158" spans="2:43" s="327" customFormat="1">
      <c r="B158" s="1454"/>
      <c r="C158" s="2170"/>
      <c r="D158" s="1589" t="s">
        <v>1149</v>
      </c>
      <c r="E158" s="1531">
        <v>94.8</v>
      </c>
      <c r="F158" s="1531">
        <v>99.1</v>
      </c>
      <c r="G158" s="1531">
        <v>102.4</v>
      </c>
      <c r="H158" s="1531">
        <v>103.8</v>
      </c>
      <c r="I158" s="1531">
        <v>104.8</v>
      </c>
      <c r="J158" s="1531">
        <v>106.7</v>
      </c>
      <c r="K158" s="1531">
        <v>108.3</v>
      </c>
      <c r="L158" s="1531">
        <v>110.7</v>
      </c>
      <c r="M158" s="1531">
        <v>111.9</v>
      </c>
      <c r="N158" s="1531">
        <v>110.1</v>
      </c>
      <c r="O158" s="1531">
        <v>109</v>
      </c>
      <c r="P158" s="1531">
        <v>108.7</v>
      </c>
      <c r="Q158" s="1531">
        <v>107.1</v>
      </c>
      <c r="R158" s="1531">
        <v>104.3</v>
      </c>
      <c r="S158" s="1531">
        <v>104</v>
      </c>
      <c r="T158" s="1531">
        <v>103.6</v>
      </c>
      <c r="U158" s="1531">
        <v>104.9</v>
      </c>
      <c r="V158" s="1531">
        <v>105.7</v>
      </c>
      <c r="W158" s="1531">
        <v>104.9</v>
      </c>
      <c r="X158" s="1531">
        <v>103.3</v>
      </c>
      <c r="Y158" s="1531">
        <v>99.1</v>
      </c>
      <c r="Z158" s="1531">
        <v>100.1</v>
      </c>
      <c r="AA158" s="1531">
        <v>100.2</v>
      </c>
      <c r="AB158" s="1531">
        <v>99.1</v>
      </c>
      <c r="AC158" s="1531">
        <v>99</v>
      </c>
      <c r="AD158" s="1531">
        <v>100</v>
      </c>
      <c r="AE158" s="1531"/>
      <c r="AF158" s="1531"/>
      <c r="AG158" s="1531"/>
      <c r="AH158" s="1531"/>
      <c r="AI158" s="1531"/>
      <c r="AJ158" s="1531"/>
      <c r="AK158" s="1531"/>
      <c r="AL158" s="1531"/>
      <c r="AM158" s="1531"/>
      <c r="AN158" s="1531"/>
    </row>
    <row r="159" spans="2:43" s="327" customFormat="1">
      <c r="B159" s="1454"/>
      <c r="C159" s="2170"/>
      <c r="D159" s="1589" t="s">
        <v>1141</v>
      </c>
      <c r="E159" s="1531">
        <v>90.6</v>
      </c>
      <c r="F159" s="1531">
        <v>94.7</v>
      </c>
      <c r="G159" s="1531">
        <v>97.9</v>
      </c>
      <c r="H159" s="1531">
        <v>99.2</v>
      </c>
      <c r="I159" s="1531">
        <v>100.1</v>
      </c>
      <c r="J159" s="1531">
        <v>101.9</v>
      </c>
      <c r="K159" s="1531">
        <v>103.5</v>
      </c>
      <c r="L159" s="1531">
        <v>105.8</v>
      </c>
      <c r="M159" s="1531">
        <v>107</v>
      </c>
      <c r="N159" s="1531">
        <v>105.3</v>
      </c>
      <c r="O159" s="1531">
        <v>104.2</v>
      </c>
      <c r="P159" s="1531">
        <v>103.9</v>
      </c>
      <c r="Q159" s="1531">
        <v>102.3</v>
      </c>
      <c r="R159" s="1531">
        <v>99.7</v>
      </c>
      <c r="S159" s="1531">
        <v>99.4</v>
      </c>
      <c r="T159" s="1531">
        <v>99</v>
      </c>
      <c r="U159" s="1531">
        <v>100.2</v>
      </c>
      <c r="V159" s="1531">
        <v>101</v>
      </c>
      <c r="W159" s="1531">
        <v>100.3</v>
      </c>
      <c r="X159" s="1531">
        <v>98.7</v>
      </c>
      <c r="Y159" s="1531"/>
      <c r="Z159" s="1531"/>
      <c r="AA159" s="1531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2"/>
      <c r="AM159" s="1532"/>
      <c r="AN159" s="1531"/>
      <c r="AO159" s="327" t="s">
        <v>64</v>
      </c>
    </row>
    <row r="160" spans="2:43" s="327" customFormat="1">
      <c r="B160" s="1454"/>
      <c r="C160" s="2169" t="s">
        <v>1143</v>
      </c>
      <c r="D160" s="1607" t="s">
        <v>1198</v>
      </c>
      <c r="E160" s="1609">
        <v>105.8</v>
      </c>
      <c r="F160" s="1609">
        <v>107.2</v>
      </c>
      <c r="G160" s="1609">
        <v>107.7</v>
      </c>
      <c r="H160" s="1609">
        <v>107.7</v>
      </c>
      <c r="I160" s="1609">
        <v>107.4</v>
      </c>
      <c r="J160" s="1609">
        <v>109.2</v>
      </c>
      <c r="K160" s="1609">
        <v>111.3</v>
      </c>
      <c r="L160" s="1609">
        <v>113.6</v>
      </c>
      <c r="M160" s="1609">
        <v>112.4</v>
      </c>
      <c r="N160" s="1609">
        <v>110.6</v>
      </c>
      <c r="O160" s="1609">
        <v>109.9</v>
      </c>
      <c r="P160" s="1609">
        <v>110.6</v>
      </c>
      <c r="Q160" s="1609">
        <v>110.3</v>
      </c>
      <c r="R160" s="1609">
        <v>108.3</v>
      </c>
      <c r="S160" s="1609">
        <v>108.3</v>
      </c>
      <c r="T160" s="1609">
        <v>108.2</v>
      </c>
      <c r="U160" s="1609">
        <v>109.9</v>
      </c>
      <c r="V160" s="1609">
        <v>110.3</v>
      </c>
      <c r="W160" s="1609">
        <v>109.3</v>
      </c>
      <c r="X160" s="1609">
        <v>106.3</v>
      </c>
      <c r="Y160" s="1609">
        <v>103.8</v>
      </c>
      <c r="Z160" s="1609">
        <v>105.8</v>
      </c>
      <c r="AA160" s="1609">
        <v>105.9</v>
      </c>
      <c r="AB160" s="1609">
        <v>104.9</v>
      </c>
      <c r="AC160" s="1609">
        <v>103.9</v>
      </c>
      <c r="AD160" s="1609">
        <v>101.5</v>
      </c>
      <c r="AE160" s="1609">
        <v>101.5</v>
      </c>
      <c r="AF160" s="1609">
        <v>102.5</v>
      </c>
      <c r="AG160" s="1609">
        <v>102.1</v>
      </c>
      <c r="AH160" s="1609">
        <v>102.2</v>
      </c>
      <c r="AI160" s="1609">
        <v>101.5</v>
      </c>
      <c r="AJ160" s="1609">
        <v>100.2</v>
      </c>
      <c r="AK160" s="1609">
        <v>101.5</v>
      </c>
      <c r="AL160" s="1531">
        <v>100.6</v>
      </c>
      <c r="AM160" s="1531">
        <v>98.9</v>
      </c>
      <c r="AN160" s="1531">
        <v>98.4</v>
      </c>
    </row>
    <row r="161" spans="2:41" s="327" customFormat="1">
      <c r="B161" s="1454"/>
      <c r="C161" s="2170"/>
      <c r="D161" s="1589" t="s">
        <v>1140</v>
      </c>
      <c r="E161" s="1531">
        <v>104.6</v>
      </c>
      <c r="F161" s="1531">
        <v>105.8</v>
      </c>
      <c r="G161" s="1531">
        <v>106.5</v>
      </c>
      <c r="H161" s="1531">
        <v>106.4</v>
      </c>
      <c r="I161" s="1531">
        <v>106.1</v>
      </c>
      <c r="J161" s="1531">
        <v>107.8</v>
      </c>
      <c r="K161" s="1531">
        <v>109.9</v>
      </c>
      <c r="L161" s="1531">
        <v>112.3</v>
      </c>
      <c r="M161" s="1531">
        <v>110.9</v>
      </c>
      <c r="N161" s="1531">
        <v>109.2</v>
      </c>
      <c r="O161" s="1531">
        <v>108.6</v>
      </c>
      <c r="P161" s="1531">
        <v>109.2</v>
      </c>
      <c r="Q161" s="1531">
        <v>109.1</v>
      </c>
      <c r="R161" s="1531">
        <v>106.9</v>
      </c>
      <c r="S161" s="1531">
        <v>107</v>
      </c>
      <c r="T161" s="1531">
        <v>106.9</v>
      </c>
      <c r="U161" s="1531">
        <v>108.6</v>
      </c>
      <c r="V161" s="1531">
        <v>109</v>
      </c>
      <c r="W161" s="1531">
        <v>108</v>
      </c>
      <c r="X161" s="1531">
        <v>105.1</v>
      </c>
      <c r="Y161" s="1531">
        <v>102.5</v>
      </c>
      <c r="Z161" s="1531">
        <v>104.5</v>
      </c>
      <c r="AA161" s="1531">
        <v>104.6</v>
      </c>
      <c r="AB161" s="1610">
        <v>103.7</v>
      </c>
      <c r="AC161" s="1610">
        <v>102.7</v>
      </c>
      <c r="AD161" s="1610">
        <v>100.3</v>
      </c>
      <c r="AE161" s="1610">
        <v>100.3</v>
      </c>
      <c r="AF161" s="1610">
        <v>101.3</v>
      </c>
      <c r="AG161" s="1610">
        <v>101</v>
      </c>
      <c r="AH161" s="1610">
        <v>101</v>
      </c>
      <c r="AI161" s="1610">
        <v>100.4</v>
      </c>
      <c r="AJ161" s="1610">
        <v>98.9</v>
      </c>
      <c r="AK161" s="1610"/>
      <c r="AL161" s="1610"/>
      <c r="AM161" s="1610"/>
      <c r="AN161" s="1610"/>
      <c r="AO161" s="1358" t="s">
        <v>1148</v>
      </c>
    </row>
    <row r="162" spans="2:41" s="327" customFormat="1">
      <c r="B162" s="1454"/>
      <c r="C162" s="2170"/>
      <c r="D162" s="1589" t="s">
        <v>1149</v>
      </c>
      <c r="E162" s="1610">
        <v>101</v>
      </c>
      <c r="F162" s="1610">
        <v>102.4</v>
      </c>
      <c r="G162" s="1610">
        <v>102.9</v>
      </c>
      <c r="H162" s="1610">
        <v>102.8</v>
      </c>
      <c r="I162" s="1610">
        <v>102.6</v>
      </c>
      <c r="J162" s="1610">
        <v>104.2</v>
      </c>
      <c r="K162" s="1610">
        <v>106.2</v>
      </c>
      <c r="L162" s="1610">
        <v>108.4</v>
      </c>
      <c r="M162" s="1610">
        <v>107.3</v>
      </c>
      <c r="N162" s="1610">
        <v>105.5</v>
      </c>
      <c r="O162" s="1610">
        <v>105</v>
      </c>
      <c r="P162" s="1610">
        <v>105.5</v>
      </c>
      <c r="Q162" s="1610">
        <v>105.3</v>
      </c>
      <c r="R162" s="1610">
        <v>103.4</v>
      </c>
      <c r="S162" s="1610">
        <v>103.3</v>
      </c>
      <c r="T162" s="1610">
        <v>102.9</v>
      </c>
      <c r="U162" s="1610">
        <v>104.6</v>
      </c>
      <c r="V162" s="1610">
        <v>105.1</v>
      </c>
      <c r="W162" s="1610">
        <v>103.9</v>
      </c>
      <c r="X162" s="1610">
        <v>101</v>
      </c>
      <c r="Y162" s="1610">
        <v>98.6</v>
      </c>
      <c r="Z162" s="1610">
        <v>100.2</v>
      </c>
      <c r="AA162" s="1610">
        <v>100.4</v>
      </c>
      <c r="AB162" s="1610">
        <v>99.5</v>
      </c>
      <c r="AC162" s="1610">
        <v>98.3</v>
      </c>
      <c r="AD162" s="1610">
        <v>95.9</v>
      </c>
      <c r="AE162" s="1610"/>
      <c r="AF162" s="1610"/>
      <c r="AG162" s="1610"/>
      <c r="AH162" s="1610"/>
      <c r="AI162" s="1610"/>
      <c r="AJ162" s="1610"/>
      <c r="AK162" s="1610"/>
      <c r="AL162" s="1610"/>
      <c r="AM162" s="1610"/>
      <c r="AN162" s="1610"/>
    </row>
    <row r="163" spans="2:41" s="327" customFormat="1">
      <c r="B163" s="1455" t="s">
        <v>1150</v>
      </c>
      <c r="C163" s="2171"/>
      <c r="D163" s="1611" t="s">
        <v>1141</v>
      </c>
      <c r="E163" s="1612">
        <v>96.8</v>
      </c>
      <c r="F163" s="1612">
        <v>98.1</v>
      </c>
      <c r="G163" s="1612">
        <v>98.7</v>
      </c>
      <c r="H163" s="1612">
        <v>98.5</v>
      </c>
      <c r="I163" s="1612">
        <v>98.3</v>
      </c>
      <c r="J163" s="1612">
        <v>99.9</v>
      </c>
      <c r="K163" s="1612">
        <v>101.8</v>
      </c>
      <c r="L163" s="1612">
        <v>103.9</v>
      </c>
      <c r="M163" s="1612">
        <v>102.9</v>
      </c>
      <c r="N163" s="1612">
        <v>101.2</v>
      </c>
      <c r="O163" s="1612">
        <v>100.7</v>
      </c>
      <c r="P163" s="1612">
        <v>101.2</v>
      </c>
      <c r="Q163" s="1612">
        <v>100.9</v>
      </c>
      <c r="R163" s="1612">
        <v>99.1</v>
      </c>
      <c r="S163" s="1612">
        <v>99</v>
      </c>
      <c r="T163" s="1612">
        <v>98.6</v>
      </c>
      <c r="U163" s="1612">
        <v>100.2</v>
      </c>
      <c r="V163" s="1612">
        <v>100.7</v>
      </c>
      <c r="W163" s="1612">
        <v>99.6</v>
      </c>
      <c r="X163" s="1612">
        <v>96.8</v>
      </c>
      <c r="Y163" s="1612"/>
      <c r="Z163" s="1612"/>
      <c r="AA163" s="1612"/>
      <c r="AB163" s="1532"/>
      <c r="AC163" s="1532"/>
      <c r="AD163" s="1532"/>
      <c r="AE163" s="1532"/>
      <c r="AF163" s="1532"/>
      <c r="AG163" s="1532"/>
      <c r="AH163" s="1532"/>
      <c r="AI163" s="1532"/>
      <c r="AJ163" s="1532"/>
      <c r="AK163" s="1532"/>
      <c r="AL163" s="1531"/>
      <c r="AM163" s="1531"/>
      <c r="AN163" s="1531"/>
    </row>
    <row r="164" spans="2:41" s="327" customFormat="1">
      <c r="B164" s="1455"/>
      <c r="C164" s="2172" t="s">
        <v>1144</v>
      </c>
      <c r="D164" s="1589" t="s">
        <v>1198</v>
      </c>
      <c r="E164" s="1610">
        <v>147.6</v>
      </c>
      <c r="F164" s="1610">
        <v>146.19999999999999</v>
      </c>
      <c r="G164" s="1610">
        <v>133.6</v>
      </c>
      <c r="H164" s="1610">
        <v>113.8</v>
      </c>
      <c r="I164" s="1610">
        <v>102.4</v>
      </c>
      <c r="J164" s="1610">
        <v>103.9</v>
      </c>
      <c r="K164" s="1610">
        <v>107.5</v>
      </c>
      <c r="L164" s="1610">
        <v>115.2</v>
      </c>
      <c r="M164" s="1610">
        <v>115.6</v>
      </c>
      <c r="N164" s="1610">
        <v>105.3</v>
      </c>
      <c r="O164" s="1610">
        <v>106.6</v>
      </c>
      <c r="P164" s="1610">
        <v>112.2</v>
      </c>
      <c r="Q164" s="1610">
        <v>105.4</v>
      </c>
      <c r="R164" s="1610">
        <v>110.2</v>
      </c>
      <c r="S164" s="1610">
        <v>115.9</v>
      </c>
      <c r="T164" s="1610">
        <v>118.5</v>
      </c>
      <c r="U164" s="1610">
        <v>119.9</v>
      </c>
      <c r="V164" s="1610">
        <v>123.5</v>
      </c>
      <c r="W164" s="1610">
        <v>125.3</v>
      </c>
      <c r="X164" s="1610">
        <v>113.9</v>
      </c>
      <c r="Y164" s="1610">
        <v>104.9</v>
      </c>
      <c r="Z164" s="1610">
        <v>113.1</v>
      </c>
      <c r="AA164" s="1610">
        <v>113</v>
      </c>
      <c r="AB164" s="1531">
        <v>113.1</v>
      </c>
      <c r="AC164" s="1531">
        <v>118.9</v>
      </c>
      <c r="AD164" s="1531">
        <v>121</v>
      </c>
      <c r="AE164" s="1531">
        <v>119.4</v>
      </c>
      <c r="AF164" s="1531">
        <v>118</v>
      </c>
      <c r="AG164" s="1531">
        <v>116.9</v>
      </c>
      <c r="AH164" s="1531">
        <v>116.3</v>
      </c>
      <c r="AI164" s="1531">
        <v>113.9</v>
      </c>
      <c r="AJ164" s="1531">
        <v>98.7</v>
      </c>
      <c r="AK164" s="1531">
        <v>109</v>
      </c>
      <c r="AL164" s="1609">
        <v>113</v>
      </c>
      <c r="AM164" s="1609">
        <v>110.6</v>
      </c>
      <c r="AN164" s="1531">
        <v>107.8</v>
      </c>
    </row>
    <row r="165" spans="2:41" s="327" customFormat="1">
      <c r="B165" s="1454"/>
      <c r="C165" s="2173"/>
      <c r="D165" s="1589" t="s">
        <v>1140</v>
      </c>
      <c r="E165" s="1531">
        <v>123.6</v>
      </c>
      <c r="F165" s="1531">
        <v>122.4</v>
      </c>
      <c r="G165" s="1531">
        <v>111.9</v>
      </c>
      <c r="H165" s="1531">
        <v>95.2</v>
      </c>
      <c r="I165" s="1531">
        <v>85.7</v>
      </c>
      <c r="J165" s="1531">
        <v>87</v>
      </c>
      <c r="K165" s="1531">
        <v>90</v>
      </c>
      <c r="L165" s="1531">
        <v>96.5</v>
      </c>
      <c r="M165" s="1531">
        <v>96.7</v>
      </c>
      <c r="N165" s="1531">
        <v>88.2</v>
      </c>
      <c r="O165" s="1531">
        <v>89.2</v>
      </c>
      <c r="P165" s="1531">
        <v>93.9</v>
      </c>
      <c r="Q165" s="1531">
        <v>88.2</v>
      </c>
      <c r="R165" s="1531">
        <v>92.3</v>
      </c>
      <c r="S165" s="1531">
        <v>97</v>
      </c>
      <c r="T165" s="1531">
        <v>99.2</v>
      </c>
      <c r="U165" s="1531">
        <v>100.4</v>
      </c>
      <c r="V165" s="1531">
        <v>103.4</v>
      </c>
      <c r="W165" s="1531">
        <v>104.9</v>
      </c>
      <c r="X165" s="1531">
        <v>95.3</v>
      </c>
      <c r="Y165" s="1531">
        <v>87.6</v>
      </c>
      <c r="Z165" s="1531">
        <v>94.5</v>
      </c>
      <c r="AA165" s="1531">
        <v>94.3</v>
      </c>
      <c r="AB165" s="1531">
        <v>94.3</v>
      </c>
      <c r="AC165" s="1531">
        <v>99.1</v>
      </c>
      <c r="AD165" s="1531">
        <v>100.8</v>
      </c>
      <c r="AE165" s="1531">
        <v>99.5</v>
      </c>
      <c r="AF165" s="1531">
        <v>98.4</v>
      </c>
      <c r="AG165" s="1531">
        <v>97.7</v>
      </c>
      <c r="AH165" s="1531">
        <v>97.2</v>
      </c>
      <c r="AI165" s="1531">
        <v>95.1</v>
      </c>
      <c r="AJ165" s="1531">
        <v>82.4</v>
      </c>
      <c r="AK165" s="1531"/>
      <c r="AL165" s="1531"/>
      <c r="AM165" s="1531"/>
      <c r="AN165" s="1531"/>
      <c r="AO165" s="1358" t="s">
        <v>1148</v>
      </c>
    </row>
    <row r="166" spans="2:41" s="327" customFormat="1">
      <c r="B166" s="1454"/>
      <c r="C166" s="2173"/>
      <c r="D166" s="1589" t="s">
        <v>1149</v>
      </c>
      <c r="E166" s="1567">
        <v>130.6</v>
      </c>
      <c r="F166" s="1531">
        <v>129.30000000000001</v>
      </c>
      <c r="G166" s="1531">
        <v>118.2</v>
      </c>
      <c r="H166" s="1531">
        <v>100.6</v>
      </c>
      <c r="I166" s="1531">
        <v>90.5</v>
      </c>
      <c r="J166" s="1531">
        <v>91.9</v>
      </c>
      <c r="K166" s="1531">
        <v>95.1</v>
      </c>
      <c r="L166" s="1531">
        <v>101.9</v>
      </c>
      <c r="M166" s="1531">
        <v>102.2</v>
      </c>
      <c r="N166" s="1531">
        <v>93.2</v>
      </c>
      <c r="O166" s="1531">
        <v>94.3</v>
      </c>
      <c r="P166" s="1531">
        <v>99.2</v>
      </c>
      <c r="Q166" s="1531">
        <v>93.2</v>
      </c>
      <c r="R166" s="1531">
        <v>97.5</v>
      </c>
      <c r="S166" s="1531">
        <v>102.4</v>
      </c>
      <c r="T166" s="1531">
        <v>104.2</v>
      </c>
      <c r="U166" s="1531">
        <v>105.6</v>
      </c>
      <c r="V166" s="1531">
        <v>108.8</v>
      </c>
      <c r="W166" s="1531">
        <v>111.2</v>
      </c>
      <c r="X166" s="1531">
        <v>101.2</v>
      </c>
      <c r="Y166" s="1531">
        <v>93</v>
      </c>
      <c r="Z166" s="1531">
        <v>100.3</v>
      </c>
      <c r="AA166" s="1531">
        <v>100.2</v>
      </c>
      <c r="AB166" s="1531">
        <v>100.4</v>
      </c>
      <c r="AC166" s="1531">
        <v>105.1</v>
      </c>
      <c r="AD166" s="1531">
        <v>106.7</v>
      </c>
      <c r="AE166" s="1531"/>
      <c r="AF166" s="1531"/>
      <c r="AG166" s="1531"/>
      <c r="AH166" s="1531"/>
      <c r="AI166" s="1531"/>
      <c r="AJ166" s="1531"/>
      <c r="AK166" s="1531"/>
      <c r="AL166" s="1531"/>
      <c r="AM166" s="1531"/>
      <c r="AN166" s="1531"/>
    </row>
    <row r="167" spans="2:41" s="327" customFormat="1">
      <c r="B167" s="1454"/>
      <c r="C167" s="2173"/>
      <c r="D167" s="1589" t="s">
        <v>1141</v>
      </c>
      <c r="E167" s="1567">
        <v>124.7</v>
      </c>
      <c r="F167" s="1531">
        <v>123.4</v>
      </c>
      <c r="G167" s="1531">
        <v>112.8</v>
      </c>
      <c r="H167" s="1531">
        <v>96.1</v>
      </c>
      <c r="I167" s="1531">
        <v>86.4</v>
      </c>
      <c r="J167" s="1531">
        <v>87.7</v>
      </c>
      <c r="K167" s="1531">
        <v>90.8</v>
      </c>
      <c r="L167" s="1531">
        <v>97.3</v>
      </c>
      <c r="M167" s="1531">
        <v>97.6</v>
      </c>
      <c r="N167" s="1531">
        <v>89</v>
      </c>
      <c r="O167" s="1531">
        <v>90</v>
      </c>
      <c r="P167" s="1531">
        <v>94.7</v>
      </c>
      <c r="Q167" s="1531">
        <v>89</v>
      </c>
      <c r="R167" s="1531">
        <v>93.1</v>
      </c>
      <c r="S167" s="1531">
        <v>97.8</v>
      </c>
      <c r="T167" s="1531">
        <v>99.5</v>
      </c>
      <c r="U167" s="1531">
        <v>100.8</v>
      </c>
      <c r="V167" s="1531">
        <v>103.9</v>
      </c>
      <c r="W167" s="1531">
        <v>106.2</v>
      </c>
      <c r="X167" s="1531">
        <v>96.6</v>
      </c>
      <c r="Y167" s="1531"/>
      <c r="Z167" s="1531"/>
      <c r="AA167" s="1531"/>
      <c r="AB167" s="1531"/>
      <c r="AC167" s="1531"/>
      <c r="AD167" s="1531"/>
      <c r="AE167" s="1531"/>
      <c r="AF167" s="1531"/>
      <c r="AG167" s="1531"/>
      <c r="AH167" s="1531"/>
      <c r="AI167" s="1531"/>
      <c r="AJ167" s="1531"/>
      <c r="AK167" s="1531"/>
      <c r="AL167" s="1532"/>
      <c r="AM167" s="1532"/>
      <c r="AN167" s="1531"/>
      <c r="AO167" s="1358" t="s">
        <v>271</v>
      </c>
    </row>
    <row r="168" spans="2:41" s="327" customFormat="1">
      <c r="B168" s="1454"/>
      <c r="C168" s="2169" t="s">
        <v>1146</v>
      </c>
      <c r="D168" s="1607" t="s">
        <v>1198</v>
      </c>
      <c r="E168" s="1521">
        <v>78.2</v>
      </c>
      <c r="F168" s="1609">
        <v>80.7</v>
      </c>
      <c r="G168" s="1609">
        <v>83.2</v>
      </c>
      <c r="H168" s="1609">
        <v>84.8</v>
      </c>
      <c r="I168" s="1609">
        <v>85.6</v>
      </c>
      <c r="J168" s="1609">
        <v>85.5</v>
      </c>
      <c r="K168" s="1609">
        <v>84.9</v>
      </c>
      <c r="L168" s="1609">
        <v>84.6</v>
      </c>
      <c r="M168" s="1609">
        <v>85.4</v>
      </c>
      <c r="N168" s="1609">
        <v>85.7</v>
      </c>
      <c r="O168" s="1609">
        <v>85</v>
      </c>
      <c r="P168" s="1609">
        <v>84.3</v>
      </c>
      <c r="Q168" s="1609">
        <v>83.5</v>
      </c>
      <c r="R168" s="1609">
        <v>82.3</v>
      </c>
      <c r="S168" s="1609">
        <v>81.8</v>
      </c>
      <c r="T168" s="1609">
        <v>82.3</v>
      </c>
      <c r="U168" s="1609">
        <v>83</v>
      </c>
      <c r="V168" s="1609">
        <v>84.1</v>
      </c>
      <c r="W168" s="1609">
        <v>86.8</v>
      </c>
      <c r="X168" s="1609">
        <v>89.3</v>
      </c>
      <c r="Y168" s="1609">
        <v>89.9</v>
      </c>
      <c r="Z168" s="1609">
        <v>90.3</v>
      </c>
      <c r="AA168" s="1609">
        <v>90.7</v>
      </c>
      <c r="AB168" s="1609">
        <v>90.8</v>
      </c>
      <c r="AC168" s="1609">
        <v>91.4</v>
      </c>
      <c r="AD168" s="1609">
        <v>92.2</v>
      </c>
      <c r="AE168" s="1609">
        <v>93.2</v>
      </c>
      <c r="AF168" s="1609">
        <v>94.3</v>
      </c>
      <c r="AG168" s="1609">
        <v>96.3</v>
      </c>
      <c r="AH168" s="1609">
        <v>97.5</v>
      </c>
      <c r="AI168" s="1609">
        <v>99.4</v>
      </c>
      <c r="AJ168" s="1609">
        <v>100.1</v>
      </c>
      <c r="AK168" s="1609">
        <v>100.1</v>
      </c>
      <c r="AL168" s="1609">
        <v>99.8</v>
      </c>
      <c r="AM168" s="1609">
        <v>100.6</v>
      </c>
      <c r="AN168" s="1531">
        <v>101.8</v>
      </c>
      <c r="AO168" s="1358"/>
    </row>
    <row r="169" spans="2:41" s="327" customFormat="1">
      <c r="B169" s="1454"/>
      <c r="C169" s="1454"/>
      <c r="D169" s="1589" t="s">
        <v>1140</v>
      </c>
      <c r="E169" s="1531">
        <v>84.2</v>
      </c>
      <c r="F169" s="1531">
        <v>86.8</v>
      </c>
      <c r="G169" s="1531">
        <v>89.5</v>
      </c>
      <c r="H169" s="1531">
        <v>91.3</v>
      </c>
      <c r="I169" s="1531">
        <v>92</v>
      </c>
      <c r="J169" s="1531">
        <v>92</v>
      </c>
      <c r="K169" s="1531">
        <v>91.4</v>
      </c>
      <c r="L169" s="1531">
        <v>91.1</v>
      </c>
      <c r="M169" s="1531">
        <v>91.9</v>
      </c>
      <c r="N169" s="1531">
        <v>92.2</v>
      </c>
      <c r="O169" s="1531">
        <v>91.5</v>
      </c>
      <c r="P169" s="1531">
        <v>90.7</v>
      </c>
      <c r="Q169" s="1531">
        <v>89.8</v>
      </c>
      <c r="R169" s="1531">
        <v>88.6</v>
      </c>
      <c r="S169" s="1531">
        <v>88</v>
      </c>
      <c r="T169" s="1531">
        <v>88.6</v>
      </c>
      <c r="U169" s="1531">
        <v>89.3</v>
      </c>
      <c r="V169" s="1531">
        <v>90.5</v>
      </c>
      <c r="W169" s="1531">
        <v>93.4</v>
      </c>
      <c r="X169" s="1531">
        <v>96.1</v>
      </c>
      <c r="Y169" s="1531">
        <v>96.7</v>
      </c>
      <c r="Z169" s="1531">
        <v>97.1</v>
      </c>
      <c r="AA169" s="1531">
        <v>97.6</v>
      </c>
      <c r="AB169" s="1610">
        <v>97.7</v>
      </c>
      <c r="AC169" s="1610">
        <v>98.4</v>
      </c>
      <c r="AD169" s="1610">
        <v>99.2</v>
      </c>
      <c r="AE169" s="1610">
        <v>100.3</v>
      </c>
      <c r="AF169" s="1610">
        <v>101.2</v>
      </c>
      <c r="AG169" s="1610">
        <v>102.5</v>
      </c>
      <c r="AH169" s="1610">
        <v>103</v>
      </c>
      <c r="AI169" s="1610">
        <v>104.2</v>
      </c>
      <c r="AJ169" s="1610">
        <v>104.2</v>
      </c>
      <c r="AK169" s="1610"/>
      <c r="AL169" s="1610"/>
      <c r="AM169" s="1610"/>
      <c r="AN169" s="1610"/>
      <c r="AO169" s="1358" t="s">
        <v>1148</v>
      </c>
    </row>
    <row r="170" spans="2:41" s="327" customFormat="1">
      <c r="B170" s="1454"/>
      <c r="C170" s="1454"/>
      <c r="D170" s="1589" t="s">
        <v>1149</v>
      </c>
      <c r="E170" s="1610">
        <v>87.5</v>
      </c>
      <c r="F170" s="1610">
        <v>90.2</v>
      </c>
      <c r="G170" s="1610">
        <v>93</v>
      </c>
      <c r="H170" s="1610">
        <v>94.8</v>
      </c>
      <c r="I170" s="1610">
        <v>95.6</v>
      </c>
      <c r="J170" s="1610">
        <v>95.5</v>
      </c>
      <c r="K170" s="1610">
        <v>94.9</v>
      </c>
      <c r="L170" s="1610">
        <v>94.6</v>
      </c>
      <c r="M170" s="1610">
        <v>95.4</v>
      </c>
      <c r="N170" s="1610">
        <v>95.7</v>
      </c>
      <c r="O170" s="1610">
        <v>95</v>
      </c>
      <c r="P170" s="1610">
        <v>94.2</v>
      </c>
      <c r="Q170" s="1610">
        <v>93.3</v>
      </c>
      <c r="R170" s="1610">
        <v>92</v>
      </c>
      <c r="S170" s="1610">
        <v>91.4</v>
      </c>
      <c r="T170" s="1610">
        <v>92.1</v>
      </c>
      <c r="U170" s="1610">
        <v>92.8</v>
      </c>
      <c r="V170" s="1610">
        <v>94</v>
      </c>
      <c r="W170" s="1610">
        <v>96.9</v>
      </c>
      <c r="X170" s="1610">
        <v>99.8</v>
      </c>
      <c r="Y170" s="1610">
        <v>100.1</v>
      </c>
      <c r="Z170" s="1610">
        <v>100.1</v>
      </c>
      <c r="AA170" s="1610">
        <v>99.9</v>
      </c>
      <c r="AB170" s="1610">
        <v>99.6</v>
      </c>
      <c r="AC170" s="1610">
        <v>99.6</v>
      </c>
      <c r="AD170" s="1610">
        <v>100.1</v>
      </c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610"/>
    </row>
    <row r="171" spans="2:41" s="327" customFormat="1">
      <c r="B171" s="1456"/>
      <c r="C171" s="1456"/>
      <c r="D171" s="1611" t="s">
        <v>1141</v>
      </c>
      <c r="E171" s="1612">
        <v>94.4</v>
      </c>
      <c r="F171" s="1612">
        <v>97.3</v>
      </c>
      <c r="G171" s="1612">
        <v>100.4</v>
      </c>
      <c r="H171" s="1612">
        <v>102.3</v>
      </c>
      <c r="I171" s="1612">
        <v>103.2</v>
      </c>
      <c r="J171" s="1612">
        <v>103.1</v>
      </c>
      <c r="K171" s="1612">
        <v>102.4</v>
      </c>
      <c r="L171" s="1612">
        <v>102.1</v>
      </c>
      <c r="M171" s="1612">
        <v>103</v>
      </c>
      <c r="N171" s="1612">
        <v>103.3</v>
      </c>
      <c r="O171" s="1612">
        <v>102.5</v>
      </c>
      <c r="P171" s="1612">
        <v>101.7</v>
      </c>
      <c r="Q171" s="1612">
        <v>100.7</v>
      </c>
      <c r="R171" s="1612">
        <v>99.3</v>
      </c>
      <c r="S171" s="1612">
        <v>98.7</v>
      </c>
      <c r="T171" s="1612">
        <v>99.4</v>
      </c>
      <c r="U171" s="1612">
        <v>100.1</v>
      </c>
      <c r="V171" s="1612">
        <v>101.2</v>
      </c>
      <c r="W171" s="1612">
        <v>102.9</v>
      </c>
      <c r="X171" s="1612">
        <v>104.3</v>
      </c>
      <c r="Y171" s="1612"/>
      <c r="Z171" s="1612"/>
      <c r="AA171" s="1612"/>
      <c r="AB171" s="1532"/>
      <c r="AC171" s="1532"/>
      <c r="AD171" s="1532"/>
      <c r="AE171" s="1532"/>
      <c r="AF171" s="1532"/>
      <c r="AG171" s="1532"/>
      <c r="AH171" s="1532"/>
      <c r="AI171" s="1532"/>
      <c r="AJ171" s="1532"/>
      <c r="AK171" s="1532"/>
      <c r="AL171" s="1532"/>
      <c r="AM171" s="1532"/>
      <c r="AN171" s="1531"/>
    </row>
    <row r="172" spans="2:41" s="327" customFormat="1">
      <c r="E172" s="1359"/>
      <c r="F172" s="1357"/>
      <c r="X172" s="1357"/>
      <c r="AI172" s="1344"/>
      <c r="AJ172" s="1344"/>
      <c r="AK172" s="1344"/>
      <c r="AL172" s="1344"/>
      <c r="AM172" s="1344"/>
      <c r="AN172" s="1344"/>
    </row>
    <row r="173" spans="2:41" ht="11">
      <c r="F173" s="2121"/>
      <c r="G173" s="2121"/>
      <c r="H173" s="2121"/>
      <c r="I173" s="2121"/>
      <c r="J173" s="2121"/>
      <c r="K173" s="2121"/>
      <c r="L173" s="2121"/>
      <c r="M173" s="2121"/>
      <c r="N173" s="2121"/>
      <c r="O173" s="2121"/>
      <c r="P173" s="2121"/>
      <c r="Q173" s="2121"/>
      <c r="R173" s="2121"/>
      <c r="S173" s="2121"/>
      <c r="T173" s="2121"/>
      <c r="U173" s="2121"/>
      <c r="V173" s="2121"/>
      <c r="W173" s="2121"/>
      <c r="X173" s="2121"/>
      <c r="Y173" s="2121"/>
      <c r="Z173" s="2121"/>
      <c r="AA173" s="2121"/>
      <c r="AB173" s="2121"/>
      <c r="AC173" s="2121"/>
      <c r="AD173" s="2121"/>
      <c r="AE173" s="2121"/>
      <c r="AF173" s="2121"/>
      <c r="AG173" s="2121"/>
      <c r="AH173" s="2121"/>
      <c r="AI173" s="2121"/>
      <c r="AJ173" s="2121"/>
      <c r="AK173" s="2121"/>
      <c r="AL173" s="2121"/>
      <c r="AM173" s="2121"/>
      <c r="AN173" s="2121"/>
    </row>
    <row r="174" spans="2:41" ht="11">
      <c r="E174" s="2174"/>
      <c r="F174" s="2174"/>
      <c r="G174" s="2174"/>
      <c r="H174" s="2174"/>
      <c r="I174" s="2174"/>
      <c r="J174" s="2174"/>
      <c r="K174" s="2174"/>
      <c r="L174" s="2174"/>
      <c r="M174" s="2174"/>
      <c r="N174" s="2174"/>
      <c r="O174" s="2174"/>
      <c r="P174" s="2174"/>
      <c r="Q174" s="2174"/>
      <c r="R174" s="2174"/>
      <c r="S174" s="2174"/>
      <c r="T174" s="2174"/>
      <c r="U174" s="2174"/>
      <c r="V174" s="2174"/>
      <c r="W174" s="2174"/>
      <c r="X174" s="2174"/>
      <c r="Y174" s="2174"/>
      <c r="Z174" s="2174"/>
      <c r="AA174" s="2174"/>
      <c r="AB174" s="2174"/>
      <c r="AC174" s="2174"/>
      <c r="AD174" s="2174"/>
      <c r="AE174" s="2174"/>
      <c r="AF174" s="2174"/>
      <c r="AG174" s="2174"/>
      <c r="AH174" s="2174"/>
      <c r="AI174" s="2174"/>
      <c r="AJ174" s="2174"/>
      <c r="AK174" s="2174"/>
      <c r="AL174" s="2174"/>
      <c r="AM174" s="2174"/>
      <c r="AN174" s="2174"/>
    </row>
    <row r="175" spans="2:41" ht="11">
      <c r="E175" s="2174"/>
      <c r="F175" s="2174"/>
      <c r="G175" s="2174"/>
      <c r="H175" s="2174"/>
      <c r="I175" s="2174"/>
      <c r="J175" s="2174"/>
      <c r="K175" s="2174"/>
      <c r="L175" s="2174"/>
      <c r="M175" s="2174"/>
      <c r="N175" s="2174"/>
      <c r="O175" s="2174"/>
      <c r="P175" s="2174"/>
      <c r="Q175" s="2174"/>
      <c r="R175" s="2174"/>
      <c r="S175" s="2174"/>
      <c r="T175" s="2174"/>
      <c r="U175" s="2174"/>
      <c r="V175" s="2174"/>
      <c r="W175" s="2174"/>
      <c r="X175" s="2174"/>
      <c r="Y175" s="2174"/>
      <c r="Z175" s="2174"/>
      <c r="AA175" s="2174"/>
      <c r="AB175" s="2174"/>
      <c r="AC175" s="2174"/>
      <c r="AD175" s="2174"/>
      <c r="AE175" s="2174"/>
      <c r="AF175" s="2174"/>
      <c r="AG175" s="2174"/>
      <c r="AH175" s="2174"/>
      <c r="AI175" s="2174"/>
      <c r="AJ175" s="2174"/>
      <c r="AK175" s="2174"/>
      <c r="AL175" s="2174"/>
      <c r="AM175" s="2174"/>
      <c r="AN175" s="2174"/>
    </row>
    <row r="176" spans="2:41">
      <c r="F176" s="2121"/>
      <c r="G176" s="2121"/>
      <c r="H176" s="2121"/>
      <c r="I176" s="2175"/>
      <c r="J176" s="2121"/>
      <c r="K176" s="2176"/>
      <c r="L176" s="2121"/>
      <c r="M176" s="2121"/>
      <c r="N176" s="2121"/>
      <c r="O176" s="2121"/>
      <c r="P176" s="2121"/>
      <c r="Q176" s="2121"/>
      <c r="R176" s="2121"/>
      <c r="S176" s="2121"/>
      <c r="T176" s="2121"/>
      <c r="U176" s="2177"/>
      <c r="V176" s="2121"/>
      <c r="W176" s="2121"/>
      <c r="X176" s="2121"/>
      <c r="Y176" s="2121"/>
      <c r="Z176" s="2121"/>
      <c r="AA176" s="2174"/>
      <c r="AB176" s="2174"/>
      <c r="AC176" s="2174"/>
      <c r="AD176" s="2174"/>
      <c r="AE176" s="2121"/>
      <c r="AF176" s="2121"/>
      <c r="AG176" s="2121"/>
      <c r="AH176" s="2121"/>
      <c r="AI176" s="2121"/>
      <c r="AJ176" s="2121"/>
      <c r="AK176" s="2121"/>
      <c r="AL176" s="2121"/>
      <c r="AM176" s="2121"/>
      <c r="AN176" s="2121"/>
    </row>
    <row r="177" spans="6:40">
      <c r="F177" s="2121"/>
      <c r="G177" s="2121"/>
      <c r="H177" s="2121"/>
      <c r="I177" s="2175"/>
      <c r="J177" s="2121"/>
      <c r="K177" s="2176"/>
      <c r="L177" s="2121"/>
      <c r="M177" s="2121"/>
      <c r="N177" s="2121"/>
      <c r="O177" s="2121"/>
      <c r="P177" s="2121"/>
      <c r="Q177" s="2121"/>
      <c r="R177" s="2121"/>
      <c r="S177" s="2121"/>
      <c r="T177" s="2121"/>
      <c r="U177" s="2177"/>
      <c r="V177" s="2121"/>
      <c r="W177" s="2121"/>
      <c r="X177" s="2121"/>
      <c r="Y177" s="2121"/>
      <c r="Z177" s="2121"/>
      <c r="AA177" s="2174"/>
      <c r="AB177" s="2174"/>
      <c r="AC177" s="2174"/>
      <c r="AD177" s="2174"/>
      <c r="AE177" s="2121"/>
      <c r="AF177" s="2121"/>
      <c r="AG177" s="2121"/>
      <c r="AH177" s="2121"/>
      <c r="AI177" s="2121"/>
      <c r="AJ177" s="2121"/>
      <c r="AK177" s="2121"/>
      <c r="AL177" s="2121"/>
      <c r="AM177" s="2121"/>
      <c r="AN177" s="2121"/>
    </row>
    <row r="178" spans="6:40">
      <c r="F178" s="2121"/>
      <c r="G178" s="2121"/>
      <c r="H178" s="2121"/>
      <c r="I178" s="2175"/>
      <c r="J178" s="2121"/>
      <c r="K178" s="2176"/>
      <c r="L178" s="2121"/>
      <c r="M178" s="2121"/>
      <c r="N178" s="2121"/>
      <c r="O178" s="2121"/>
      <c r="P178" s="2121"/>
      <c r="Q178" s="2121"/>
      <c r="R178" s="2121"/>
      <c r="S178" s="2121"/>
      <c r="T178" s="2121"/>
      <c r="U178" s="2177"/>
      <c r="V178" s="2121"/>
      <c r="W178" s="2121"/>
      <c r="X178" s="2121"/>
      <c r="Y178" s="2121"/>
      <c r="Z178" s="2121"/>
      <c r="AA178" s="2174"/>
      <c r="AB178" s="2174"/>
      <c r="AC178" s="2174"/>
      <c r="AD178" s="2174"/>
      <c r="AE178" s="2121"/>
      <c r="AF178" s="2121"/>
      <c r="AG178" s="2121"/>
      <c r="AH178" s="2121"/>
      <c r="AI178" s="2121"/>
      <c r="AJ178" s="2121"/>
      <c r="AK178" s="2121"/>
      <c r="AL178" s="2121"/>
      <c r="AM178" s="2121"/>
      <c r="AN178" s="2121"/>
    </row>
    <row r="179" spans="6:40">
      <c r="F179" s="2121"/>
      <c r="G179" s="2121"/>
      <c r="H179" s="2121"/>
      <c r="I179" s="2175"/>
      <c r="J179" s="2121"/>
      <c r="K179" s="2176"/>
      <c r="L179" s="2121"/>
      <c r="M179" s="2121"/>
      <c r="N179" s="2121"/>
      <c r="O179" s="2121"/>
      <c r="P179" s="2121"/>
      <c r="Q179" s="2121"/>
      <c r="R179" s="2121"/>
      <c r="S179" s="2121"/>
      <c r="T179" s="2121"/>
      <c r="U179" s="2177"/>
      <c r="V179" s="2121"/>
      <c r="W179" s="2121"/>
      <c r="X179" s="2121"/>
      <c r="Y179" s="2121"/>
      <c r="Z179" s="2121"/>
      <c r="AA179" s="2174"/>
      <c r="AB179" s="2174"/>
      <c r="AC179" s="2174"/>
      <c r="AD179" s="2174"/>
      <c r="AE179" s="2121"/>
      <c r="AF179" s="2121"/>
      <c r="AG179" s="2121"/>
      <c r="AH179" s="2121"/>
      <c r="AI179" s="2121"/>
      <c r="AJ179" s="2121"/>
      <c r="AK179" s="2121"/>
      <c r="AL179" s="2121"/>
      <c r="AM179" s="2121"/>
      <c r="AN179" s="2121"/>
    </row>
    <row r="180" spans="6:40">
      <c r="F180" s="2121"/>
      <c r="G180" s="2121"/>
      <c r="H180" s="2121"/>
      <c r="I180" s="2175"/>
      <c r="J180" s="2121"/>
      <c r="K180" s="2176"/>
      <c r="L180" s="2121"/>
      <c r="M180" s="2121"/>
      <c r="N180" s="2121"/>
      <c r="O180" s="2121"/>
      <c r="P180" s="2121"/>
      <c r="Q180" s="2121"/>
      <c r="R180" s="2121"/>
      <c r="S180" s="2121"/>
      <c r="T180" s="2121"/>
      <c r="U180" s="2177"/>
      <c r="V180" s="2121"/>
      <c r="W180" s="2121"/>
      <c r="X180" s="2121"/>
      <c r="Y180" s="2121"/>
      <c r="Z180" s="2121"/>
      <c r="AA180" s="2174"/>
      <c r="AB180" s="2174"/>
      <c r="AC180" s="2174"/>
      <c r="AD180" s="2174"/>
      <c r="AE180" s="2121"/>
      <c r="AF180" s="2121"/>
      <c r="AG180" s="2121"/>
      <c r="AH180" s="2121"/>
      <c r="AI180" s="2121"/>
      <c r="AJ180" s="2121"/>
      <c r="AK180" s="2121"/>
      <c r="AL180" s="2121"/>
      <c r="AM180" s="2121"/>
      <c r="AN180" s="2121"/>
    </row>
    <row r="181" spans="6:40">
      <c r="F181" s="2121"/>
      <c r="G181" s="2121"/>
      <c r="H181" s="2121"/>
      <c r="I181" s="2175"/>
      <c r="J181" s="2121"/>
      <c r="K181" s="2176"/>
      <c r="L181" s="2121"/>
      <c r="M181" s="2121"/>
      <c r="N181" s="2121"/>
      <c r="O181" s="2121"/>
      <c r="P181" s="2121"/>
      <c r="Q181" s="2121"/>
      <c r="R181" s="2121"/>
      <c r="S181" s="2121"/>
      <c r="T181" s="2121"/>
      <c r="U181" s="2177"/>
      <c r="V181" s="2121"/>
      <c r="W181" s="2121"/>
      <c r="X181" s="2121"/>
      <c r="Y181" s="2121"/>
      <c r="Z181" s="2121"/>
      <c r="AA181" s="2174"/>
      <c r="AB181" s="2174"/>
      <c r="AC181" s="2174"/>
      <c r="AD181" s="2174"/>
      <c r="AE181" s="2121"/>
      <c r="AF181" s="2121"/>
      <c r="AG181" s="2121"/>
      <c r="AH181" s="2121"/>
      <c r="AI181" s="2121"/>
      <c r="AJ181" s="2121"/>
      <c r="AK181" s="2121"/>
      <c r="AL181" s="2121"/>
      <c r="AM181" s="2121"/>
      <c r="AN181" s="2121"/>
    </row>
    <row r="182" spans="6:40">
      <c r="F182" s="2121"/>
      <c r="G182" s="2121"/>
      <c r="H182" s="2121"/>
      <c r="I182" s="2175"/>
      <c r="J182" s="2121"/>
      <c r="K182" s="2176"/>
      <c r="L182" s="2121"/>
      <c r="M182" s="2121"/>
      <c r="N182" s="2121"/>
      <c r="O182" s="2121"/>
      <c r="P182" s="2121"/>
      <c r="Q182" s="2121"/>
      <c r="R182" s="2121"/>
      <c r="S182" s="2121"/>
      <c r="T182" s="2121"/>
      <c r="U182" s="2177"/>
      <c r="V182" s="2121"/>
      <c r="W182" s="2121"/>
      <c r="X182" s="2121"/>
      <c r="Y182" s="2121"/>
      <c r="Z182" s="2121"/>
      <c r="AA182" s="2174"/>
      <c r="AB182" s="2174"/>
      <c r="AC182" s="2174"/>
      <c r="AD182" s="2174"/>
      <c r="AE182" s="2121"/>
      <c r="AF182" s="2121"/>
      <c r="AG182" s="2121"/>
      <c r="AH182" s="2121"/>
      <c r="AI182" s="2121"/>
      <c r="AJ182" s="2121"/>
      <c r="AK182" s="2121"/>
      <c r="AL182" s="2121"/>
      <c r="AM182" s="2121"/>
      <c r="AN182" s="2121"/>
    </row>
    <row r="183" spans="6:40">
      <c r="F183" s="2121"/>
      <c r="G183" s="2121"/>
      <c r="H183" s="2121"/>
      <c r="I183" s="2175"/>
      <c r="J183" s="2121"/>
      <c r="K183" s="2176"/>
      <c r="L183" s="2121"/>
      <c r="M183" s="2121"/>
      <c r="N183" s="2121"/>
      <c r="O183" s="2121"/>
      <c r="P183" s="2121"/>
      <c r="Q183" s="2121"/>
      <c r="R183" s="2121"/>
      <c r="S183" s="2121"/>
      <c r="T183" s="2121"/>
      <c r="U183" s="2177"/>
      <c r="V183" s="2121"/>
      <c r="W183" s="2121"/>
      <c r="X183" s="2121"/>
      <c r="Y183" s="2121"/>
      <c r="Z183" s="2121"/>
      <c r="AA183" s="2174"/>
      <c r="AB183" s="2174"/>
      <c r="AC183" s="2174"/>
      <c r="AD183" s="2174"/>
      <c r="AE183" s="2121"/>
      <c r="AF183" s="2121"/>
      <c r="AG183" s="2121"/>
      <c r="AH183" s="2121"/>
      <c r="AI183" s="2121"/>
      <c r="AJ183" s="2121"/>
      <c r="AK183" s="2121"/>
      <c r="AL183" s="2121"/>
      <c r="AM183" s="2121"/>
      <c r="AN183" s="2121"/>
    </row>
    <row r="184" spans="6:40">
      <c r="F184" s="2121"/>
      <c r="G184" s="2121"/>
      <c r="H184" s="2121"/>
      <c r="I184" s="2175"/>
      <c r="J184" s="2121"/>
      <c r="K184" s="2176"/>
      <c r="L184" s="2121"/>
      <c r="M184" s="2121"/>
      <c r="N184" s="2121"/>
      <c r="O184" s="2121"/>
      <c r="P184" s="2121"/>
      <c r="Q184" s="2121"/>
      <c r="R184" s="2121"/>
      <c r="S184" s="2121"/>
      <c r="T184" s="2121"/>
      <c r="U184" s="2177"/>
      <c r="V184" s="2121"/>
      <c r="W184" s="2121"/>
      <c r="X184" s="2121"/>
      <c r="Y184" s="2121"/>
      <c r="Z184" s="2121"/>
      <c r="AA184" s="2174"/>
      <c r="AB184" s="2174"/>
      <c r="AC184" s="2174"/>
      <c r="AD184" s="2174"/>
      <c r="AE184" s="2121"/>
      <c r="AF184" s="2121"/>
      <c r="AG184" s="2121"/>
      <c r="AH184" s="2121"/>
      <c r="AI184" s="2121"/>
      <c r="AJ184" s="2121"/>
      <c r="AK184" s="2121"/>
      <c r="AL184" s="2121"/>
      <c r="AM184" s="2121"/>
      <c r="AN184" s="2121"/>
    </row>
    <row r="185" spans="6:40">
      <c r="F185" s="2121"/>
      <c r="G185" s="2121"/>
      <c r="H185" s="2121"/>
      <c r="I185" s="2175"/>
      <c r="J185" s="2121"/>
      <c r="K185" s="2176"/>
      <c r="L185" s="2121"/>
      <c r="M185" s="2121"/>
      <c r="N185" s="2121"/>
      <c r="O185" s="2121"/>
      <c r="P185" s="2121"/>
      <c r="Q185" s="2121"/>
      <c r="R185" s="2121"/>
      <c r="S185" s="2121"/>
      <c r="T185" s="2121"/>
      <c r="U185" s="2177"/>
      <c r="V185" s="2121"/>
      <c r="W185" s="2121"/>
      <c r="X185" s="2121"/>
      <c r="Y185" s="2121"/>
      <c r="Z185" s="2121"/>
      <c r="AA185" s="2174"/>
      <c r="AB185" s="2174"/>
      <c r="AC185" s="2174"/>
      <c r="AD185" s="2174"/>
      <c r="AE185" s="2121"/>
      <c r="AF185" s="2121"/>
      <c r="AG185" s="2121"/>
      <c r="AH185" s="2121"/>
      <c r="AI185" s="2121"/>
      <c r="AJ185" s="2121"/>
      <c r="AK185" s="2121"/>
      <c r="AL185" s="2121"/>
      <c r="AM185" s="2121"/>
      <c r="AN185" s="2121"/>
    </row>
    <row r="186" spans="6:40">
      <c r="F186" s="2121"/>
      <c r="G186" s="2121"/>
      <c r="H186" s="2121"/>
      <c r="I186" s="2175"/>
      <c r="J186" s="2121"/>
      <c r="K186" s="2176"/>
      <c r="L186" s="2121"/>
      <c r="M186" s="2121"/>
      <c r="N186" s="2121"/>
      <c r="O186" s="2121"/>
      <c r="P186" s="2121"/>
      <c r="Q186" s="2121"/>
      <c r="R186" s="2121"/>
      <c r="S186" s="2121"/>
      <c r="T186" s="2121"/>
      <c r="U186" s="2177"/>
      <c r="V186" s="2121"/>
      <c r="W186" s="2121"/>
      <c r="X186" s="2121"/>
      <c r="Y186" s="2121"/>
      <c r="Z186" s="2121"/>
      <c r="AA186" s="2174"/>
      <c r="AB186" s="2174"/>
      <c r="AC186" s="2174"/>
      <c r="AD186" s="2174"/>
      <c r="AE186" s="2121"/>
      <c r="AF186" s="2121"/>
      <c r="AG186" s="2121"/>
      <c r="AH186" s="2121"/>
      <c r="AI186" s="2121"/>
      <c r="AJ186" s="2121"/>
      <c r="AK186" s="2121"/>
      <c r="AL186" s="2121"/>
      <c r="AM186" s="2121"/>
      <c r="AN186" s="2121"/>
    </row>
    <row r="187" spans="6:40">
      <c r="F187" s="2121"/>
      <c r="G187" s="2121"/>
      <c r="H187" s="2121"/>
      <c r="I187" s="2175"/>
      <c r="J187" s="2121"/>
      <c r="K187" s="2176"/>
      <c r="L187" s="2121"/>
      <c r="M187" s="2121"/>
      <c r="N187" s="2121"/>
      <c r="O187" s="2121"/>
      <c r="P187" s="2121"/>
      <c r="Q187" s="2121"/>
      <c r="R187" s="2121"/>
      <c r="S187" s="2121"/>
      <c r="T187" s="2121"/>
      <c r="U187" s="2177"/>
      <c r="V187" s="2121"/>
      <c r="W187" s="2121"/>
      <c r="X187" s="2121"/>
      <c r="Y187" s="2121"/>
      <c r="Z187" s="2121"/>
      <c r="AA187" s="2174"/>
      <c r="AB187" s="2174"/>
      <c r="AC187" s="2174"/>
      <c r="AD187" s="2174"/>
      <c r="AE187" s="2121"/>
      <c r="AF187" s="2121"/>
      <c r="AG187" s="2121"/>
      <c r="AH187" s="2121"/>
      <c r="AI187" s="2121"/>
      <c r="AJ187" s="2121"/>
      <c r="AK187" s="2121"/>
      <c r="AL187" s="2121"/>
      <c r="AM187" s="2121"/>
      <c r="AN187" s="2121"/>
    </row>
    <row r="188" spans="6:40">
      <c r="F188" s="2121"/>
      <c r="G188" s="2121"/>
      <c r="H188" s="2121"/>
      <c r="I188" s="2175"/>
      <c r="J188" s="2121"/>
      <c r="K188" s="2176"/>
      <c r="L188" s="2121"/>
      <c r="M188" s="2121"/>
      <c r="N188" s="2121"/>
      <c r="O188" s="2121"/>
      <c r="P188" s="2121"/>
      <c r="Q188" s="2121"/>
      <c r="R188" s="2121"/>
      <c r="S188" s="2121"/>
      <c r="T188" s="2121"/>
      <c r="U188" s="2177"/>
      <c r="V188" s="2121"/>
      <c r="W188" s="2121"/>
      <c r="X188" s="2121"/>
      <c r="Y188" s="2121"/>
      <c r="Z188" s="2121"/>
      <c r="AA188" s="2174"/>
      <c r="AB188" s="2174"/>
      <c r="AC188" s="2174"/>
      <c r="AD188" s="2174"/>
      <c r="AE188" s="2121"/>
      <c r="AF188" s="2121"/>
      <c r="AG188" s="2121"/>
      <c r="AH188" s="2121"/>
      <c r="AI188" s="2121"/>
      <c r="AJ188" s="2121"/>
      <c r="AK188" s="2121"/>
      <c r="AL188" s="2121"/>
      <c r="AM188" s="2121"/>
      <c r="AN188" s="2121"/>
    </row>
    <row r="189" spans="6:40">
      <c r="F189" s="2121"/>
      <c r="G189" s="2121"/>
      <c r="H189" s="2121"/>
      <c r="I189" s="2175"/>
      <c r="J189" s="2121"/>
      <c r="K189" s="2176"/>
      <c r="L189" s="2121"/>
      <c r="M189" s="2121"/>
      <c r="N189" s="2121"/>
      <c r="O189" s="2121"/>
      <c r="P189" s="2121"/>
      <c r="Q189" s="2121"/>
      <c r="R189" s="2121"/>
      <c r="S189" s="2121"/>
      <c r="T189" s="2121"/>
      <c r="U189" s="2177"/>
      <c r="V189" s="2121"/>
      <c r="W189" s="2121"/>
      <c r="X189" s="2121"/>
      <c r="Y189" s="2121"/>
      <c r="Z189" s="2121"/>
      <c r="AA189" s="2174"/>
      <c r="AB189" s="2174"/>
      <c r="AC189" s="2174"/>
      <c r="AD189" s="2174"/>
      <c r="AE189" s="2121"/>
      <c r="AF189" s="2121"/>
      <c r="AG189" s="2121"/>
      <c r="AH189" s="2121"/>
      <c r="AI189" s="2121"/>
      <c r="AJ189" s="2121"/>
      <c r="AK189" s="2121"/>
      <c r="AL189" s="2121"/>
      <c r="AM189" s="2121"/>
      <c r="AN189" s="2121"/>
    </row>
    <row r="190" spans="6:40">
      <c r="F190" s="2121"/>
      <c r="G190" s="2121"/>
      <c r="H190" s="2121"/>
      <c r="I190" s="2175"/>
      <c r="J190" s="2121"/>
      <c r="K190" s="2176"/>
      <c r="L190" s="2121"/>
      <c r="M190" s="2121"/>
      <c r="N190" s="2121"/>
      <c r="O190" s="2121"/>
      <c r="P190" s="2121"/>
      <c r="Q190" s="2121"/>
      <c r="R190" s="2121"/>
      <c r="S190" s="2121"/>
      <c r="T190" s="2121"/>
      <c r="U190" s="2177"/>
      <c r="V190" s="2121"/>
      <c r="W190" s="2121"/>
      <c r="X190" s="2121"/>
      <c r="Y190" s="2121"/>
      <c r="Z190" s="2121"/>
      <c r="AA190" s="2174"/>
      <c r="AB190" s="2174"/>
      <c r="AC190" s="2174"/>
      <c r="AD190" s="2174"/>
      <c r="AE190" s="2121"/>
      <c r="AF190" s="2121"/>
      <c r="AG190" s="2121"/>
      <c r="AH190" s="2121"/>
      <c r="AI190" s="2121"/>
      <c r="AJ190" s="2121"/>
      <c r="AK190" s="2121"/>
      <c r="AL190" s="2121"/>
      <c r="AM190" s="2121"/>
      <c r="AN190" s="2121"/>
    </row>
    <row r="191" spans="6:40">
      <c r="F191" s="2121"/>
      <c r="G191" s="2121"/>
      <c r="H191" s="2121"/>
      <c r="I191" s="2175"/>
      <c r="J191" s="2121"/>
      <c r="K191" s="2176"/>
      <c r="L191" s="2121"/>
      <c r="M191" s="2121"/>
      <c r="N191" s="2121"/>
      <c r="O191" s="2121"/>
      <c r="P191" s="2121"/>
      <c r="Q191" s="2121"/>
      <c r="R191" s="2121"/>
      <c r="S191" s="2121"/>
      <c r="T191" s="2121"/>
      <c r="U191" s="2177"/>
      <c r="V191" s="2121"/>
      <c r="W191" s="2121"/>
      <c r="X191" s="2121"/>
      <c r="Y191" s="2121"/>
      <c r="Z191" s="2121"/>
      <c r="AA191" s="2174"/>
      <c r="AB191" s="2174"/>
      <c r="AC191" s="2174"/>
      <c r="AD191" s="2174"/>
      <c r="AE191" s="2121"/>
      <c r="AF191" s="2121"/>
      <c r="AG191" s="2121"/>
      <c r="AH191" s="2121"/>
      <c r="AI191" s="2121"/>
      <c r="AJ191" s="2121"/>
      <c r="AK191" s="2121"/>
      <c r="AL191" s="2121"/>
      <c r="AM191" s="2121"/>
      <c r="AN191" s="2121"/>
    </row>
    <row r="192" spans="6:40">
      <c r="F192" s="2121"/>
      <c r="G192" s="2121"/>
      <c r="H192" s="2121"/>
      <c r="I192" s="2175"/>
      <c r="J192" s="2121"/>
      <c r="K192" s="2176"/>
      <c r="L192" s="2121"/>
      <c r="M192" s="2121"/>
      <c r="N192" s="2121"/>
      <c r="O192" s="2121"/>
      <c r="P192" s="2121"/>
      <c r="Q192" s="2121"/>
      <c r="R192" s="2121"/>
      <c r="S192" s="2121"/>
      <c r="T192" s="2121"/>
      <c r="U192" s="2177"/>
      <c r="V192" s="2121"/>
      <c r="W192" s="2121"/>
      <c r="X192" s="2121"/>
      <c r="Y192" s="2121"/>
      <c r="Z192" s="2121"/>
      <c r="AA192" s="2174"/>
      <c r="AB192" s="2174"/>
      <c r="AC192" s="2174"/>
      <c r="AD192" s="2174"/>
      <c r="AE192" s="2121"/>
      <c r="AF192" s="2121"/>
      <c r="AG192" s="2121"/>
      <c r="AH192" s="2121"/>
      <c r="AI192" s="2121"/>
      <c r="AJ192" s="2121"/>
      <c r="AK192" s="2121"/>
      <c r="AL192" s="2121"/>
      <c r="AM192" s="2121"/>
      <c r="AN192" s="2121"/>
    </row>
    <row r="193" spans="6:40">
      <c r="F193" s="2121"/>
      <c r="G193" s="2121"/>
      <c r="H193" s="2121"/>
      <c r="I193" s="2175"/>
      <c r="J193" s="2121"/>
      <c r="K193" s="2176"/>
      <c r="L193" s="2121"/>
      <c r="M193" s="2121"/>
      <c r="N193" s="2121"/>
      <c r="O193" s="2121"/>
      <c r="P193" s="2121"/>
      <c r="Q193" s="2121"/>
      <c r="R193" s="2121"/>
      <c r="S193" s="2121"/>
      <c r="T193" s="2121"/>
      <c r="U193" s="2177"/>
      <c r="V193" s="2121"/>
      <c r="W193" s="2121"/>
      <c r="X193" s="2121"/>
      <c r="Y193" s="2121"/>
      <c r="Z193" s="2121"/>
      <c r="AA193" s="2174"/>
      <c r="AB193" s="2174"/>
      <c r="AC193" s="2174"/>
      <c r="AD193" s="2174"/>
      <c r="AE193" s="2121"/>
      <c r="AF193" s="2121"/>
      <c r="AG193" s="2121"/>
      <c r="AH193" s="2121"/>
      <c r="AI193" s="2121"/>
      <c r="AJ193" s="2121"/>
      <c r="AK193" s="2121"/>
      <c r="AL193" s="2121"/>
      <c r="AM193" s="2121"/>
      <c r="AN193" s="2121"/>
    </row>
    <row r="194" spans="6:40">
      <c r="F194" s="2121"/>
      <c r="G194" s="2121"/>
      <c r="H194" s="2121"/>
      <c r="I194" s="2175"/>
      <c r="J194" s="2121"/>
      <c r="K194" s="2176"/>
      <c r="L194" s="2121"/>
      <c r="M194" s="2121"/>
      <c r="N194" s="2121"/>
      <c r="O194" s="2121"/>
      <c r="P194" s="2121"/>
      <c r="Q194" s="2121"/>
      <c r="R194" s="2121"/>
      <c r="S194" s="2121"/>
      <c r="T194" s="2121"/>
      <c r="U194" s="2177"/>
      <c r="V194" s="2121"/>
      <c r="W194" s="2121"/>
      <c r="X194" s="2121"/>
      <c r="Y194" s="2121"/>
      <c r="Z194" s="2121"/>
      <c r="AA194" s="2174"/>
      <c r="AB194" s="2174"/>
      <c r="AC194" s="2174"/>
      <c r="AD194" s="2174"/>
      <c r="AE194" s="2121"/>
      <c r="AF194" s="2121"/>
      <c r="AG194" s="2121"/>
      <c r="AH194" s="2121"/>
      <c r="AI194" s="2121"/>
      <c r="AJ194" s="2121"/>
      <c r="AK194" s="2121"/>
      <c r="AL194" s="2121"/>
      <c r="AM194" s="2121"/>
      <c r="AN194" s="2121"/>
    </row>
    <row r="195" spans="6:40">
      <c r="F195" s="2121"/>
      <c r="G195" s="2121"/>
      <c r="H195" s="2121"/>
      <c r="I195" s="2175"/>
      <c r="J195" s="2121"/>
      <c r="K195" s="2176"/>
      <c r="L195" s="2121"/>
      <c r="M195" s="2121"/>
      <c r="N195" s="2121"/>
      <c r="O195" s="2121"/>
      <c r="P195" s="2121"/>
      <c r="Q195" s="2121"/>
      <c r="R195" s="2121"/>
      <c r="S195" s="2121"/>
      <c r="T195" s="2121"/>
      <c r="U195" s="2177"/>
      <c r="V195" s="2121"/>
      <c r="W195" s="2121"/>
      <c r="X195" s="2121"/>
      <c r="Y195" s="2121"/>
      <c r="Z195" s="2121"/>
      <c r="AA195" s="2174"/>
      <c r="AB195" s="2174"/>
      <c r="AC195" s="2174"/>
      <c r="AD195" s="2174"/>
      <c r="AE195" s="2121"/>
      <c r="AF195" s="2121"/>
      <c r="AG195" s="2121"/>
      <c r="AH195" s="2121"/>
      <c r="AI195" s="2121"/>
      <c r="AJ195" s="2121"/>
      <c r="AK195" s="2121"/>
      <c r="AL195" s="2121"/>
      <c r="AM195" s="2121"/>
      <c r="AN195" s="2121"/>
    </row>
    <row r="196" spans="6:40">
      <c r="F196" s="2121"/>
      <c r="G196" s="2121"/>
      <c r="H196" s="2121"/>
      <c r="I196" s="2175"/>
      <c r="J196" s="2121"/>
      <c r="K196" s="2176"/>
      <c r="L196" s="2121"/>
      <c r="M196" s="2121"/>
      <c r="N196" s="2121"/>
      <c r="O196" s="2121"/>
      <c r="P196" s="2121"/>
      <c r="Q196" s="2121"/>
      <c r="R196" s="2121"/>
      <c r="S196" s="2121"/>
      <c r="T196" s="2121"/>
      <c r="U196" s="2177"/>
      <c r="V196" s="2121"/>
      <c r="W196" s="2121"/>
      <c r="X196" s="2121"/>
      <c r="Y196" s="2121"/>
      <c r="Z196" s="2121"/>
      <c r="AA196" s="2174"/>
      <c r="AB196" s="2174"/>
      <c r="AC196" s="2174"/>
      <c r="AD196" s="2174"/>
      <c r="AE196" s="2121"/>
      <c r="AF196" s="2121"/>
      <c r="AG196" s="2121"/>
      <c r="AH196" s="2121"/>
      <c r="AI196" s="2121"/>
      <c r="AJ196" s="2121"/>
      <c r="AK196" s="2121"/>
      <c r="AL196" s="2121"/>
      <c r="AM196" s="2121"/>
      <c r="AN196" s="2121"/>
    </row>
    <row r="197" spans="6:40" ht="8.25" customHeight="1">
      <c r="F197" s="2121"/>
      <c r="G197" s="2121"/>
      <c r="H197" s="2121"/>
      <c r="I197" s="2175"/>
      <c r="J197" s="2121"/>
      <c r="K197" s="2176"/>
      <c r="L197" s="2121"/>
      <c r="M197" s="2121"/>
      <c r="N197" s="2121"/>
      <c r="O197" s="2121"/>
      <c r="P197" s="2121"/>
      <c r="Q197" s="2121"/>
      <c r="R197" s="2121"/>
      <c r="S197" s="2121"/>
      <c r="T197" s="2121"/>
      <c r="U197" s="2177"/>
      <c r="V197" s="2121"/>
      <c r="W197" s="2121"/>
      <c r="X197" s="2121"/>
      <c r="Y197" s="2121"/>
      <c r="Z197" s="2121"/>
      <c r="AA197" s="2174"/>
      <c r="AB197" s="2174"/>
      <c r="AC197" s="2174"/>
      <c r="AD197" s="2174"/>
      <c r="AE197" s="2121"/>
      <c r="AF197" s="2121"/>
      <c r="AG197" s="2121"/>
      <c r="AH197" s="2121"/>
      <c r="AI197" s="2121"/>
      <c r="AJ197" s="2121"/>
      <c r="AK197" s="2121"/>
      <c r="AL197" s="2121"/>
      <c r="AM197" s="2121"/>
      <c r="AN197" s="2121"/>
    </row>
    <row r="198" spans="6:40">
      <c r="F198" s="2121"/>
      <c r="G198" s="2121"/>
      <c r="H198" s="2121"/>
      <c r="I198" s="2175"/>
      <c r="J198" s="2121"/>
      <c r="K198" s="2176"/>
      <c r="L198" s="2121"/>
      <c r="M198" s="2121"/>
      <c r="N198" s="2121"/>
      <c r="O198" s="2121"/>
      <c r="P198" s="2121"/>
      <c r="Q198" s="2121"/>
      <c r="R198" s="2121"/>
      <c r="S198" s="2121"/>
      <c r="T198" s="2121"/>
      <c r="U198" s="2177"/>
      <c r="V198" s="2121"/>
      <c r="W198" s="2121"/>
      <c r="X198" s="2121"/>
      <c r="Y198" s="2121"/>
      <c r="Z198" s="2121"/>
      <c r="AA198" s="2174"/>
      <c r="AB198" s="2174"/>
      <c r="AC198" s="2174"/>
      <c r="AD198" s="2174"/>
      <c r="AE198" s="2121"/>
      <c r="AF198" s="2121"/>
      <c r="AG198" s="2121"/>
      <c r="AH198" s="2121"/>
      <c r="AI198" s="2121"/>
      <c r="AJ198" s="2121"/>
      <c r="AK198" s="2121"/>
      <c r="AL198" s="2121"/>
      <c r="AM198" s="2121"/>
      <c r="AN198" s="2121"/>
    </row>
    <row r="199" spans="6:40">
      <c r="F199" s="2121"/>
      <c r="G199" s="2121"/>
      <c r="H199" s="2121"/>
      <c r="I199" s="2175"/>
      <c r="J199" s="2121"/>
      <c r="K199" s="2176"/>
      <c r="L199" s="2121"/>
      <c r="M199" s="2121"/>
      <c r="N199" s="2121"/>
      <c r="O199" s="2121"/>
      <c r="P199" s="2121"/>
      <c r="Q199" s="2121"/>
      <c r="R199" s="2121"/>
      <c r="S199" s="2121"/>
      <c r="T199" s="2121"/>
      <c r="U199" s="2177"/>
      <c r="V199" s="2121"/>
      <c r="W199" s="2121"/>
      <c r="X199" s="2121"/>
      <c r="Y199" s="2121"/>
      <c r="Z199" s="2121"/>
      <c r="AA199" s="2174"/>
      <c r="AB199" s="2174"/>
      <c r="AC199" s="2174"/>
      <c r="AD199" s="2174"/>
      <c r="AE199" s="2121"/>
      <c r="AF199" s="2121"/>
      <c r="AG199" s="2121"/>
      <c r="AH199" s="2121"/>
      <c r="AI199" s="2121"/>
      <c r="AJ199" s="2121"/>
      <c r="AK199" s="2121"/>
      <c r="AL199" s="2121"/>
      <c r="AM199" s="2121"/>
      <c r="AN199" s="2121"/>
    </row>
    <row r="200" spans="6:40" ht="11">
      <c r="F200" s="2121"/>
      <c r="G200" s="2121"/>
      <c r="H200" s="2121"/>
      <c r="I200" s="2175"/>
      <c r="J200" s="2121"/>
      <c r="K200" s="2121"/>
      <c r="L200" s="2121"/>
      <c r="M200" s="2121"/>
      <c r="N200" s="2121"/>
      <c r="O200" s="2121"/>
      <c r="P200" s="2121"/>
      <c r="Q200" s="2121"/>
      <c r="R200" s="2121"/>
      <c r="S200" s="2121"/>
      <c r="T200" s="2121"/>
      <c r="U200" s="2177"/>
      <c r="V200" s="2121"/>
      <c r="W200" s="2121"/>
      <c r="X200" s="2121"/>
      <c r="Y200" s="2121"/>
      <c r="Z200" s="2121"/>
      <c r="AA200" s="2174"/>
      <c r="AB200" s="2174"/>
      <c r="AC200" s="2174"/>
      <c r="AD200" s="2174"/>
      <c r="AE200" s="2121"/>
      <c r="AF200" s="2121"/>
      <c r="AG200" s="2121"/>
      <c r="AH200" s="2121"/>
      <c r="AI200" s="2121"/>
      <c r="AJ200" s="2121"/>
      <c r="AK200" s="2121"/>
      <c r="AL200" s="2121"/>
      <c r="AM200" s="2121"/>
      <c r="AN200" s="2121"/>
    </row>
    <row r="201" spans="6:40" ht="11">
      <c r="F201" s="2121"/>
      <c r="G201" s="2121"/>
      <c r="H201" s="2121"/>
      <c r="I201" s="2175"/>
      <c r="J201" s="2121"/>
      <c r="K201" s="2121"/>
      <c r="L201" s="2121"/>
      <c r="M201" s="2121"/>
      <c r="N201" s="2121"/>
      <c r="O201" s="2121"/>
      <c r="P201" s="2121"/>
      <c r="Q201" s="2121"/>
      <c r="R201" s="2121"/>
      <c r="S201" s="2121"/>
      <c r="T201" s="2121"/>
      <c r="U201" s="2121"/>
      <c r="V201" s="2121"/>
      <c r="W201" s="2121"/>
      <c r="X201" s="2121"/>
      <c r="Y201" s="2121"/>
      <c r="Z201" s="2121"/>
      <c r="AA201" s="2174"/>
      <c r="AB201" s="2174"/>
      <c r="AC201" s="2174"/>
      <c r="AD201" s="2174"/>
      <c r="AE201" s="2121"/>
      <c r="AF201" s="2121"/>
      <c r="AG201" s="2121"/>
      <c r="AH201" s="2121"/>
      <c r="AI201" s="2121"/>
      <c r="AJ201" s="2121"/>
      <c r="AK201" s="2121"/>
      <c r="AL201" s="2121"/>
      <c r="AM201" s="2121"/>
      <c r="AN201" s="2121"/>
    </row>
    <row r="202" spans="6:40" ht="11">
      <c r="F202" s="2121"/>
      <c r="G202" s="2121"/>
      <c r="H202" s="2121"/>
      <c r="I202" s="2121"/>
      <c r="J202" s="2121"/>
      <c r="K202" s="2121"/>
      <c r="L202" s="2121"/>
      <c r="M202" s="2121"/>
      <c r="N202" s="2121"/>
      <c r="O202" s="2121"/>
      <c r="P202" s="2121"/>
      <c r="Q202" s="2121"/>
      <c r="R202" s="2121"/>
      <c r="S202" s="2121"/>
      <c r="T202" s="2121"/>
      <c r="U202" s="2121"/>
      <c r="V202" s="2121"/>
      <c r="W202" s="2121"/>
      <c r="X202" s="2121"/>
      <c r="Y202" s="2121"/>
      <c r="Z202" s="2121"/>
      <c r="AA202" s="2174"/>
      <c r="AB202" s="2174"/>
      <c r="AC202" s="2174"/>
      <c r="AD202" s="2174"/>
      <c r="AE202" s="2121"/>
      <c r="AF202" s="2121"/>
      <c r="AG202" s="2121"/>
      <c r="AH202" s="2121"/>
      <c r="AI202" s="2121"/>
      <c r="AJ202" s="2121"/>
      <c r="AK202" s="2121"/>
      <c r="AL202" s="2121"/>
      <c r="AM202" s="2121"/>
      <c r="AN202" s="2121"/>
    </row>
    <row r="203" spans="6:40" ht="11">
      <c r="F203" s="2121"/>
      <c r="G203" s="2121"/>
      <c r="H203" s="2121"/>
      <c r="I203" s="2121"/>
      <c r="J203" s="2121"/>
      <c r="K203" s="2121"/>
      <c r="L203" s="2121"/>
      <c r="M203" s="2121"/>
      <c r="N203" s="2121"/>
      <c r="O203" s="2121"/>
      <c r="P203" s="2121"/>
      <c r="Q203" s="2121"/>
      <c r="R203" s="2121"/>
      <c r="S203" s="2121"/>
      <c r="T203" s="2121"/>
      <c r="U203" s="2121"/>
      <c r="V203" s="2121"/>
      <c r="W203" s="2121"/>
      <c r="X203" s="2121"/>
      <c r="Y203" s="2121"/>
      <c r="Z203" s="2121"/>
      <c r="AA203" s="2174"/>
      <c r="AB203" s="2174"/>
      <c r="AC203" s="2174"/>
      <c r="AD203" s="2174"/>
      <c r="AE203" s="2121"/>
      <c r="AF203" s="2121"/>
      <c r="AG203" s="2121"/>
      <c r="AH203" s="2121"/>
      <c r="AI203" s="2121"/>
      <c r="AJ203" s="2121"/>
      <c r="AK203" s="2121"/>
      <c r="AL203" s="2121"/>
      <c r="AM203" s="2121"/>
      <c r="AN203" s="2121"/>
    </row>
    <row r="204" spans="6:40" ht="11">
      <c r="F204" s="2121"/>
      <c r="G204" s="2121"/>
      <c r="H204" s="2121"/>
      <c r="I204" s="2121"/>
      <c r="J204" s="2121"/>
      <c r="K204" s="2121"/>
      <c r="L204" s="2121"/>
      <c r="M204" s="2121"/>
      <c r="N204" s="2121"/>
      <c r="O204" s="2121"/>
      <c r="P204" s="2121"/>
      <c r="Q204" s="2121"/>
      <c r="R204" s="2121"/>
      <c r="S204" s="2121"/>
      <c r="T204" s="2121"/>
      <c r="U204" s="2121"/>
      <c r="V204" s="2121"/>
      <c r="W204" s="2121"/>
      <c r="X204" s="2121"/>
      <c r="Y204" s="2121"/>
      <c r="Z204" s="2121"/>
      <c r="AA204" s="2174"/>
      <c r="AB204" s="2174"/>
      <c r="AC204" s="2174"/>
      <c r="AD204" s="2174"/>
      <c r="AE204" s="2121"/>
      <c r="AF204" s="2121"/>
      <c r="AG204" s="2121"/>
      <c r="AH204" s="2121"/>
      <c r="AI204" s="2121"/>
      <c r="AJ204" s="2121"/>
      <c r="AK204" s="2121"/>
      <c r="AL204" s="2121"/>
      <c r="AM204" s="2121"/>
      <c r="AN204" s="2121"/>
    </row>
    <row r="205" spans="6:40" ht="11">
      <c r="F205" s="2121"/>
      <c r="G205" s="2121"/>
      <c r="H205" s="2121"/>
      <c r="I205" s="2121"/>
      <c r="J205" s="2121"/>
      <c r="K205" s="2121"/>
      <c r="L205" s="2121"/>
      <c r="M205" s="2121"/>
      <c r="N205" s="2121"/>
      <c r="O205" s="2121"/>
      <c r="P205" s="2121"/>
      <c r="Q205" s="2121"/>
      <c r="R205" s="2121"/>
      <c r="S205" s="2121"/>
      <c r="T205" s="2121"/>
      <c r="U205" s="2121"/>
      <c r="V205" s="2121"/>
      <c r="W205" s="2121"/>
      <c r="X205" s="2121"/>
      <c r="Y205" s="2121"/>
      <c r="Z205" s="2121"/>
      <c r="AA205" s="2174"/>
      <c r="AB205" s="2174"/>
      <c r="AC205" s="2174"/>
      <c r="AD205" s="2174"/>
      <c r="AE205" s="2121"/>
      <c r="AF205" s="2121"/>
      <c r="AG205" s="2121"/>
      <c r="AH205" s="2121"/>
      <c r="AI205" s="2121"/>
      <c r="AJ205" s="2121"/>
      <c r="AK205" s="2121"/>
      <c r="AL205" s="2121"/>
      <c r="AM205" s="2121"/>
      <c r="AN205" s="2121"/>
    </row>
    <row r="206" spans="6:40" ht="11">
      <c r="F206" s="2121"/>
      <c r="G206" s="2121"/>
      <c r="H206" s="2121"/>
      <c r="I206" s="2121"/>
      <c r="J206" s="2121"/>
      <c r="K206" s="2121"/>
      <c r="L206" s="2121"/>
      <c r="M206" s="2121"/>
      <c r="N206" s="2121"/>
      <c r="O206" s="2121"/>
      <c r="P206" s="2121"/>
      <c r="Q206" s="2121"/>
      <c r="R206" s="2121"/>
      <c r="S206" s="2121"/>
      <c r="T206" s="2121"/>
      <c r="U206" s="2121"/>
      <c r="V206" s="2121"/>
      <c r="W206" s="2121"/>
      <c r="X206" s="2121"/>
      <c r="Y206" s="2121"/>
      <c r="Z206" s="2121"/>
      <c r="AA206" s="2174"/>
      <c r="AB206" s="2174"/>
      <c r="AC206" s="2174"/>
      <c r="AD206" s="2174"/>
      <c r="AE206" s="2121"/>
      <c r="AF206" s="2121"/>
      <c r="AG206" s="2121"/>
      <c r="AH206" s="2121"/>
      <c r="AI206" s="2121"/>
      <c r="AJ206" s="2121"/>
      <c r="AK206" s="2121"/>
      <c r="AL206" s="2121"/>
      <c r="AM206" s="2121"/>
      <c r="AN206" s="2121"/>
    </row>
    <row r="207" spans="6:40" ht="11">
      <c r="F207" s="2121"/>
      <c r="G207" s="2121"/>
      <c r="H207" s="2121"/>
      <c r="I207" s="2121"/>
      <c r="J207" s="2121"/>
      <c r="K207" s="2121"/>
      <c r="L207" s="2121"/>
      <c r="M207" s="2121"/>
      <c r="N207" s="2121"/>
      <c r="O207" s="2121"/>
      <c r="P207" s="2121"/>
      <c r="Q207" s="2121"/>
      <c r="R207" s="2121"/>
      <c r="S207" s="2121"/>
      <c r="T207" s="2121"/>
      <c r="U207" s="2121"/>
      <c r="V207" s="2121"/>
      <c r="W207" s="2121"/>
      <c r="X207" s="2121"/>
      <c r="Y207" s="2121"/>
      <c r="Z207" s="2121"/>
      <c r="AA207" s="2174"/>
      <c r="AB207" s="2174"/>
      <c r="AC207" s="2174"/>
      <c r="AD207" s="2174"/>
      <c r="AE207" s="2121"/>
      <c r="AF207" s="2121"/>
      <c r="AG207" s="2121"/>
      <c r="AH207" s="2121"/>
      <c r="AI207" s="2121"/>
      <c r="AJ207" s="2121"/>
      <c r="AK207" s="2121"/>
      <c r="AL207" s="2121"/>
      <c r="AM207" s="2121"/>
      <c r="AN207" s="2121"/>
    </row>
    <row r="208" spans="6:40" ht="11">
      <c r="F208" s="2121"/>
      <c r="G208" s="2121"/>
      <c r="H208" s="2121"/>
      <c r="I208" s="2121"/>
      <c r="J208" s="2121"/>
      <c r="K208" s="2121"/>
      <c r="L208" s="2121"/>
      <c r="M208" s="2121"/>
      <c r="N208" s="2121"/>
      <c r="O208" s="2121"/>
      <c r="P208" s="2121"/>
      <c r="Q208" s="2121"/>
      <c r="R208" s="2121"/>
      <c r="S208" s="2121"/>
      <c r="T208" s="2121"/>
      <c r="U208" s="2121"/>
      <c r="V208" s="2121"/>
      <c r="W208" s="2121"/>
      <c r="X208" s="2121"/>
      <c r="Y208" s="2121"/>
      <c r="Z208" s="2121"/>
      <c r="AA208" s="2174"/>
      <c r="AB208" s="2174"/>
      <c r="AC208" s="2174"/>
      <c r="AD208" s="2174"/>
      <c r="AE208" s="2121"/>
      <c r="AF208" s="2121"/>
      <c r="AG208" s="2121"/>
      <c r="AH208" s="2121"/>
      <c r="AI208" s="2121"/>
      <c r="AJ208" s="2121"/>
      <c r="AK208" s="2121"/>
      <c r="AL208" s="2121"/>
      <c r="AM208" s="2121"/>
      <c r="AN208" s="2121"/>
    </row>
    <row r="209" spans="6:40" ht="11">
      <c r="F209" s="2121"/>
      <c r="G209" s="2121"/>
      <c r="H209" s="2121"/>
      <c r="I209" s="2121"/>
      <c r="J209" s="2121"/>
      <c r="K209" s="2121"/>
      <c r="L209" s="2121"/>
      <c r="M209" s="2121"/>
      <c r="N209" s="2121"/>
      <c r="O209" s="2121"/>
      <c r="P209" s="2121"/>
      <c r="Q209" s="2121"/>
      <c r="R209" s="2121"/>
      <c r="S209" s="2121"/>
      <c r="T209" s="2121"/>
      <c r="U209" s="2121"/>
      <c r="V209" s="2121"/>
      <c r="W209" s="2121"/>
      <c r="X209" s="2121"/>
      <c r="Y209" s="2121"/>
      <c r="Z209" s="2121"/>
      <c r="AA209" s="2174"/>
      <c r="AB209" s="2174"/>
      <c r="AC209" s="2174"/>
      <c r="AD209" s="2174"/>
      <c r="AE209" s="2121"/>
      <c r="AF209" s="2121"/>
      <c r="AG209" s="2121"/>
      <c r="AH209" s="2121"/>
      <c r="AI209" s="2121"/>
      <c r="AJ209" s="2121"/>
      <c r="AK209" s="2121"/>
      <c r="AL209" s="2121"/>
      <c r="AM209" s="2121"/>
      <c r="AN209" s="2121"/>
    </row>
    <row r="210" spans="6:40" ht="11">
      <c r="F210" s="2121"/>
      <c r="G210" s="2121"/>
      <c r="H210" s="2121"/>
      <c r="I210" s="2121"/>
      <c r="J210" s="2121"/>
      <c r="K210" s="2121"/>
      <c r="L210" s="2121"/>
      <c r="M210" s="2121"/>
      <c r="N210" s="2121"/>
      <c r="O210" s="2121"/>
      <c r="P210" s="2121"/>
      <c r="Q210" s="2121"/>
      <c r="R210" s="2121"/>
      <c r="S210" s="2121"/>
      <c r="T210" s="2121"/>
      <c r="U210" s="2121"/>
      <c r="V210" s="2121"/>
      <c r="W210" s="2121"/>
      <c r="X210" s="2121"/>
      <c r="Y210" s="2121"/>
      <c r="Z210" s="2121"/>
      <c r="AA210" s="2174"/>
      <c r="AB210" s="2174"/>
      <c r="AC210" s="2174"/>
      <c r="AD210" s="2174"/>
      <c r="AE210" s="2121"/>
      <c r="AF210" s="2121"/>
      <c r="AG210" s="2121"/>
      <c r="AH210" s="2121"/>
      <c r="AI210" s="2121"/>
      <c r="AJ210" s="2121"/>
      <c r="AK210" s="2121"/>
      <c r="AL210" s="2121"/>
      <c r="AM210" s="2121"/>
      <c r="AN210" s="2121"/>
    </row>
    <row r="211" spans="6:40" ht="11">
      <c r="F211" s="2121"/>
      <c r="G211" s="2121"/>
      <c r="H211" s="2121"/>
      <c r="I211" s="2121"/>
      <c r="J211" s="2121"/>
      <c r="K211" s="2121"/>
      <c r="L211" s="2121"/>
      <c r="M211" s="2121"/>
      <c r="N211" s="2121"/>
      <c r="O211" s="2121"/>
      <c r="P211" s="2121"/>
      <c r="Q211" s="2121"/>
      <c r="R211" s="2121"/>
      <c r="S211" s="2121"/>
      <c r="T211" s="2121"/>
      <c r="U211" s="2121"/>
      <c r="V211" s="2121"/>
      <c r="W211" s="2121"/>
      <c r="X211" s="2121"/>
      <c r="Y211" s="2121"/>
      <c r="Z211" s="2121"/>
      <c r="AA211" s="2174"/>
      <c r="AB211" s="2174"/>
      <c r="AC211" s="2174"/>
      <c r="AD211" s="2174"/>
      <c r="AE211" s="2121"/>
      <c r="AF211" s="2121"/>
      <c r="AG211" s="2121"/>
      <c r="AH211" s="2121"/>
      <c r="AI211" s="2121"/>
      <c r="AJ211" s="2121"/>
      <c r="AK211" s="2121"/>
      <c r="AL211" s="2121"/>
      <c r="AM211" s="2121"/>
      <c r="AN211" s="2121"/>
    </row>
    <row r="212" spans="6:40" ht="11">
      <c r="F212" s="2121"/>
      <c r="G212" s="2121"/>
      <c r="H212" s="2121"/>
      <c r="I212" s="2121"/>
      <c r="J212" s="2121"/>
      <c r="K212" s="2121"/>
      <c r="L212" s="2121"/>
      <c r="M212" s="2121"/>
      <c r="N212" s="2121"/>
      <c r="O212" s="2121"/>
      <c r="P212" s="2121"/>
      <c r="Q212" s="2121"/>
      <c r="R212" s="2121"/>
      <c r="S212" s="2121"/>
      <c r="T212" s="2121"/>
      <c r="U212" s="2121"/>
      <c r="V212" s="2121"/>
      <c r="W212" s="2121"/>
      <c r="X212" s="2121"/>
      <c r="Y212" s="2121"/>
      <c r="Z212" s="2121"/>
      <c r="AA212" s="2174"/>
      <c r="AB212" s="2174"/>
      <c r="AC212" s="2174"/>
      <c r="AD212" s="2174"/>
      <c r="AE212" s="2121"/>
      <c r="AF212" s="2121"/>
      <c r="AG212" s="2121"/>
      <c r="AH212" s="2121"/>
      <c r="AI212" s="2121"/>
      <c r="AJ212" s="2121"/>
      <c r="AK212" s="2121"/>
      <c r="AL212" s="2121"/>
      <c r="AM212" s="2121"/>
      <c r="AN212" s="2121"/>
    </row>
    <row r="213" spans="6:40" ht="11">
      <c r="F213" s="2121"/>
      <c r="G213" s="2121"/>
      <c r="H213" s="2121"/>
      <c r="I213" s="2121"/>
      <c r="J213" s="2121"/>
      <c r="K213" s="2121"/>
      <c r="L213" s="2121"/>
      <c r="M213" s="2121"/>
      <c r="N213" s="2121"/>
      <c r="O213" s="2121"/>
      <c r="P213" s="2121"/>
      <c r="Q213" s="2121"/>
      <c r="R213" s="2121"/>
      <c r="S213" s="2121"/>
      <c r="T213" s="2121"/>
      <c r="U213" s="2121"/>
      <c r="V213" s="2121"/>
      <c r="W213" s="2121"/>
      <c r="X213" s="2121"/>
      <c r="Y213" s="2121"/>
      <c r="Z213" s="2121"/>
      <c r="AA213" s="2174"/>
      <c r="AB213" s="2174"/>
      <c r="AC213" s="2174"/>
      <c r="AD213" s="2174"/>
      <c r="AE213" s="2121"/>
      <c r="AF213" s="2121"/>
      <c r="AG213" s="2121"/>
      <c r="AH213" s="2121"/>
      <c r="AI213" s="2121"/>
      <c r="AJ213" s="2121"/>
      <c r="AK213" s="2121"/>
      <c r="AL213" s="2121"/>
      <c r="AM213" s="2121"/>
      <c r="AN213" s="2121"/>
    </row>
    <row r="214" spans="6:40" ht="11">
      <c r="F214" s="2121"/>
      <c r="G214" s="2121"/>
      <c r="H214" s="2121"/>
      <c r="I214" s="2121"/>
      <c r="J214" s="2121"/>
      <c r="K214" s="2121"/>
      <c r="L214" s="2121"/>
      <c r="M214" s="2121"/>
      <c r="N214" s="2121"/>
      <c r="O214" s="2121"/>
      <c r="P214" s="2121"/>
      <c r="Q214" s="2121"/>
      <c r="R214" s="2121"/>
      <c r="S214" s="2121"/>
      <c r="T214" s="2121"/>
      <c r="U214" s="2121"/>
      <c r="V214" s="2121"/>
      <c r="W214" s="2121"/>
      <c r="X214" s="2121"/>
      <c r="Y214" s="2121"/>
      <c r="Z214" s="2121"/>
      <c r="AA214" s="2174"/>
      <c r="AB214" s="2174"/>
      <c r="AC214" s="2174"/>
      <c r="AD214" s="2174"/>
      <c r="AE214" s="2121"/>
      <c r="AF214" s="2121"/>
      <c r="AG214" s="2121"/>
      <c r="AH214" s="2121"/>
      <c r="AI214" s="2121"/>
      <c r="AJ214" s="2121"/>
      <c r="AK214" s="2121"/>
      <c r="AL214" s="2121"/>
      <c r="AM214" s="2121"/>
      <c r="AN214" s="2121"/>
    </row>
    <row r="215" spans="6:40" ht="11">
      <c r="F215" s="2121"/>
      <c r="G215" s="2121"/>
      <c r="H215" s="2121"/>
      <c r="I215" s="2121"/>
      <c r="J215" s="2121"/>
      <c r="K215" s="2121"/>
      <c r="L215" s="2121"/>
      <c r="M215" s="2121"/>
      <c r="N215" s="2121"/>
      <c r="O215" s="2121"/>
      <c r="P215" s="2121"/>
      <c r="Q215" s="2121"/>
      <c r="R215" s="2121"/>
      <c r="S215" s="2121"/>
      <c r="T215" s="2121"/>
      <c r="U215" s="2121"/>
      <c r="V215" s="2121"/>
      <c r="W215" s="2121"/>
      <c r="X215" s="2121"/>
      <c r="Y215" s="2121"/>
      <c r="Z215" s="2121"/>
      <c r="AA215" s="2174"/>
      <c r="AB215" s="2174"/>
      <c r="AC215" s="2174"/>
      <c r="AD215" s="2174"/>
      <c r="AE215" s="2121"/>
      <c r="AF215" s="2121"/>
      <c r="AG215" s="2121"/>
      <c r="AH215" s="2121"/>
      <c r="AI215" s="2121"/>
      <c r="AJ215" s="2121"/>
      <c r="AK215" s="2121"/>
      <c r="AL215" s="2121"/>
      <c r="AM215" s="2121"/>
      <c r="AN215" s="2121"/>
    </row>
    <row r="216" spans="6:40" ht="11">
      <c r="F216" s="2121"/>
      <c r="G216" s="2121"/>
      <c r="H216" s="2121"/>
      <c r="I216" s="2121"/>
      <c r="J216" s="2121"/>
      <c r="K216" s="2121"/>
      <c r="L216" s="2121"/>
      <c r="M216" s="2121"/>
      <c r="N216" s="2121"/>
      <c r="O216" s="2121"/>
      <c r="P216" s="2121"/>
      <c r="Q216" s="2121"/>
      <c r="R216" s="2121"/>
      <c r="S216" s="2121"/>
      <c r="T216" s="2121"/>
      <c r="U216" s="2121"/>
      <c r="V216" s="2121"/>
      <c r="W216" s="2121"/>
      <c r="X216" s="2121"/>
      <c r="Y216" s="2121"/>
      <c r="Z216" s="2121"/>
      <c r="AA216" s="2174"/>
      <c r="AB216" s="2174"/>
      <c r="AC216" s="2174"/>
      <c r="AD216" s="2174"/>
      <c r="AE216" s="2121"/>
      <c r="AF216" s="2121"/>
      <c r="AG216" s="2121"/>
      <c r="AH216" s="2121"/>
      <c r="AI216" s="2121"/>
      <c r="AJ216" s="2121"/>
      <c r="AK216" s="2121"/>
      <c r="AL216" s="2121"/>
      <c r="AM216" s="2121"/>
      <c r="AN216" s="2121"/>
    </row>
    <row r="217" spans="6:40" ht="11">
      <c r="F217" s="2121"/>
      <c r="G217" s="2121"/>
      <c r="H217" s="2121"/>
      <c r="I217" s="2121"/>
      <c r="J217" s="2121"/>
      <c r="K217" s="2121"/>
      <c r="L217" s="2121"/>
      <c r="M217" s="2121"/>
      <c r="N217" s="2121"/>
      <c r="O217" s="2121"/>
      <c r="P217" s="2121"/>
      <c r="Q217" s="2121"/>
      <c r="R217" s="2121"/>
      <c r="S217" s="2121"/>
      <c r="T217" s="2121"/>
      <c r="U217" s="2121"/>
      <c r="V217" s="2121"/>
      <c r="W217" s="2121"/>
      <c r="X217" s="2121"/>
      <c r="Y217" s="2121"/>
      <c r="Z217" s="2121"/>
      <c r="AA217" s="2174"/>
      <c r="AB217" s="2174"/>
      <c r="AC217" s="2174"/>
      <c r="AD217" s="2174"/>
      <c r="AE217" s="2121"/>
      <c r="AF217" s="2121"/>
      <c r="AG217" s="2121"/>
      <c r="AH217" s="2121"/>
      <c r="AI217" s="2121"/>
      <c r="AJ217" s="2121"/>
      <c r="AK217" s="2121"/>
      <c r="AL217" s="2121"/>
      <c r="AM217" s="2121"/>
      <c r="AN217" s="2121"/>
    </row>
    <row r="218" spans="6:40" ht="11">
      <c r="F218" s="2121"/>
      <c r="G218" s="2121"/>
      <c r="H218" s="2121"/>
      <c r="I218" s="2121"/>
      <c r="J218" s="2121"/>
      <c r="K218" s="2121"/>
      <c r="L218" s="2121"/>
      <c r="M218" s="2121"/>
      <c r="N218" s="2121"/>
      <c r="O218" s="2121"/>
      <c r="P218" s="2121"/>
      <c r="Q218" s="2121"/>
      <c r="R218" s="2121"/>
      <c r="S218" s="2121"/>
      <c r="T218" s="2121"/>
      <c r="U218" s="2121"/>
      <c r="V218" s="2121"/>
      <c r="W218" s="2121"/>
      <c r="X218" s="2121"/>
      <c r="Y218" s="2121"/>
      <c r="Z218" s="2121"/>
      <c r="AA218" s="2174"/>
      <c r="AB218" s="2174"/>
      <c r="AC218" s="2174"/>
      <c r="AD218" s="2174"/>
      <c r="AE218" s="2121"/>
      <c r="AF218" s="2121"/>
      <c r="AG218" s="2121"/>
      <c r="AH218" s="2121"/>
      <c r="AI218" s="2121"/>
      <c r="AJ218" s="2121"/>
      <c r="AK218" s="2121"/>
      <c r="AL218" s="2121"/>
      <c r="AM218" s="2121"/>
      <c r="AN218" s="2121"/>
    </row>
    <row r="219" spans="6:40" ht="11">
      <c r="F219" s="2121"/>
      <c r="G219" s="2121"/>
      <c r="H219" s="2121"/>
      <c r="I219" s="2121"/>
      <c r="J219" s="2121"/>
      <c r="K219" s="2121"/>
      <c r="L219" s="2121"/>
      <c r="M219" s="2121"/>
      <c r="N219" s="2121"/>
      <c r="O219" s="2121"/>
      <c r="P219" s="2121"/>
      <c r="Q219" s="2121"/>
      <c r="R219" s="2121"/>
      <c r="S219" s="2121"/>
      <c r="T219" s="2121"/>
      <c r="U219" s="2121"/>
      <c r="V219" s="2121"/>
      <c r="W219" s="2121"/>
      <c r="X219" s="2121"/>
      <c r="Y219" s="2121"/>
      <c r="Z219" s="2121"/>
      <c r="AA219" s="2174"/>
      <c r="AB219" s="2174"/>
      <c r="AC219" s="2174"/>
      <c r="AD219" s="2174"/>
      <c r="AE219" s="2121"/>
      <c r="AF219" s="2121"/>
      <c r="AG219" s="2121"/>
      <c r="AH219" s="2121"/>
      <c r="AI219" s="2121"/>
      <c r="AJ219" s="2121"/>
      <c r="AK219" s="2121"/>
      <c r="AL219" s="2121"/>
      <c r="AM219" s="2121"/>
      <c r="AN219" s="2121"/>
    </row>
    <row r="220" spans="6:40" ht="11">
      <c r="F220" s="2121"/>
      <c r="G220" s="2121"/>
      <c r="H220" s="2121"/>
      <c r="I220" s="2121"/>
      <c r="J220" s="2121"/>
      <c r="K220" s="2121"/>
      <c r="L220" s="2121"/>
      <c r="M220" s="2121"/>
      <c r="N220" s="2121"/>
      <c r="O220" s="2121"/>
      <c r="P220" s="2121"/>
      <c r="Q220" s="2121"/>
      <c r="R220" s="2121"/>
      <c r="S220" s="2121"/>
      <c r="T220" s="2121"/>
      <c r="U220" s="2121"/>
      <c r="V220" s="2121"/>
      <c r="W220" s="2121"/>
      <c r="X220" s="2121"/>
      <c r="Y220" s="2121"/>
      <c r="Z220" s="2121"/>
      <c r="AA220" s="2174"/>
      <c r="AB220" s="2174"/>
      <c r="AC220" s="2174"/>
      <c r="AD220" s="2174"/>
      <c r="AE220" s="2121"/>
      <c r="AF220" s="2121"/>
      <c r="AG220" s="2121"/>
      <c r="AH220" s="2121"/>
      <c r="AI220" s="2121"/>
      <c r="AJ220" s="2121"/>
      <c r="AK220" s="2121"/>
      <c r="AL220" s="2121"/>
      <c r="AM220" s="2121"/>
      <c r="AN220" s="2121"/>
    </row>
    <row r="221" spans="6:40" ht="11">
      <c r="F221" s="2121"/>
      <c r="G221" s="2121"/>
      <c r="H221" s="2121"/>
      <c r="I221" s="2121"/>
      <c r="J221" s="2121"/>
      <c r="K221" s="2121"/>
      <c r="L221" s="2121"/>
      <c r="M221" s="2121"/>
      <c r="N221" s="2121"/>
      <c r="O221" s="2121"/>
      <c r="P221" s="2121"/>
      <c r="Q221" s="2121"/>
      <c r="R221" s="2121"/>
      <c r="S221" s="2121"/>
      <c r="T221" s="2121"/>
      <c r="U221" s="2121"/>
      <c r="V221" s="2121"/>
      <c r="W221" s="2121"/>
      <c r="X221" s="2121"/>
      <c r="Y221" s="2121"/>
      <c r="Z221" s="2121"/>
      <c r="AA221" s="2174"/>
      <c r="AB221" s="2174"/>
      <c r="AC221" s="2174"/>
      <c r="AD221" s="2174"/>
      <c r="AE221" s="2121"/>
      <c r="AF221" s="2121"/>
      <c r="AG221" s="2121"/>
      <c r="AH221" s="2121"/>
      <c r="AI221" s="2121"/>
      <c r="AJ221" s="2121"/>
      <c r="AK221" s="2121"/>
      <c r="AL221" s="2121"/>
      <c r="AM221" s="2121"/>
      <c r="AN221" s="2121"/>
    </row>
    <row r="222" spans="6:40" ht="11">
      <c r="F222" s="2121"/>
      <c r="G222" s="2121"/>
      <c r="H222" s="2121"/>
      <c r="I222" s="2121"/>
      <c r="J222" s="2121"/>
      <c r="K222" s="2121"/>
      <c r="L222" s="2121"/>
      <c r="M222" s="2121"/>
      <c r="N222" s="2121"/>
      <c r="O222" s="2121"/>
      <c r="P222" s="2121"/>
      <c r="Q222" s="2121"/>
      <c r="R222" s="2121"/>
      <c r="S222" s="2121"/>
      <c r="T222" s="2121"/>
      <c r="U222" s="2121"/>
      <c r="V222" s="2121"/>
      <c r="W222" s="2121"/>
      <c r="X222" s="2121"/>
      <c r="Y222" s="2121"/>
      <c r="Z222" s="2121"/>
      <c r="AA222" s="2174"/>
      <c r="AB222" s="2174"/>
      <c r="AC222" s="2174"/>
      <c r="AD222" s="2174"/>
      <c r="AE222" s="2121"/>
      <c r="AF222" s="2121"/>
      <c r="AG222" s="2121"/>
      <c r="AH222" s="2121"/>
      <c r="AI222" s="2121"/>
      <c r="AJ222" s="2121"/>
      <c r="AK222" s="2121"/>
      <c r="AL222" s="2121"/>
      <c r="AM222" s="2121"/>
      <c r="AN222" s="2121"/>
    </row>
    <row r="223" spans="6:40" ht="11">
      <c r="F223" s="2121"/>
      <c r="G223" s="2121"/>
      <c r="H223" s="2121"/>
      <c r="I223" s="2121"/>
      <c r="J223" s="2121"/>
      <c r="K223" s="2121"/>
      <c r="L223" s="2121"/>
      <c r="M223" s="2121"/>
      <c r="N223" s="2121"/>
      <c r="O223" s="2121"/>
      <c r="P223" s="2121"/>
      <c r="Q223" s="2121"/>
      <c r="R223" s="2121"/>
      <c r="S223" s="2121"/>
      <c r="T223" s="2121"/>
      <c r="U223" s="2121"/>
      <c r="V223" s="2121"/>
      <c r="W223" s="2121"/>
      <c r="X223" s="2121"/>
      <c r="Y223" s="2121"/>
      <c r="Z223" s="2121"/>
      <c r="AA223" s="2174"/>
      <c r="AB223" s="2174"/>
      <c r="AC223" s="2174"/>
      <c r="AD223" s="2174"/>
      <c r="AE223" s="2121"/>
      <c r="AF223" s="2121"/>
      <c r="AG223" s="2121"/>
      <c r="AH223" s="2121"/>
      <c r="AI223" s="2121"/>
      <c r="AJ223" s="2121"/>
      <c r="AK223" s="2121"/>
      <c r="AL223" s="2121"/>
      <c r="AM223" s="2121"/>
      <c r="AN223" s="2121"/>
    </row>
    <row r="224" spans="6:40" ht="11">
      <c r="F224" s="2121"/>
      <c r="G224" s="2121"/>
      <c r="H224" s="2121"/>
      <c r="I224" s="2121"/>
      <c r="J224" s="2121"/>
      <c r="K224" s="2121"/>
      <c r="L224" s="2121"/>
      <c r="M224" s="2121"/>
      <c r="N224" s="2121"/>
      <c r="O224" s="2121"/>
      <c r="P224" s="2121"/>
      <c r="Q224" s="2121"/>
      <c r="R224" s="2121"/>
      <c r="S224" s="2121"/>
      <c r="T224" s="2121"/>
      <c r="U224" s="2121"/>
      <c r="V224" s="2121"/>
      <c r="W224" s="2121"/>
      <c r="X224" s="2121"/>
      <c r="Y224" s="2121"/>
      <c r="Z224" s="2121"/>
      <c r="AA224" s="2174"/>
      <c r="AB224" s="2174"/>
      <c r="AC224" s="2174"/>
      <c r="AD224" s="2174"/>
      <c r="AE224" s="2121"/>
      <c r="AF224" s="2121"/>
      <c r="AG224" s="2121"/>
      <c r="AH224" s="2121"/>
      <c r="AI224" s="2121"/>
      <c r="AJ224" s="2121"/>
      <c r="AK224" s="2121"/>
      <c r="AL224" s="2121"/>
      <c r="AM224" s="2121"/>
      <c r="AN224" s="2121"/>
    </row>
    <row r="225" spans="6:40" ht="11">
      <c r="F225" s="2121"/>
      <c r="G225" s="2121"/>
      <c r="H225" s="2121"/>
      <c r="I225" s="2121"/>
      <c r="J225" s="2121"/>
      <c r="K225" s="2121"/>
      <c r="L225" s="2121"/>
      <c r="M225" s="2121"/>
      <c r="N225" s="2121"/>
      <c r="O225" s="2121"/>
      <c r="P225" s="2121"/>
      <c r="Q225" s="2121"/>
      <c r="R225" s="2121"/>
      <c r="S225" s="2121"/>
      <c r="T225" s="2121"/>
      <c r="U225" s="2121"/>
      <c r="V225" s="2121"/>
      <c r="W225" s="2121"/>
      <c r="X225" s="2121"/>
      <c r="Y225" s="2121"/>
      <c r="Z225" s="2121"/>
      <c r="AA225" s="2174"/>
      <c r="AB225" s="2174"/>
      <c r="AC225" s="2174"/>
      <c r="AD225" s="2174"/>
      <c r="AE225" s="2121"/>
      <c r="AF225" s="2121"/>
      <c r="AG225" s="2121"/>
      <c r="AH225" s="2121"/>
      <c r="AI225" s="2121"/>
      <c r="AJ225" s="2121"/>
      <c r="AK225" s="2121"/>
      <c r="AL225" s="2121"/>
      <c r="AM225" s="2121"/>
      <c r="AN225" s="2121"/>
    </row>
    <row r="226" spans="6:40" ht="11">
      <c r="F226" s="2121"/>
      <c r="G226" s="2121"/>
      <c r="H226" s="2121"/>
      <c r="I226" s="2121"/>
      <c r="J226" s="2121"/>
      <c r="K226" s="2121"/>
      <c r="L226" s="2121"/>
      <c r="M226" s="2121"/>
      <c r="N226" s="2121"/>
      <c r="O226" s="2121"/>
      <c r="P226" s="2121"/>
      <c r="Q226" s="2121"/>
      <c r="R226" s="2121"/>
      <c r="S226" s="2121"/>
      <c r="T226" s="2121"/>
      <c r="U226" s="2121"/>
      <c r="V226" s="2121"/>
      <c r="W226" s="2121"/>
      <c r="X226" s="2121"/>
      <c r="Y226" s="2121"/>
      <c r="Z226" s="2121"/>
      <c r="AA226" s="2174"/>
      <c r="AB226" s="2174"/>
      <c r="AC226" s="2174"/>
      <c r="AD226" s="2174"/>
      <c r="AE226" s="2121"/>
      <c r="AF226" s="2121"/>
      <c r="AG226" s="2121"/>
      <c r="AH226" s="2121"/>
      <c r="AI226" s="2121"/>
      <c r="AJ226" s="2121"/>
      <c r="AK226" s="2121"/>
      <c r="AL226" s="2121"/>
      <c r="AM226" s="2121"/>
      <c r="AN226" s="2121"/>
    </row>
    <row r="227" spans="6:40" ht="11">
      <c r="F227" s="2121"/>
      <c r="G227" s="2121"/>
      <c r="H227" s="2121"/>
      <c r="I227" s="2121"/>
      <c r="J227" s="2121"/>
      <c r="K227" s="2121"/>
      <c r="L227" s="2121"/>
      <c r="M227" s="2121"/>
      <c r="N227" s="2121"/>
      <c r="O227" s="2121"/>
      <c r="P227" s="2121"/>
      <c r="Q227" s="2121"/>
      <c r="R227" s="2121"/>
      <c r="S227" s="2121"/>
      <c r="T227" s="2121"/>
      <c r="U227" s="2121"/>
      <c r="V227" s="2121"/>
      <c r="W227" s="2121"/>
      <c r="X227" s="2121"/>
      <c r="Y227" s="2121"/>
      <c r="Z227" s="2121"/>
      <c r="AA227" s="2174"/>
      <c r="AB227" s="2174"/>
      <c r="AC227" s="2174"/>
      <c r="AD227" s="2174"/>
      <c r="AE227" s="2121"/>
      <c r="AF227" s="2121"/>
      <c r="AG227" s="2121"/>
      <c r="AH227" s="2121"/>
      <c r="AI227" s="2121"/>
      <c r="AJ227" s="2121"/>
      <c r="AK227" s="2121"/>
      <c r="AL227" s="2121"/>
      <c r="AM227" s="2121"/>
      <c r="AN227" s="2121"/>
    </row>
    <row r="228" spans="6:40" ht="11">
      <c r="F228" s="2121"/>
      <c r="G228" s="2121"/>
      <c r="H228" s="2121"/>
      <c r="I228" s="2121"/>
      <c r="J228" s="2121"/>
      <c r="K228" s="2121"/>
      <c r="L228" s="2121"/>
      <c r="M228" s="2121"/>
      <c r="N228" s="2121"/>
      <c r="O228" s="2121"/>
      <c r="P228" s="2121"/>
      <c r="Q228" s="2121"/>
      <c r="R228" s="2121"/>
      <c r="S228" s="2121"/>
      <c r="T228" s="2121"/>
      <c r="U228" s="2121"/>
      <c r="V228" s="2121"/>
      <c r="W228" s="2121"/>
      <c r="X228" s="2121"/>
      <c r="Y228" s="2121"/>
      <c r="Z228" s="2121"/>
      <c r="AA228" s="2174"/>
      <c r="AB228" s="2174"/>
      <c r="AC228" s="2174"/>
      <c r="AD228" s="2174"/>
      <c r="AE228" s="2121"/>
      <c r="AF228" s="2121"/>
      <c r="AG228" s="2121"/>
      <c r="AH228" s="2121"/>
      <c r="AI228" s="2121"/>
      <c r="AJ228" s="2121"/>
      <c r="AK228" s="2121"/>
      <c r="AL228" s="2121"/>
      <c r="AM228" s="2121"/>
      <c r="AN228" s="2121"/>
    </row>
    <row r="229" spans="6:40" ht="11">
      <c r="F229" s="2121"/>
      <c r="G229" s="2121"/>
      <c r="H229" s="2121"/>
      <c r="I229" s="2121"/>
      <c r="J229" s="2121"/>
      <c r="K229" s="2121"/>
      <c r="L229" s="2121"/>
      <c r="M229" s="2121"/>
      <c r="N229" s="2121"/>
      <c r="O229" s="2121"/>
      <c r="P229" s="2121"/>
      <c r="Q229" s="2121"/>
      <c r="R229" s="2121"/>
      <c r="S229" s="2121"/>
      <c r="T229" s="2121"/>
      <c r="U229" s="2121"/>
      <c r="V229" s="2121"/>
      <c r="W229" s="2121"/>
      <c r="X229" s="2121"/>
      <c r="Y229" s="2121"/>
      <c r="Z229" s="2121"/>
      <c r="AA229" s="2174"/>
      <c r="AB229" s="2174"/>
      <c r="AC229" s="2174"/>
      <c r="AD229" s="2174"/>
      <c r="AE229" s="2121"/>
      <c r="AF229" s="2121"/>
      <c r="AG229" s="2121"/>
      <c r="AH229" s="2121"/>
      <c r="AI229" s="2121"/>
      <c r="AJ229" s="2121"/>
      <c r="AK229" s="2121"/>
      <c r="AL229" s="2121"/>
      <c r="AM229" s="2121"/>
      <c r="AN229" s="2121"/>
    </row>
    <row r="230" spans="6:40" ht="11">
      <c r="F230" s="2121"/>
      <c r="G230" s="2121"/>
      <c r="H230" s="2121"/>
      <c r="I230" s="2121"/>
      <c r="J230" s="2121"/>
      <c r="K230" s="2121"/>
      <c r="L230" s="2121"/>
      <c r="M230" s="2121"/>
      <c r="N230" s="2121"/>
      <c r="O230" s="2121"/>
      <c r="Q230" s="2121"/>
      <c r="R230" s="2121"/>
      <c r="S230" s="2121"/>
      <c r="T230" s="2121"/>
      <c r="U230" s="2121"/>
      <c r="V230" s="2121"/>
      <c r="W230" s="2121"/>
      <c r="X230" s="2121"/>
      <c r="Y230" s="2121"/>
      <c r="Z230" s="2121"/>
      <c r="AA230" s="2174"/>
      <c r="AB230" s="2174"/>
      <c r="AC230" s="2174"/>
      <c r="AD230" s="2174"/>
      <c r="AE230" s="2121"/>
      <c r="AF230" s="2121"/>
      <c r="AG230" s="2121"/>
      <c r="AH230" s="2121"/>
      <c r="AI230" s="2121"/>
      <c r="AJ230" s="2121"/>
      <c r="AK230" s="2121"/>
      <c r="AL230" s="2121"/>
      <c r="AM230" s="2121"/>
      <c r="AN230" s="2121"/>
    </row>
    <row r="231" spans="6:40">
      <c r="AA231" s="2174"/>
      <c r="AB231" s="2174"/>
      <c r="AC231" s="2174"/>
      <c r="AD231" s="2174"/>
    </row>
    <row r="232" spans="6:40">
      <c r="AA232" s="2174"/>
      <c r="AB232" s="2174"/>
      <c r="AC232" s="2174"/>
      <c r="AD232" s="2174"/>
    </row>
    <row r="233" spans="6:40">
      <c r="AA233" s="2174"/>
      <c r="AB233" s="2174"/>
      <c r="AC233" s="2174"/>
      <c r="AD233" s="2174"/>
    </row>
    <row r="234" spans="6:40">
      <c r="AA234" s="2174"/>
      <c r="AB234" s="2174"/>
      <c r="AC234" s="2174"/>
      <c r="AD234" s="2174"/>
    </row>
    <row r="235" spans="6:40">
      <c r="AA235" s="2174"/>
      <c r="AB235" s="2174"/>
      <c r="AC235" s="2174"/>
      <c r="AD235" s="2174"/>
    </row>
    <row r="236" spans="6:40">
      <c r="AA236" s="2174"/>
      <c r="AB236" s="2174"/>
      <c r="AC236" s="2174"/>
      <c r="AD236" s="2174"/>
    </row>
    <row r="237" spans="6:40">
      <c r="AC237" s="2178"/>
    </row>
    <row r="238" spans="6:40">
      <c r="AC238" s="2178"/>
    </row>
    <row r="239" spans="6:40">
      <c r="AC239" s="2178"/>
    </row>
  </sheetData>
  <mergeCells count="20">
    <mergeCell ref="AO2:AO4"/>
    <mergeCell ref="AO35:AO36"/>
    <mergeCell ref="AO92:AO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  <mergeCell ref="B105:B108"/>
    <mergeCell ref="B109:B112"/>
    <mergeCell ref="AH1:AI1"/>
    <mergeCell ref="B1:K1"/>
    <mergeCell ref="F2:AG2"/>
    <mergeCell ref="B5:B10"/>
    <mergeCell ref="B48:B51"/>
  </mergeCells>
  <phoneticPr fontId="2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3" activePane="bottomRight" state="frozen"/>
      <selection pane="topRight" activeCell="C1" sqref="C1"/>
      <selection pane="bottomLeft" activeCell="A5" sqref="A5"/>
      <selection pane="bottomRight" activeCell="N74" sqref="N74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7" t="s">
        <v>1155</v>
      </c>
      <c r="B1" s="38"/>
      <c r="C1" s="38"/>
      <c r="D1" s="38"/>
      <c r="E1" s="38"/>
      <c r="F1" s="38"/>
      <c r="G1" s="38"/>
      <c r="H1" s="1488">
        <f>AVERAGE(H17:H28)</f>
        <v>100.78333333333335</v>
      </c>
      <c r="I1" s="1488">
        <v>100</v>
      </c>
      <c r="J1" s="38"/>
      <c r="K1" s="38"/>
      <c r="L1" s="38"/>
      <c r="M1" s="1365">
        <v>45747</v>
      </c>
      <c r="N1" s="38"/>
    </row>
    <row r="2" spans="1:17">
      <c r="A2" s="38"/>
      <c r="B2" s="38"/>
      <c r="C2" s="76" t="s">
        <v>1156</v>
      </c>
      <c r="D2" s="76" t="s">
        <v>1156</v>
      </c>
      <c r="E2" s="38" t="s">
        <v>1200</v>
      </c>
      <c r="F2" s="38" t="s">
        <v>1200</v>
      </c>
      <c r="G2" s="38" t="s">
        <v>1157</v>
      </c>
      <c r="H2" s="38" t="s">
        <v>764</v>
      </c>
      <c r="I2" s="1120" t="s">
        <v>1200</v>
      </c>
      <c r="J2" s="38"/>
      <c r="K2" s="38"/>
      <c r="L2" s="76" t="s">
        <v>1158</v>
      </c>
      <c r="M2" s="76" t="s">
        <v>1159</v>
      </c>
      <c r="N2" s="38"/>
    </row>
    <row r="3" spans="1:17">
      <c r="A3" s="314" t="s">
        <v>352</v>
      </c>
      <c r="B3" s="924"/>
      <c r="C3" s="1366" t="s">
        <v>1160</v>
      </c>
      <c r="D3" s="300" t="s">
        <v>1161</v>
      </c>
      <c r="E3" s="1367" t="s">
        <v>358</v>
      </c>
      <c r="F3" s="1368" t="s">
        <v>1162</v>
      </c>
      <c r="G3" s="1369" t="s">
        <v>1163</v>
      </c>
      <c r="H3" s="1370" t="s">
        <v>1164</v>
      </c>
      <c r="I3" s="1370" t="s">
        <v>1164</v>
      </c>
      <c r="J3" s="1370" t="s">
        <v>1165</v>
      </c>
      <c r="K3" s="1371"/>
      <c r="L3" s="1372"/>
      <c r="M3" s="1434" t="s">
        <v>1125</v>
      </c>
      <c r="N3" s="1435" t="s">
        <v>1166</v>
      </c>
      <c r="O3" s="1168"/>
      <c r="P3" s="1168"/>
      <c r="Q3" s="1169"/>
    </row>
    <row r="4" spans="1:17">
      <c r="A4" s="927"/>
      <c r="B4" s="928"/>
      <c r="C4" s="1373" t="s">
        <v>1152</v>
      </c>
      <c r="D4" s="1896" t="s">
        <v>1152</v>
      </c>
      <c r="E4" s="1470" t="s">
        <v>1167</v>
      </c>
      <c r="F4" s="1499" t="s">
        <v>1168</v>
      </c>
      <c r="G4" s="1374" t="s">
        <v>1168</v>
      </c>
      <c r="H4" s="1375" t="s">
        <v>1169</v>
      </c>
      <c r="I4" s="1375" t="s">
        <v>1169</v>
      </c>
      <c r="J4" s="1376" t="s">
        <v>64</v>
      </c>
      <c r="K4" s="1377" t="s">
        <v>1170</v>
      </c>
      <c r="L4" s="1377" t="s">
        <v>1171</v>
      </c>
      <c r="M4" s="1436" t="s">
        <v>1168</v>
      </c>
      <c r="N4" s="927"/>
      <c r="O4" s="931"/>
      <c r="P4" s="931"/>
      <c r="Q4" s="1119"/>
    </row>
    <row r="5" spans="1:17">
      <c r="A5" s="763" t="s">
        <v>756</v>
      </c>
      <c r="B5" s="765" t="s">
        <v>3</v>
      </c>
      <c r="C5" s="1897"/>
      <c r="D5" s="572"/>
      <c r="E5" s="2194">
        <f>'5兵庫県CI'!D353</f>
        <v>121.04</v>
      </c>
      <c r="F5" s="1381">
        <f>'7兵庫県CI一致個別指標'!M368</f>
        <v>110.3</v>
      </c>
      <c r="G5" s="1489">
        <v>1.47</v>
      </c>
      <c r="H5" s="1378">
        <v>99.2</v>
      </c>
      <c r="I5" s="1381"/>
      <c r="J5" s="1379">
        <f t="shared" ref="J5:J18" si="0">K5+L5</f>
        <v>67339</v>
      </c>
      <c r="K5" s="1380">
        <v>20558</v>
      </c>
      <c r="L5" s="1380">
        <v>46781</v>
      </c>
      <c r="M5" s="1381">
        <v>103.0417056</v>
      </c>
      <c r="N5" s="1082" t="s">
        <v>1221</v>
      </c>
      <c r="O5" s="1083"/>
      <c r="P5" s="1085"/>
      <c r="Q5" s="1083"/>
    </row>
    <row r="6" spans="1:17">
      <c r="A6" s="764">
        <v>2019</v>
      </c>
      <c r="B6" s="564" t="s">
        <v>4</v>
      </c>
      <c r="C6" s="1898"/>
      <c r="D6" s="570"/>
      <c r="E6" s="2195">
        <f>'5兵庫県CI'!D354</f>
        <v>123.97</v>
      </c>
      <c r="F6" s="1386">
        <f>'7兵庫県CI一致個別指標'!M369</f>
        <v>114.3</v>
      </c>
      <c r="G6" s="1490">
        <v>1.46</v>
      </c>
      <c r="H6" s="1383">
        <v>99</v>
      </c>
      <c r="I6" s="1386"/>
      <c r="J6" s="1384">
        <f t="shared" si="0"/>
        <v>59052</v>
      </c>
      <c r="K6" s="1385">
        <v>16804</v>
      </c>
      <c r="L6" s="1385">
        <v>42248</v>
      </c>
      <c r="M6" s="1386">
        <v>101.0530854</v>
      </c>
      <c r="N6" s="1082"/>
      <c r="O6" s="1083"/>
      <c r="P6" s="1085"/>
      <c r="Q6" s="1083"/>
    </row>
    <row r="7" spans="1:17">
      <c r="A7" s="764"/>
      <c r="B7" s="564" t="s">
        <v>5</v>
      </c>
      <c r="C7" s="1467">
        <v>55341.040520570379</v>
      </c>
      <c r="D7" s="2524">
        <v>55658.346750095428</v>
      </c>
      <c r="E7" s="2195">
        <f>'5兵庫県CI'!D355</f>
        <v>121.05</v>
      </c>
      <c r="F7" s="1386">
        <f>'7兵庫県CI一致個別指標'!M370</f>
        <v>109.4</v>
      </c>
      <c r="G7" s="1490">
        <v>1.45</v>
      </c>
      <c r="H7" s="1383">
        <v>98.6</v>
      </c>
      <c r="I7" s="1386"/>
      <c r="J7" s="1384">
        <f t="shared" si="0"/>
        <v>67779</v>
      </c>
      <c r="K7" s="1385">
        <v>20451</v>
      </c>
      <c r="L7" s="1385">
        <v>47328</v>
      </c>
      <c r="M7" s="1386">
        <v>101.41340030000001</v>
      </c>
      <c r="N7" s="1082" t="s">
        <v>271</v>
      </c>
      <c r="O7" s="1083"/>
      <c r="P7" s="1085"/>
      <c r="Q7" s="1083"/>
    </row>
    <row r="8" spans="1:17">
      <c r="A8" s="764"/>
      <c r="B8" s="564" t="s">
        <v>6</v>
      </c>
      <c r="C8" s="1898"/>
      <c r="D8" s="570"/>
      <c r="E8" s="2195">
        <f>'5兵庫県CI'!D356</f>
        <v>121.05</v>
      </c>
      <c r="F8" s="1386">
        <f>'7兵庫県CI一致個別指標'!M371</f>
        <v>110.5</v>
      </c>
      <c r="G8" s="1490">
        <v>1.44</v>
      </c>
      <c r="H8" s="1383">
        <v>100.1</v>
      </c>
      <c r="I8" s="1386"/>
      <c r="J8" s="1384">
        <f t="shared" si="0"/>
        <v>63588</v>
      </c>
      <c r="K8" s="1385">
        <v>18110</v>
      </c>
      <c r="L8" s="1385">
        <v>45478</v>
      </c>
      <c r="M8" s="1386">
        <v>101.5168238</v>
      </c>
      <c r="N8" s="1082"/>
      <c r="O8" s="1083"/>
      <c r="P8" s="1085"/>
      <c r="Q8" s="1083"/>
    </row>
    <row r="9" spans="1:17">
      <c r="A9" s="764" t="s">
        <v>791</v>
      </c>
      <c r="B9" s="564" t="s">
        <v>7</v>
      </c>
      <c r="C9" s="1898"/>
      <c r="D9" s="570"/>
      <c r="E9" s="2195">
        <f>'5兵庫県CI'!D357</f>
        <v>124.94</v>
      </c>
      <c r="F9" s="1386">
        <f>'7兵庫県CI一致個別指標'!M372</f>
        <v>113.1</v>
      </c>
      <c r="G9" s="1490">
        <v>1.44</v>
      </c>
      <c r="H9" s="1383">
        <v>100.7</v>
      </c>
      <c r="I9" s="1386"/>
      <c r="J9" s="1384">
        <f t="shared" si="0"/>
        <v>64949</v>
      </c>
      <c r="K9" s="1385">
        <v>18174</v>
      </c>
      <c r="L9" s="1385">
        <v>46775</v>
      </c>
      <c r="M9" s="1386">
        <v>101.2695454</v>
      </c>
      <c r="O9" s="1083"/>
      <c r="P9" s="1085"/>
      <c r="Q9" s="1083"/>
    </row>
    <row r="10" spans="1:17">
      <c r="A10" s="764"/>
      <c r="B10" s="564" t="s">
        <v>8</v>
      </c>
      <c r="C10" s="1467">
        <v>55413.708014192627</v>
      </c>
      <c r="D10" s="2524">
        <v>54910.304271840483</v>
      </c>
      <c r="E10" s="2195">
        <f>'5兵庫県CI'!D358</f>
        <v>121.39</v>
      </c>
      <c r="F10" s="1386">
        <f>'7兵庫県CI一致個別指標'!M373</f>
        <v>113.6</v>
      </c>
      <c r="G10" s="1490">
        <v>1.45</v>
      </c>
      <c r="H10" s="1383">
        <v>100.8</v>
      </c>
      <c r="I10" s="1386"/>
      <c r="J10" s="1384">
        <f t="shared" si="0"/>
        <v>65148</v>
      </c>
      <c r="K10" s="1385">
        <v>18442</v>
      </c>
      <c r="L10" s="1385">
        <v>46706</v>
      </c>
      <c r="M10" s="1386">
        <v>102.71184289999999</v>
      </c>
      <c r="N10" s="1082"/>
      <c r="O10" s="1083"/>
      <c r="P10" s="1085"/>
      <c r="Q10" s="1083"/>
    </row>
    <row r="11" spans="1:17">
      <c r="A11" s="764"/>
      <c r="B11" s="564" t="s">
        <v>9</v>
      </c>
      <c r="C11" s="1898"/>
      <c r="D11" s="570"/>
      <c r="E11" s="2195">
        <f>'5兵庫県CI'!D359</f>
        <v>124.15</v>
      </c>
      <c r="F11" s="1386">
        <f>'7兵庫県CI一致個別指標'!M374</f>
        <v>119.3</v>
      </c>
      <c r="G11" s="1490">
        <v>1.43</v>
      </c>
      <c r="H11" s="1383">
        <v>100.9</v>
      </c>
      <c r="I11" s="1386"/>
      <c r="J11" s="1384">
        <f t="shared" si="0"/>
        <v>67989</v>
      </c>
      <c r="K11" s="1385">
        <v>20729</v>
      </c>
      <c r="L11" s="1385">
        <v>47260</v>
      </c>
      <c r="M11" s="1386">
        <v>103.18481800000001</v>
      </c>
      <c r="N11" s="1082"/>
      <c r="O11" s="1083"/>
      <c r="P11" s="1085"/>
      <c r="Q11" s="1083"/>
    </row>
    <row r="12" spans="1:17">
      <c r="A12" s="764"/>
      <c r="B12" s="564" t="s">
        <v>10</v>
      </c>
      <c r="C12" s="1898"/>
      <c r="D12" s="570"/>
      <c r="E12" s="2195">
        <f>'5兵庫県CI'!D360</f>
        <v>115.58</v>
      </c>
      <c r="F12" s="1386">
        <f>'7兵庫県CI一致個別指標'!M375</f>
        <v>108.7</v>
      </c>
      <c r="G12" s="1490">
        <v>1.42</v>
      </c>
      <c r="H12" s="1383">
        <v>100.8</v>
      </c>
      <c r="I12" s="1386"/>
      <c r="J12" s="1384">
        <f t="shared" si="0"/>
        <v>67159</v>
      </c>
      <c r="K12" s="1385">
        <v>17634</v>
      </c>
      <c r="L12" s="1385">
        <v>49525</v>
      </c>
      <c r="M12" s="1386">
        <v>102.8903739</v>
      </c>
      <c r="N12" s="1082"/>
      <c r="O12" s="1083"/>
      <c r="P12" s="1085"/>
      <c r="Q12" s="1083"/>
    </row>
    <row r="13" spans="1:17">
      <c r="A13" s="764"/>
      <c r="B13" s="564" t="s">
        <v>11</v>
      </c>
      <c r="C13" s="1467">
        <v>54923.519579414518</v>
      </c>
      <c r="D13" s="2524">
        <v>55184.523786877377</v>
      </c>
      <c r="E13" s="2195">
        <f>'5兵庫県CI'!D361</f>
        <v>119.2</v>
      </c>
      <c r="F13" s="1386">
        <f>'7兵庫県CI一致個別指標'!M376</f>
        <v>110.5</v>
      </c>
      <c r="G13" s="1490">
        <v>1.41</v>
      </c>
      <c r="H13" s="1383">
        <v>101.3</v>
      </c>
      <c r="I13" s="1386"/>
      <c r="J13" s="1384">
        <f t="shared" si="0"/>
        <v>69931</v>
      </c>
      <c r="K13" s="1385">
        <v>21032</v>
      </c>
      <c r="L13" s="1385">
        <v>48899</v>
      </c>
      <c r="M13" s="1386">
        <v>103.0249094</v>
      </c>
      <c r="N13" s="1082"/>
      <c r="O13" s="1083"/>
      <c r="P13" s="1085"/>
      <c r="Q13" s="1083"/>
    </row>
    <row r="14" spans="1:17">
      <c r="A14" s="764"/>
      <c r="B14" s="564" t="s">
        <v>12</v>
      </c>
      <c r="C14" s="1898"/>
      <c r="D14" s="570"/>
      <c r="E14" s="2195">
        <f>'5兵庫県CI'!D362</f>
        <v>115.33</v>
      </c>
      <c r="F14" s="1386">
        <f>'7兵庫県CI一致個別指標'!M377</f>
        <v>107</v>
      </c>
      <c r="G14" s="1490">
        <v>1.4</v>
      </c>
      <c r="H14" s="1383">
        <v>101</v>
      </c>
      <c r="I14" s="1386"/>
      <c r="J14" s="1387">
        <f t="shared" si="0"/>
        <v>60833</v>
      </c>
      <c r="K14" s="1385">
        <v>16530</v>
      </c>
      <c r="L14" s="1385">
        <v>44303</v>
      </c>
      <c r="M14" s="1386">
        <v>99.652445490000005</v>
      </c>
      <c r="N14" s="1082"/>
      <c r="O14" s="1083"/>
      <c r="P14" s="1085"/>
      <c r="Q14" s="1083"/>
    </row>
    <row r="15" spans="1:17">
      <c r="A15" s="764"/>
      <c r="B15" s="564" t="s">
        <v>13</v>
      </c>
      <c r="C15" s="1898"/>
      <c r="D15" s="570"/>
      <c r="E15" s="2195">
        <f>'5兵庫県CI'!D363</f>
        <v>112.75</v>
      </c>
      <c r="F15" s="1386">
        <f>'7兵庫県CI一致個別指標'!M378</f>
        <v>105.3</v>
      </c>
      <c r="G15" s="1490">
        <v>1.39</v>
      </c>
      <c r="H15" s="1383">
        <v>100.6</v>
      </c>
      <c r="I15" s="1386"/>
      <c r="J15" s="1387">
        <f t="shared" si="0"/>
        <v>66034</v>
      </c>
      <c r="K15" s="1385">
        <v>19229</v>
      </c>
      <c r="L15" s="1385">
        <v>46805</v>
      </c>
      <c r="M15" s="1386">
        <v>98.418129539999995</v>
      </c>
      <c r="N15" s="1082"/>
      <c r="O15" s="1083"/>
      <c r="P15" s="1085"/>
      <c r="Q15" s="1083"/>
    </row>
    <row r="16" spans="1:17">
      <c r="A16" s="778"/>
      <c r="B16" s="1388" t="s">
        <v>14</v>
      </c>
      <c r="C16" s="1469">
        <v>56937.777272908555</v>
      </c>
      <c r="D16" s="2525">
        <v>56174.065580026108</v>
      </c>
      <c r="E16" s="2195">
        <f>'5兵庫県CI'!D364</f>
        <v>117.63</v>
      </c>
      <c r="F16" s="1386">
        <f>'7兵庫県CI一致個別指標'!M379</f>
        <v>108.2</v>
      </c>
      <c r="G16" s="1491">
        <v>1.38</v>
      </c>
      <c r="H16" s="1390">
        <v>100.7</v>
      </c>
      <c r="I16" s="1393"/>
      <c r="J16" s="1391">
        <f t="shared" si="0"/>
        <v>84720</v>
      </c>
      <c r="K16" s="1392">
        <v>27287</v>
      </c>
      <c r="L16" s="1392">
        <v>57433</v>
      </c>
      <c r="M16" s="1393">
        <v>99.172238899999996</v>
      </c>
      <c r="N16" s="1077"/>
      <c r="O16" s="1083"/>
      <c r="P16" s="1088"/>
      <c r="Q16" s="1197"/>
    </row>
    <row r="17" spans="1:25">
      <c r="A17" s="764" t="s">
        <v>790</v>
      </c>
      <c r="B17" s="564" t="s">
        <v>3</v>
      </c>
      <c r="C17" s="1898"/>
      <c r="D17" s="570"/>
      <c r="E17" s="2194">
        <f>'5兵庫県CI'!D365</f>
        <v>114.68</v>
      </c>
      <c r="F17" s="1381">
        <f>'7兵庫県CI一致個別指標'!M380</f>
        <v>108.7</v>
      </c>
      <c r="G17" s="1490">
        <v>1.32</v>
      </c>
      <c r="H17" s="1394">
        <v>100.9</v>
      </c>
      <c r="I17" s="1386"/>
      <c r="J17" s="1395">
        <f t="shared" si="0"/>
        <v>65883</v>
      </c>
      <c r="K17" s="473">
        <v>19651</v>
      </c>
      <c r="L17" s="1385">
        <v>46232</v>
      </c>
      <c r="M17" s="1386">
        <v>102.6632571</v>
      </c>
      <c r="N17" s="398"/>
      <c r="O17" s="1087"/>
      <c r="P17" s="1085"/>
      <c r="Q17" s="1083"/>
    </row>
    <row r="18" spans="1:25">
      <c r="A18" s="764">
        <v>2020</v>
      </c>
      <c r="B18" s="564" t="s">
        <v>4</v>
      </c>
      <c r="C18" s="1898"/>
      <c r="D18" s="570"/>
      <c r="E18" s="2195">
        <f>'5兵庫県CI'!D366</f>
        <v>110.26</v>
      </c>
      <c r="F18" s="1386">
        <f>'7兵庫県CI一致個別指標'!M381</f>
        <v>104.6</v>
      </c>
      <c r="G18" s="1490">
        <v>1.27</v>
      </c>
      <c r="H18" s="1394">
        <v>100.3</v>
      </c>
      <c r="I18" s="1386"/>
      <c r="J18" s="1395">
        <f t="shared" si="0"/>
        <v>60694</v>
      </c>
      <c r="K18" s="473">
        <v>15859</v>
      </c>
      <c r="L18" s="1385">
        <v>44835</v>
      </c>
      <c r="M18" s="1386">
        <v>100.59134280000001</v>
      </c>
      <c r="N18" s="398"/>
      <c r="O18" s="1083"/>
      <c r="P18" s="1085"/>
      <c r="Q18" s="1083"/>
    </row>
    <row r="19" spans="1:25">
      <c r="A19" s="764"/>
      <c r="B19" s="564" t="s">
        <v>5</v>
      </c>
      <c r="C19" s="1467">
        <v>55328.546983323729</v>
      </c>
      <c r="D19" s="2524">
        <v>55361.223144924821</v>
      </c>
      <c r="E19" s="2195">
        <f>'5兵庫県CI'!D367</f>
        <v>109.06</v>
      </c>
      <c r="F19" s="1386">
        <f>'7兵庫県CI一致個別指標'!M382</f>
        <v>111.9</v>
      </c>
      <c r="G19" s="1490">
        <v>1.21</v>
      </c>
      <c r="H19" s="1394">
        <v>99.3</v>
      </c>
      <c r="I19" s="1386"/>
      <c r="J19" s="1395">
        <f>K19+L19</f>
        <v>66798</v>
      </c>
      <c r="K19" s="473">
        <v>14644</v>
      </c>
      <c r="L19" s="1385">
        <v>52154</v>
      </c>
      <c r="M19" s="1386">
        <v>97.094636109999996</v>
      </c>
      <c r="N19" s="398"/>
      <c r="O19" s="1083"/>
      <c r="P19" s="1085"/>
      <c r="Q19" s="1083"/>
    </row>
    <row r="20" spans="1:25">
      <c r="A20" s="764"/>
      <c r="B20" s="1437" t="s">
        <v>6</v>
      </c>
      <c r="C20" s="1899"/>
      <c r="D20" s="1412"/>
      <c r="E20" s="2195">
        <f>'5兵庫県CI'!D368</f>
        <v>94.37</v>
      </c>
      <c r="F20" s="1386">
        <f>'7兵庫県CI一致個別指標'!M383</f>
        <v>92.9</v>
      </c>
      <c r="G20" s="1492">
        <v>1.1200000000000001</v>
      </c>
      <c r="H20" s="1396">
        <v>100.4</v>
      </c>
      <c r="I20" s="1399"/>
      <c r="J20" s="1397">
        <f>K20+L20</f>
        <v>55429</v>
      </c>
      <c r="K20" s="1097">
        <v>5311</v>
      </c>
      <c r="L20" s="1398">
        <v>50118</v>
      </c>
      <c r="M20" s="1399">
        <v>91.266750070000001</v>
      </c>
      <c r="N20" s="1400" t="s">
        <v>1172</v>
      </c>
      <c r="O20" s="1401">
        <v>44307</v>
      </c>
      <c r="P20" s="1085"/>
      <c r="Q20" s="1083"/>
    </row>
    <row r="21" spans="1:25">
      <c r="A21" s="764"/>
      <c r="B21" s="1437" t="s">
        <v>7</v>
      </c>
      <c r="C21" s="1899"/>
      <c r="D21" s="1412"/>
      <c r="E21" s="2195">
        <f>'5兵庫県CI'!D369</f>
        <v>92.37</v>
      </c>
      <c r="F21" s="1386">
        <f>'7兵庫県CI一致個別指標'!M384</f>
        <v>92.2</v>
      </c>
      <c r="G21" s="1492">
        <v>1.04</v>
      </c>
      <c r="H21" s="1396">
        <v>100</v>
      </c>
      <c r="I21" s="1399"/>
      <c r="J21" s="1397">
        <f>K21+L21</f>
        <v>60188</v>
      </c>
      <c r="K21" s="1097">
        <v>7531</v>
      </c>
      <c r="L21" s="1398">
        <v>52657</v>
      </c>
      <c r="M21" s="1399">
        <v>89.438135419999995</v>
      </c>
      <c r="N21" s="1400" t="s">
        <v>1256</v>
      </c>
      <c r="O21" s="1401">
        <v>44337</v>
      </c>
      <c r="P21" s="1085"/>
      <c r="Q21" s="1083"/>
    </row>
    <row r="22" spans="1:25">
      <c r="A22" s="764"/>
      <c r="B22" s="564" t="s">
        <v>8</v>
      </c>
      <c r="C22" s="1467">
        <v>51557.206320341444</v>
      </c>
      <c r="D22" s="2524">
        <v>50253.908734092816</v>
      </c>
      <c r="E22" s="2195">
        <f>'5兵庫県CI'!D370</f>
        <v>93.89</v>
      </c>
      <c r="F22" s="1386">
        <f>'7兵庫県CI一致個別指標'!M385</f>
        <v>91.6</v>
      </c>
      <c r="G22" s="1490">
        <v>1.03</v>
      </c>
      <c r="H22" s="1394">
        <v>101.5</v>
      </c>
      <c r="I22" s="1386"/>
      <c r="J22" s="1395">
        <f>K22+L22</f>
        <v>68038</v>
      </c>
      <c r="K22" s="473">
        <v>16182</v>
      </c>
      <c r="L22" s="1385">
        <v>51856</v>
      </c>
      <c r="M22" s="1386">
        <v>90.802767209999999</v>
      </c>
      <c r="N22" s="398"/>
      <c r="O22" s="1083"/>
      <c r="P22" s="1085"/>
      <c r="Q22" s="1083"/>
    </row>
    <row r="23" spans="1:25">
      <c r="A23" s="764"/>
      <c r="B23" s="564" t="s">
        <v>9</v>
      </c>
      <c r="C23" s="1898"/>
      <c r="D23" s="570"/>
      <c r="E23" s="2195">
        <f>'5兵庫県CI'!D371</f>
        <v>94.42</v>
      </c>
      <c r="F23" s="1386">
        <f>'7兵庫県CI一致個別指標'!M386</f>
        <v>94</v>
      </c>
      <c r="G23" s="1490">
        <v>0.99</v>
      </c>
      <c r="H23" s="1394">
        <v>100.8</v>
      </c>
      <c r="I23" s="1386"/>
      <c r="J23" s="1395">
        <f t="shared" ref="J23:J37" si="1">K23+L23</f>
        <v>70955</v>
      </c>
      <c r="K23" s="473">
        <v>18515</v>
      </c>
      <c r="L23" s="1385">
        <v>52440</v>
      </c>
      <c r="M23" s="1386">
        <v>93.584635109999994</v>
      </c>
      <c r="N23" s="398"/>
      <c r="O23" s="1083"/>
      <c r="P23" s="1085"/>
      <c r="Q23" s="1083"/>
    </row>
    <row r="24" spans="1:25">
      <c r="A24" s="764"/>
      <c r="B24" s="564" t="s">
        <v>10</v>
      </c>
      <c r="C24" s="1898"/>
      <c r="D24" s="570"/>
      <c r="E24" s="2195">
        <f>'5兵庫県CI'!D372</f>
        <v>97.81</v>
      </c>
      <c r="F24" s="1386">
        <f>'7兵庫県CI一致個別指標'!M387</f>
        <v>100.9</v>
      </c>
      <c r="G24" s="1490">
        <v>0.94</v>
      </c>
      <c r="H24" s="1394">
        <v>101.6</v>
      </c>
      <c r="I24" s="1386"/>
      <c r="J24" s="1395">
        <f t="shared" si="1"/>
        <v>71899</v>
      </c>
      <c r="K24" s="473">
        <v>16728</v>
      </c>
      <c r="L24" s="1385">
        <v>55171</v>
      </c>
      <c r="M24" s="1386">
        <v>94.768288589999997</v>
      </c>
      <c r="N24" s="398"/>
      <c r="O24" s="1083"/>
      <c r="P24" s="1085"/>
      <c r="Q24" s="1083"/>
    </row>
    <row r="25" spans="1:25">
      <c r="A25" s="764"/>
      <c r="B25" s="564" t="s">
        <v>11</v>
      </c>
      <c r="C25" s="1467">
        <v>53738.794321015077</v>
      </c>
      <c r="D25" s="2524">
        <v>53307.512438477461</v>
      </c>
      <c r="E25" s="2195">
        <f>'5兵庫県CI'!D373</f>
        <v>94.96</v>
      </c>
      <c r="F25" s="1386">
        <f>'7兵庫県CI一致個別指標'!M388</f>
        <v>96.9</v>
      </c>
      <c r="G25" s="1490">
        <v>0.93</v>
      </c>
      <c r="H25" s="1394">
        <v>101.2</v>
      </c>
      <c r="I25" s="1386"/>
      <c r="J25" s="1395">
        <f t="shared" si="1"/>
        <v>64533</v>
      </c>
      <c r="K25" s="473">
        <v>14660</v>
      </c>
      <c r="L25" s="1385">
        <v>49873</v>
      </c>
      <c r="M25" s="1386">
        <v>97.25686202</v>
      </c>
      <c r="N25" s="398"/>
      <c r="O25" s="1083"/>
      <c r="P25" s="1085"/>
      <c r="Q25" s="1083"/>
    </row>
    <row r="26" spans="1:25">
      <c r="A26" s="764"/>
      <c r="B26" s="564" t="s">
        <v>12</v>
      </c>
      <c r="C26" s="1898"/>
      <c r="D26" s="570"/>
      <c r="E26" s="2195">
        <f>'5兵庫県CI'!D374</f>
        <v>99.66</v>
      </c>
      <c r="F26" s="1386">
        <f>'7兵庫県CI一致個別指標'!M389</f>
        <v>100.7</v>
      </c>
      <c r="G26" s="1490">
        <v>0.92</v>
      </c>
      <c r="H26" s="1394">
        <v>101.2</v>
      </c>
      <c r="I26" s="1386"/>
      <c r="J26" s="1395">
        <f t="shared" si="1"/>
        <v>66678</v>
      </c>
      <c r="K26" s="473">
        <v>16457</v>
      </c>
      <c r="L26" s="1385">
        <v>50221</v>
      </c>
      <c r="M26" s="1386">
        <v>96.98083364</v>
      </c>
      <c r="N26" s="398"/>
      <c r="O26" s="1083"/>
      <c r="P26" s="1085"/>
      <c r="Q26" s="1083"/>
    </row>
    <row r="27" spans="1:25">
      <c r="A27" s="764"/>
      <c r="B27" s="564" t="s">
        <v>13</v>
      </c>
      <c r="C27" s="1898"/>
      <c r="D27" s="570"/>
      <c r="E27" s="2195">
        <f>'5兵庫県CI'!D375</f>
        <v>98.63</v>
      </c>
      <c r="F27" s="1386">
        <f>'7兵庫県CI一致個別指標'!M390</f>
        <v>100.8</v>
      </c>
      <c r="G27" s="1490">
        <v>0.92</v>
      </c>
      <c r="H27" s="1394">
        <v>101.5</v>
      </c>
      <c r="I27" s="1386"/>
      <c r="J27" s="1385">
        <f t="shared" si="1"/>
        <v>67697</v>
      </c>
      <c r="K27" s="473">
        <v>17070</v>
      </c>
      <c r="L27" s="1385">
        <v>50627</v>
      </c>
      <c r="M27" s="1386">
        <v>96.543395329999996</v>
      </c>
      <c r="N27" s="398"/>
      <c r="O27" s="1402"/>
      <c r="P27" s="1438"/>
      <c r="Q27" s="1439"/>
      <c r="S27" s="1403"/>
      <c r="T27" s="1403"/>
      <c r="U27" s="1404"/>
      <c r="V27" s="1405"/>
      <c r="X27" s="1404"/>
      <c r="Y27" s="1404"/>
    </row>
    <row r="28" spans="1:25">
      <c r="A28" s="764"/>
      <c r="B28" s="564" t="s">
        <v>14</v>
      </c>
      <c r="C28" s="1467">
        <v>57442.819521967496</v>
      </c>
      <c r="D28" s="2524">
        <v>56201.910568115796</v>
      </c>
      <c r="E28" s="2196">
        <f>'5兵庫県CI'!D376</f>
        <v>99.89</v>
      </c>
      <c r="F28" s="1393">
        <f>'7兵庫県CI一致個別指標'!M391</f>
        <v>102.9</v>
      </c>
      <c r="G28" s="1490">
        <v>0.91</v>
      </c>
      <c r="H28" s="1394">
        <v>100.7</v>
      </c>
      <c r="I28" s="1386"/>
      <c r="J28" s="1385">
        <f t="shared" si="1"/>
        <v>86146</v>
      </c>
      <c r="K28" s="473">
        <v>23937</v>
      </c>
      <c r="L28" s="1385">
        <v>62209</v>
      </c>
      <c r="M28" s="1386">
        <v>95.830046030000005</v>
      </c>
      <c r="N28" s="398"/>
      <c r="O28" s="1406"/>
      <c r="P28" s="1440"/>
      <c r="Q28" s="1441" t="s">
        <v>271</v>
      </c>
      <c r="S28" s="1403"/>
      <c r="T28" s="1403"/>
      <c r="U28" s="1404"/>
      <c r="V28" s="1405"/>
      <c r="X28" s="1404"/>
      <c r="Y28" s="1404"/>
    </row>
    <row r="29" spans="1:25">
      <c r="A29" s="763" t="s">
        <v>817</v>
      </c>
      <c r="B29" s="1442" t="s">
        <v>3</v>
      </c>
      <c r="C29" s="1900"/>
      <c r="D29" s="1407"/>
      <c r="E29" s="2194">
        <f>'5兵庫県CI'!D377</f>
        <v>100.46</v>
      </c>
      <c r="F29" s="1381">
        <f>'7兵庫県CI一致個別指標'!M392</f>
        <v>103.9</v>
      </c>
      <c r="G29" s="1493">
        <v>0.95</v>
      </c>
      <c r="H29" s="1408">
        <v>100.6</v>
      </c>
      <c r="I29" s="1410"/>
      <c r="J29" s="1409">
        <f t="shared" si="1"/>
        <v>66472</v>
      </c>
      <c r="K29" s="1095">
        <v>14675</v>
      </c>
      <c r="L29" s="1409">
        <v>51797</v>
      </c>
      <c r="M29" s="1410">
        <v>95.057553670000004</v>
      </c>
      <c r="N29" s="1443" t="s">
        <v>1172</v>
      </c>
      <c r="O29" s="1444">
        <v>44210</v>
      </c>
      <c r="P29" s="1438"/>
      <c r="Q29" s="1439"/>
      <c r="S29" s="1403"/>
      <c r="T29" s="1403"/>
      <c r="U29" s="1404"/>
      <c r="V29" s="1405"/>
      <c r="X29" s="1404"/>
      <c r="Y29" s="1404"/>
    </row>
    <row r="30" spans="1:25">
      <c r="A30" s="764">
        <v>2021</v>
      </c>
      <c r="B30" s="1437" t="s">
        <v>4</v>
      </c>
      <c r="C30" s="1468"/>
      <c r="D30" s="1412"/>
      <c r="E30" s="2195">
        <f>'5兵庫県CI'!D378</f>
        <v>99.35</v>
      </c>
      <c r="F30" s="1386">
        <f>'7兵庫県CI一致個別指標'!M393</f>
        <v>103</v>
      </c>
      <c r="G30" s="1492">
        <v>0.94</v>
      </c>
      <c r="H30" s="1396">
        <v>100</v>
      </c>
      <c r="I30" s="1399"/>
      <c r="J30" s="1398">
        <f t="shared" si="1"/>
        <v>61143</v>
      </c>
      <c r="K30" s="1097">
        <v>14267</v>
      </c>
      <c r="L30" s="1398">
        <v>46876</v>
      </c>
      <c r="M30" s="1399">
        <v>95.624336060000005</v>
      </c>
      <c r="N30" s="1425" t="s">
        <v>1172</v>
      </c>
      <c r="O30" s="1411">
        <v>44255</v>
      </c>
      <c r="P30" s="1438"/>
      <c r="Q30" s="1439"/>
      <c r="S30" s="1403"/>
      <c r="T30" s="1403"/>
      <c r="U30" s="1404"/>
      <c r="V30" s="1405"/>
      <c r="X30" s="1404"/>
      <c r="Y30" s="1404"/>
    </row>
    <row r="31" spans="1:25">
      <c r="A31" s="764"/>
      <c r="B31" s="564" t="s">
        <v>5</v>
      </c>
      <c r="C31" s="1467">
        <v>55695.892650078451</v>
      </c>
      <c r="D31" s="2524">
        <v>55451.981189933751</v>
      </c>
      <c r="E31" s="2195">
        <f>'5兵庫県CI'!D379</f>
        <v>102.99</v>
      </c>
      <c r="F31" s="1386">
        <f>'7兵庫県CI一致個別指標'!M394</f>
        <v>104.3</v>
      </c>
      <c r="G31" s="1490">
        <v>0.94</v>
      </c>
      <c r="H31" s="1394">
        <v>100.1</v>
      </c>
      <c r="I31" s="1386">
        <v>99.3</v>
      </c>
      <c r="J31" s="1385">
        <f t="shared" si="1"/>
        <v>67840</v>
      </c>
      <c r="K31" s="473">
        <v>17449</v>
      </c>
      <c r="L31" s="1385">
        <v>50391</v>
      </c>
      <c r="M31" s="1386">
        <v>96.339552679999997</v>
      </c>
      <c r="N31" s="1082"/>
      <c r="O31" s="1402" t="s">
        <v>271</v>
      </c>
      <c r="P31" s="1438"/>
      <c r="Q31" s="1439"/>
      <c r="S31" s="1403"/>
      <c r="T31" s="1403"/>
      <c r="U31" s="1404"/>
      <c r="V31" s="1405"/>
      <c r="X31" s="1404"/>
      <c r="Y31" s="1404"/>
    </row>
    <row r="32" spans="1:25">
      <c r="A32" s="764"/>
      <c r="B32" s="1437" t="s">
        <v>6</v>
      </c>
      <c r="C32" s="1468"/>
      <c r="D32" s="1412"/>
      <c r="E32" s="2195">
        <f>'5兵庫県CI'!D380</f>
        <v>107.15</v>
      </c>
      <c r="F32" s="1386">
        <f>'7兵庫県CI一致個別指標'!M395</f>
        <v>104.1</v>
      </c>
      <c r="G32" s="1492">
        <v>0.93</v>
      </c>
      <c r="H32" s="1396">
        <v>100.3</v>
      </c>
      <c r="I32" s="1399">
        <v>99.5</v>
      </c>
      <c r="J32" s="1398">
        <f t="shared" si="1"/>
        <v>62910</v>
      </c>
      <c r="K32" s="1097">
        <v>12784</v>
      </c>
      <c r="L32" s="1398">
        <v>50126</v>
      </c>
      <c r="M32" s="1399">
        <v>96.887574360000002</v>
      </c>
      <c r="N32" s="1425" t="s">
        <v>1172</v>
      </c>
      <c r="O32" s="1411">
        <v>44311</v>
      </c>
      <c r="P32" s="737" t="s">
        <v>1195</v>
      </c>
      <c r="Q32" s="1445" t="s">
        <v>1196</v>
      </c>
      <c r="S32" s="1403"/>
      <c r="T32" s="1403"/>
      <c r="U32" s="1404"/>
      <c r="V32" s="1405"/>
      <c r="X32" s="1404"/>
      <c r="Y32" s="1404"/>
    </row>
    <row r="33" spans="1:25">
      <c r="A33" s="764"/>
      <c r="B33" s="1437" t="s">
        <v>7</v>
      </c>
      <c r="C33" s="1468"/>
      <c r="D33" s="1412"/>
      <c r="E33" s="2195">
        <f>'5兵庫県CI'!D381</f>
        <v>102.71</v>
      </c>
      <c r="F33" s="1386">
        <f>'7兵庫県CI一致個別指標'!M396</f>
        <v>103.7</v>
      </c>
      <c r="G33" s="1492">
        <v>0.94</v>
      </c>
      <c r="H33" s="1396">
        <v>100.8</v>
      </c>
      <c r="I33" s="1399">
        <v>100</v>
      </c>
      <c r="J33" s="1398">
        <f t="shared" si="1"/>
        <v>62018</v>
      </c>
      <c r="K33" s="1097">
        <v>9276</v>
      </c>
      <c r="L33" s="1398">
        <v>52742</v>
      </c>
      <c r="M33" s="1399">
        <v>96.704847409999999</v>
      </c>
      <c r="N33" s="1425" t="s">
        <v>1172</v>
      </c>
      <c r="O33" s="1411" t="s">
        <v>64</v>
      </c>
      <c r="P33" s="1438"/>
      <c r="Q33" s="1439"/>
      <c r="S33" s="1403"/>
      <c r="T33" s="1403"/>
      <c r="U33" s="1404"/>
      <c r="V33" s="1405"/>
      <c r="X33" s="1404"/>
      <c r="Y33" s="1404"/>
    </row>
    <row r="34" spans="1:25">
      <c r="A34" s="764"/>
      <c r="B34" s="1437" t="s">
        <v>8</v>
      </c>
      <c r="C34" s="1468">
        <v>55727.820173606087</v>
      </c>
      <c r="D34" s="2193">
        <v>54552.747066974429</v>
      </c>
      <c r="E34" s="2195">
        <f>'5兵庫県CI'!D382</f>
        <v>103.53</v>
      </c>
      <c r="F34" s="1386">
        <f>'7兵庫県CI一致個別指標'!M397</f>
        <v>102.8</v>
      </c>
      <c r="G34" s="1492">
        <v>0.97</v>
      </c>
      <c r="H34" s="1396">
        <v>100.9</v>
      </c>
      <c r="I34" s="1399">
        <v>100.1</v>
      </c>
      <c r="J34" s="1398">
        <f t="shared" si="1"/>
        <v>65763</v>
      </c>
      <c r="K34" s="1097">
        <v>14522</v>
      </c>
      <c r="L34" s="1398">
        <v>51241</v>
      </c>
      <c r="M34" s="1399">
        <v>96.663957699999997</v>
      </c>
      <c r="N34" s="1425" t="s">
        <v>1172</v>
      </c>
      <c r="O34" s="1411">
        <v>44732</v>
      </c>
      <c r="P34" s="737" t="s">
        <v>1195</v>
      </c>
      <c r="Q34" s="1446">
        <v>44733</v>
      </c>
      <c r="S34" s="1403"/>
      <c r="T34" s="1403"/>
      <c r="U34" s="1404"/>
      <c r="V34" s="1405"/>
      <c r="X34" s="1404"/>
      <c r="Y34" s="1404"/>
    </row>
    <row r="35" spans="1:25">
      <c r="A35" s="764"/>
      <c r="B35" s="1484" t="s">
        <v>9</v>
      </c>
      <c r="C35" s="1483"/>
      <c r="D35" s="1478"/>
      <c r="E35" s="2195">
        <f>'5兵庫県CI'!D383</f>
        <v>103.52</v>
      </c>
      <c r="F35" s="1386">
        <f>'7兵庫県CI一致個別指標'!M398</f>
        <v>103.3</v>
      </c>
      <c r="G35" s="1494">
        <v>0.97</v>
      </c>
      <c r="H35" s="1479">
        <v>100.7</v>
      </c>
      <c r="I35" s="1481">
        <v>99.9</v>
      </c>
      <c r="J35" s="1445">
        <f t="shared" si="1"/>
        <v>71223</v>
      </c>
      <c r="K35" s="555">
        <v>18238</v>
      </c>
      <c r="L35" s="1445">
        <v>52985</v>
      </c>
      <c r="M35" s="1481">
        <v>96.380988139999999</v>
      </c>
      <c r="N35" s="1093"/>
      <c r="O35" s="1093"/>
      <c r="P35" s="737" t="s">
        <v>1195</v>
      </c>
      <c r="Q35" s="1446">
        <v>44753</v>
      </c>
      <c r="S35" s="1403"/>
      <c r="T35" s="1403"/>
      <c r="U35" s="1404"/>
      <c r="V35" s="1405"/>
      <c r="X35" s="1404"/>
      <c r="Y35" s="1404"/>
    </row>
    <row r="36" spans="1:25">
      <c r="A36" s="764"/>
      <c r="B36" s="1437" t="s">
        <v>10</v>
      </c>
      <c r="C36" s="1468"/>
      <c r="D36" s="1412"/>
      <c r="E36" s="2195">
        <f>'5兵庫県CI'!D384</f>
        <v>98.73</v>
      </c>
      <c r="F36" s="1386">
        <f>'7兵庫県CI一致個別指標'!M399</f>
        <v>101.1</v>
      </c>
      <c r="G36" s="1492">
        <v>0.94</v>
      </c>
      <c r="H36" s="1396">
        <v>98.9</v>
      </c>
      <c r="I36" s="1399">
        <v>98.2</v>
      </c>
      <c r="J36" s="1398">
        <f t="shared" si="1"/>
        <v>67746</v>
      </c>
      <c r="K36" s="1097">
        <v>13264</v>
      </c>
      <c r="L36" s="1398">
        <v>54482</v>
      </c>
      <c r="M36" s="1399">
        <v>95.837081479999995</v>
      </c>
      <c r="N36" s="1425" t="s">
        <v>1172</v>
      </c>
      <c r="O36" s="1411">
        <v>44428</v>
      </c>
      <c r="P36" s="737" t="s">
        <v>1195</v>
      </c>
      <c r="Q36" s="1447" t="s">
        <v>1197</v>
      </c>
      <c r="S36" s="1403"/>
      <c r="T36" s="1403"/>
      <c r="U36" s="1404"/>
      <c r="V36" s="1405"/>
      <c r="X36" s="1404"/>
      <c r="Y36" s="1404"/>
    </row>
    <row r="37" spans="1:25">
      <c r="A37" s="764"/>
      <c r="B37" s="1437" t="s">
        <v>11</v>
      </c>
      <c r="C37" s="1468">
        <v>55073.764422770415</v>
      </c>
      <c r="D37" s="2193">
        <v>54789.811851793726</v>
      </c>
      <c r="E37" s="2195">
        <f>'5兵庫県CI'!D385</f>
        <v>101.37</v>
      </c>
      <c r="F37" s="1386">
        <f>'7兵庫県CI一致個別指標'!M400</f>
        <v>98.5</v>
      </c>
      <c r="G37" s="1492">
        <v>0.93</v>
      </c>
      <c r="H37" s="1396">
        <v>99.2</v>
      </c>
      <c r="I37" s="1399">
        <v>98.5</v>
      </c>
      <c r="J37" s="1398">
        <f t="shared" si="1"/>
        <v>63676</v>
      </c>
      <c r="K37" s="1097">
        <v>13834</v>
      </c>
      <c r="L37" s="1398">
        <v>49842</v>
      </c>
      <c r="M37" s="1399">
        <v>95.442151300000006</v>
      </c>
      <c r="N37" s="1425" t="s">
        <v>1172</v>
      </c>
      <c r="O37" s="1411">
        <v>44469</v>
      </c>
      <c r="P37" s="1438"/>
      <c r="Q37" s="1439"/>
      <c r="S37" s="1403"/>
      <c r="T37" s="1403"/>
      <c r="U37" s="1404"/>
      <c r="V37" s="1405"/>
      <c r="X37" s="1404"/>
      <c r="Y37" s="1404"/>
    </row>
    <row r="38" spans="1:25">
      <c r="A38" s="764"/>
      <c r="B38" s="564" t="s">
        <v>12</v>
      </c>
      <c r="C38" s="1467"/>
      <c r="D38" s="570"/>
      <c r="E38" s="2195">
        <f>'5兵庫県CI'!D386</f>
        <v>102.45</v>
      </c>
      <c r="F38" s="1386">
        <f>'7兵庫県CI一致個別指標'!M401</f>
        <v>101.1</v>
      </c>
      <c r="G38" s="1490">
        <v>0.9</v>
      </c>
      <c r="H38" s="1394">
        <v>98.3</v>
      </c>
      <c r="I38" s="1386">
        <v>97.6</v>
      </c>
      <c r="J38" s="1385">
        <f>K38+L38</f>
        <v>67550</v>
      </c>
      <c r="K38" s="473">
        <v>16681</v>
      </c>
      <c r="L38" s="1385">
        <v>50869</v>
      </c>
      <c r="M38" s="1386">
        <v>98.448961550000007</v>
      </c>
      <c r="N38" s="1082"/>
      <c r="O38" s="1402"/>
      <c r="P38" s="1438"/>
      <c r="Q38" s="1439"/>
      <c r="S38" s="1403"/>
      <c r="T38" s="1403"/>
      <c r="U38" s="1404"/>
      <c r="V38" s="1405"/>
      <c r="X38" s="1404"/>
      <c r="Y38" s="1404"/>
    </row>
    <row r="39" spans="1:25">
      <c r="A39" s="764"/>
      <c r="B39" s="564" t="s">
        <v>13</v>
      </c>
      <c r="C39" s="1467"/>
      <c r="D39" s="570"/>
      <c r="E39" s="2195">
        <f>'5兵庫県CI'!D387</f>
        <v>101.57</v>
      </c>
      <c r="F39" s="1386">
        <f>'7兵庫県CI一致個別指標'!M402</f>
        <v>100.8</v>
      </c>
      <c r="G39" s="1490">
        <v>0.89</v>
      </c>
      <c r="H39" s="1394">
        <v>98.1</v>
      </c>
      <c r="I39" s="1386">
        <v>97.3</v>
      </c>
      <c r="J39" s="1385">
        <f>K39+L39</f>
        <v>68997</v>
      </c>
      <c r="K39" s="473">
        <v>18126</v>
      </c>
      <c r="L39" s="1385">
        <v>50871</v>
      </c>
      <c r="M39" s="1386">
        <v>100.4211943</v>
      </c>
      <c r="N39" s="1082"/>
      <c r="O39" s="1402"/>
      <c r="P39" s="1438"/>
      <c r="Q39" s="1439"/>
      <c r="S39" s="1403"/>
      <c r="T39" s="1403"/>
      <c r="U39" s="1404"/>
      <c r="V39" s="1405"/>
      <c r="X39" s="1404"/>
      <c r="Y39" s="1404"/>
    </row>
    <row r="40" spans="1:25">
      <c r="A40" s="764"/>
      <c r="B40" s="564" t="s">
        <v>14</v>
      </c>
      <c r="C40" s="1467">
        <v>58159.066391768196</v>
      </c>
      <c r="D40" s="2524">
        <v>57230.223536001853</v>
      </c>
      <c r="E40" s="2196">
        <f>'5兵庫県CI'!D388</f>
        <v>99.9</v>
      </c>
      <c r="F40" s="1393">
        <f>'7兵庫県CI一致個別指標'!M403</f>
        <v>98.5</v>
      </c>
      <c r="G40" s="1490">
        <v>0.89</v>
      </c>
      <c r="H40" s="1394">
        <v>97.8</v>
      </c>
      <c r="I40" s="1386">
        <v>97</v>
      </c>
      <c r="J40" s="1392">
        <f t="shared" ref="J40:J76" si="2">K40+L40</f>
        <v>86890</v>
      </c>
      <c r="K40" s="473">
        <v>25318</v>
      </c>
      <c r="L40" s="1385">
        <v>61572</v>
      </c>
      <c r="M40" s="1386">
        <v>99.307613860000004</v>
      </c>
      <c r="N40" s="1077"/>
      <c r="O40" s="1406"/>
      <c r="P40" s="1438"/>
      <c r="Q40" s="1439"/>
      <c r="S40" s="1403"/>
      <c r="T40" s="1403"/>
      <c r="U40" s="1404"/>
      <c r="V40" s="1405"/>
      <c r="X40" s="1404"/>
      <c r="Y40" s="1404"/>
    </row>
    <row r="41" spans="1:25">
      <c r="A41" s="763" t="s">
        <v>902</v>
      </c>
      <c r="B41" s="765" t="s">
        <v>3</v>
      </c>
      <c r="C41" s="1901"/>
      <c r="D41" s="1471"/>
      <c r="E41" s="2195">
        <f>'5兵庫県CI'!D389</f>
        <v>102.87</v>
      </c>
      <c r="F41" s="1386">
        <f>'7兵庫県CI一致個別指標'!M404</f>
        <v>100.1</v>
      </c>
      <c r="G41" s="1495">
        <v>0.94</v>
      </c>
      <c r="H41" s="1475">
        <v>99.272125758597426</v>
      </c>
      <c r="I41" s="1485">
        <v>98.5</v>
      </c>
      <c r="J41" s="1445">
        <f t="shared" si="2"/>
        <v>67572</v>
      </c>
      <c r="K41" s="1473">
        <v>16398</v>
      </c>
      <c r="L41" s="1474">
        <v>51174</v>
      </c>
      <c r="M41" s="1475">
        <v>98.112803240000005</v>
      </c>
      <c r="N41" s="1476"/>
      <c r="O41" s="1477"/>
      <c r="P41" s="1448" t="s">
        <v>1195</v>
      </c>
      <c r="Q41" s="1449">
        <v>44588</v>
      </c>
      <c r="S41" s="1403"/>
      <c r="T41" s="1403"/>
      <c r="U41" s="1404"/>
      <c r="V41" s="1405"/>
      <c r="X41" s="1404"/>
      <c r="Y41" s="1404"/>
    </row>
    <row r="42" spans="1:25">
      <c r="A42" s="764">
        <v>2022</v>
      </c>
      <c r="B42" s="564" t="s">
        <v>4</v>
      </c>
      <c r="C42" s="1483"/>
      <c r="D42" s="1478"/>
      <c r="E42" s="2195">
        <f>'5兵庫県CI'!D390</f>
        <v>103.19</v>
      </c>
      <c r="F42" s="1386">
        <f>'7兵庫県CI一致個別指標'!M405</f>
        <v>103.3</v>
      </c>
      <c r="G42" s="1496">
        <v>0.96</v>
      </c>
      <c r="H42" s="1481">
        <v>99.272125758597426</v>
      </c>
      <c r="I42" s="1472">
        <v>98.5</v>
      </c>
      <c r="J42" s="1445">
        <f t="shared" si="2"/>
        <v>60633</v>
      </c>
      <c r="K42" s="1445">
        <v>13640</v>
      </c>
      <c r="L42" s="1480">
        <v>46993</v>
      </c>
      <c r="M42" s="1481">
        <v>96.540823130000007</v>
      </c>
      <c r="N42" s="1120"/>
      <c r="O42" s="1482"/>
      <c r="P42" s="737" t="s">
        <v>1195</v>
      </c>
      <c r="Q42" s="1445"/>
      <c r="S42" s="1403"/>
      <c r="T42" s="1403"/>
      <c r="U42" s="1404"/>
      <c r="V42" s="1405"/>
      <c r="X42" s="1404"/>
      <c r="Y42" s="1404"/>
    </row>
    <row r="43" spans="1:25">
      <c r="A43" s="764"/>
      <c r="B43" s="564" t="s">
        <v>5</v>
      </c>
      <c r="C43" s="1483">
        <v>56102.26472600452</v>
      </c>
      <c r="D43" s="2526">
        <v>56035.16078860066</v>
      </c>
      <c r="E43" s="2195">
        <f>'5兵庫県CI'!D391</f>
        <v>104.16</v>
      </c>
      <c r="F43" s="1386">
        <f>'7兵庫県CI一致個別指標'!M406</f>
        <v>100.5</v>
      </c>
      <c r="G43" s="1496">
        <v>0.96</v>
      </c>
      <c r="H43" s="1481">
        <v>98.667422454484139</v>
      </c>
      <c r="I43" s="1472">
        <v>97.9</v>
      </c>
      <c r="J43" s="1445">
        <f t="shared" si="2"/>
        <v>68085</v>
      </c>
      <c r="K43" s="1445">
        <v>17402</v>
      </c>
      <c r="L43" s="1480">
        <v>50683</v>
      </c>
      <c r="M43" s="1481">
        <v>99.099930299999997</v>
      </c>
      <c r="N43" s="1120"/>
      <c r="O43" s="1093"/>
      <c r="P43" s="737" t="s">
        <v>1195</v>
      </c>
      <c r="Q43" s="1446">
        <v>44641</v>
      </c>
      <c r="S43" s="1403"/>
      <c r="T43" s="1403"/>
      <c r="U43" s="1404"/>
      <c r="V43" s="1405"/>
      <c r="X43" s="1404"/>
      <c r="Y43" s="1404"/>
    </row>
    <row r="44" spans="1:25">
      <c r="A44" s="764"/>
      <c r="B44" s="564" t="s">
        <v>6</v>
      </c>
      <c r="C44" s="1467"/>
      <c r="D44" s="570"/>
      <c r="E44" s="2195">
        <f>'5兵庫県CI'!D392</f>
        <v>104.68</v>
      </c>
      <c r="F44" s="1386">
        <f>'7兵庫県CI一致個別指標'!M407</f>
        <v>102.1</v>
      </c>
      <c r="G44" s="1497">
        <v>0.97</v>
      </c>
      <c r="H44" s="1487">
        <v>99.372909642616307</v>
      </c>
      <c r="I44" s="1382">
        <v>98.6</v>
      </c>
      <c r="J44" s="1384">
        <f t="shared" si="2"/>
        <v>65053</v>
      </c>
      <c r="K44" s="1385">
        <v>15634</v>
      </c>
      <c r="L44" s="1450">
        <v>49419</v>
      </c>
      <c r="M44" s="1386">
        <v>98.443068120000007</v>
      </c>
      <c r="N44" s="38"/>
      <c r="O44" s="1402"/>
      <c r="P44" s="1438"/>
      <c r="Q44" s="1439"/>
      <c r="S44" s="1403"/>
      <c r="T44" s="1403"/>
      <c r="U44" s="1404"/>
      <c r="V44" s="1405"/>
      <c r="X44" s="1404"/>
      <c r="Y44" s="1404"/>
    </row>
    <row r="45" spans="1:25">
      <c r="A45" s="764"/>
      <c r="B45" s="564" t="s">
        <v>7</v>
      </c>
      <c r="C45" s="1467"/>
      <c r="D45" s="570"/>
      <c r="E45" s="2195">
        <f>'5兵庫県CI'!D393</f>
        <v>107.26</v>
      </c>
      <c r="F45" s="1386">
        <f>'7兵庫県CI一致個別指標'!M408</f>
        <v>99.5</v>
      </c>
      <c r="G45" s="1497">
        <v>0.99</v>
      </c>
      <c r="H45" s="1487">
        <v>99.473693526635188</v>
      </c>
      <c r="I45" s="1382">
        <v>98.7</v>
      </c>
      <c r="J45" s="1384">
        <f t="shared" si="2"/>
        <v>67534</v>
      </c>
      <c r="K45" s="1385">
        <v>16369</v>
      </c>
      <c r="L45" s="1450">
        <v>51165</v>
      </c>
      <c r="M45" s="1386">
        <v>102.7892147</v>
      </c>
      <c r="N45" s="38"/>
      <c r="O45" s="1402"/>
      <c r="P45" s="1438"/>
      <c r="Q45" s="1439"/>
      <c r="S45" s="1403"/>
      <c r="T45" s="1403"/>
      <c r="U45" s="1404"/>
      <c r="V45" s="1405"/>
      <c r="X45" s="1404"/>
      <c r="Y45" s="1404"/>
    </row>
    <row r="46" spans="1:25">
      <c r="A46" s="764"/>
      <c r="B46" s="564" t="s">
        <v>8</v>
      </c>
      <c r="C46" s="1483">
        <v>56183.074381549755</v>
      </c>
      <c r="D46" s="2526">
        <v>56035.883805596874</v>
      </c>
      <c r="E46" s="2195">
        <f>'5兵庫県CI'!D394</f>
        <v>107.65</v>
      </c>
      <c r="F46" s="1386">
        <f>'7兵庫県CI一致個別指標'!M409</f>
        <v>101.9</v>
      </c>
      <c r="G46" s="1497">
        <v>1.01</v>
      </c>
      <c r="H46" s="1487">
        <v>99.574477410654069</v>
      </c>
      <c r="I46" s="1382">
        <v>98.8</v>
      </c>
      <c r="J46" s="1384">
        <f t="shared" si="2"/>
        <v>65716</v>
      </c>
      <c r="K46" s="1385">
        <v>16350</v>
      </c>
      <c r="L46" s="1450">
        <v>49366</v>
      </c>
      <c r="M46" s="1386">
        <v>99.41347888</v>
      </c>
      <c r="N46" s="38"/>
      <c r="O46" s="1402"/>
      <c r="P46" s="1438"/>
      <c r="Q46" s="1439"/>
      <c r="S46" s="1403"/>
      <c r="T46" s="1403"/>
      <c r="U46" s="1404"/>
      <c r="V46" s="1405"/>
      <c r="X46" s="1404"/>
      <c r="Y46" s="1404"/>
    </row>
    <row r="47" spans="1:25">
      <c r="A47" s="764"/>
      <c r="B47" s="564" t="s">
        <v>9</v>
      </c>
      <c r="C47" s="1467"/>
      <c r="D47" s="570"/>
      <c r="E47" s="2195">
        <f>'5兵庫県CI'!D395</f>
        <v>108.46</v>
      </c>
      <c r="F47" s="1386">
        <f>'7兵庫県CI一致個別指標'!M410</f>
        <v>102.6</v>
      </c>
      <c r="G47" s="1497">
        <v>1.02</v>
      </c>
      <c r="H47" s="1487">
        <v>99.574477410654069</v>
      </c>
      <c r="I47" s="1382">
        <v>98.8</v>
      </c>
      <c r="J47" s="1384">
        <f t="shared" si="2"/>
        <v>71638</v>
      </c>
      <c r="K47" s="1385">
        <v>18763</v>
      </c>
      <c r="L47" s="1450">
        <v>52875</v>
      </c>
      <c r="M47" s="1386">
        <v>99.838779209999998</v>
      </c>
      <c r="N47" s="38"/>
      <c r="O47" s="1402"/>
      <c r="P47" s="1438"/>
      <c r="Q47" s="1439"/>
      <c r="S47" s="1403"/>
      <c r="T47" s="1403"/>
      <c r="U47" s="1404"/>
      <c r="V47" s="1405"/>
      <c r="X47" s="1404"/>
      <c r="Y47" s="1404"/>
    </row>
    <row r="48" spans="1:25">
      <c r="A48" s="764"/>
      <c r="B48" s="564" t="s">
        <v>10</v>
      </c>
      <c r="C48" s="1467"/>
      <c r="D48" s="570"/>
      <c r="E48" s="2195">
        <f>'5兵庫県CI'!D396</f>
        <v>110.38</v>
      </c>
      <c r="F48" s="1386">
        <f>'7兵庫県CI一致個別指標'!M411</f>
        <v>102.9</v>
      </c>
      <c r="G48" s="1497">
        <v>1.04</v>
      </c>
      <c r="H48" s="1487">
        <v>99.272125758597426</v>
      </c>
      <c r="I48" s="1382">
        <v>98.5</v>
      </c>
      <c r="J48" s="1384">
        <f t="shared" si="2"/>
        <v>67939</v>
      </c>
      <c r="K48" s="1385">
        <v>14867</v>
      </c>
      <c r="L48" s="1450">
        <v>53072</v>
      </c>
      <c r="M48" s="1386">
        <v>99.813669709999999</v>
      </c>
      <c r="N48" s="38"/>
      <c r="O48" s="1402"/>
      <c r="P48" s="1438"/>
      <c r="Q48" s="1439"/>
      <c r="S48" s="1403"/>
      <c r="T48" s="1403"/>
      <c r="U48" s="1404"/>
      <c r="V48" s="1405"/>
      <c r="X48" s="1404"/>
      <c r="Y48" s="1404"/>
    </row>
    <row r="49" spans="1:25">
      <c r="A49" s="764"/>
      <c r="B49" s="564" t="s">
        <v>11</v>
      </c>
      <c r="C49" s="1483">
        <v>55482.09295465747</v>
      </c>
      <c r="D49" s="2526">
        <v>56171.361132067505</v>
      </c>
      <c r="E49" s="2195">
        <f>'5兵庫県CI'!D397</f>
        <v>109.81</v>
      </c>
      <c r="F49" s="1386">
        <f>'7兵庫県CI一致個別指標'!M412</f>
        <v>104.9</v>
      </c>
      <c r="G49" s="1497">
        <v>1.05</v>
      </c>
      <c r="H49" s="1487">
        <v>99.372909642616307</v>
      </c>
      <c r="I49" s="1382">
        <v>98.6</v>
      </c>
      <c r="J49" s="1384">
        <f t="shared" si="2"/>
        <v>64755</v>
      </c>
      <c r="K49" s="1385">
        <v>15533</v>
      </c>
      <c r="L49" s="1450">
        <v>49222</v>
      </c>
      <c r="M49" s="1386">
        <v>99.530755049999996</v>
      </c>
      <c r="N49" s="38"/>
      <c r="O49" s="1402"/>
      <c r="P49" s="1438"/>
      <c r="Q49" s="1439"/>
      <c r="S49" s="1403"/>
      <c r="T49" s="1403"/>
      <c r="U49" s="1404"/>
      <c r="V49" s="1405"/>
      <c r="X49" s="1404"/>
      <c r="Y49" s="1404"/>
    </row>
    <row r="50" spans="1:25">
      <c r="A50" s="764"/>
      <c r="B50" s="564" t="s">
        <v>12</v>
      </c>
      <c r="C50" s="1467"/>
      <c r="D50" s="570"/>
      <c r="E50" s="2195">
        <f>'5兵庫県CI'!D398</f>
        <v>110.27</v>
      </c>
      <c r="F50" s="1386">
        <f>'7兵庫県CI一致個別指標'!M413</f>
        <v>103.3</v>
      </c>
      <c r="G50" s="1497">
        <v>1.06</v>
      </c>
      <c r="H50" s="1487">
        <v>98.76820633850302</v>
      </c>
      <c r="I50" s="1382">
        <v>98</v>
      </c>
      <c r="J50" s="1384">
        <f t="shared" si="2"/>
        <v>69140</v>
      </c>
      <c r="K50" s="1385">
        <v>17795</v>
      </c>
      <c r="L50" s="1450">
        <v>51345</v>
      </c>
      <c r="M50" s="1386">
        <v>100.4807928</v>
      </c>
      <c r="N50" s="38"/>
      <c r="O50" s="1402"/>
      <c r="P50" s="1438"/>
      <c r="Q50" s="1439"/>
      <c r="S50" s="1403"/>
      <c r="T50" s="1403"/>
      <c r="U50" s="1404"/>
      <c r="V50" s="1405"/>
      <c r="X50" s="1404"/>
      <c r="Y50" s="1404"/>
    </row>
    <row r="51" spans="1:25">
      <c r="A51" s="764"/>
      <c r="B51" s="564" t="s">
        <v>13</v>
      </c>
      <c r="C51" s="1467"/>
      <c r="D51" s="570"/>
      <c r="E51" s="2195">
        <f>'5兵庫県CI'!D399</f>
        <v>112.18</v>
      </c>
      <c r="F51" s="1386">
        <f>'7兵庫県CI一致個別指標'!M414</f>
        <v>103.6</v>
      </c>
      <c r="G51" s="1497">
        <v>1.07</v>
      </c>
      <c r="H51" s="1487">
        <v>99.070557990559664</v>
      </c>
      <c r="I51" s="1382">
        <v>98.3</v>
      </c>
      <c r="J51" s="1384">
        <f t="shared" si="2"/>
        <v>69066</v>
      </c>
      <c r="K51" s="1385">
        <v>18318</v>
      </c>
      <c r="L51" s="1450">
        <v>50748</v>
      </c>
      <c r="M51" s="1386">
        <v>99.845529330000005</v>
      </c>
      <c r="N51" s="38"/>
      <c r="O51" s="1402"/>
      <c r="P51" s="1438"/>
      <c r="Q51" s="1439"/>
      <c r="S51" s="1403"/>
      <c r="T51" s="1403"/>
      <c r="U51" s="1404"/>
      <c r="V51" s="1405"/>
      <c r="X51" s="1404"/>
      <c r="Y51" s="1404"/>
    </row>
    <row r="52" spans="1:25">
      <c r="A52" s="778"/>
      <c r="B52" s="1388" t="s">
        <v>14</v>
      </c>
      <c r="C52" s="1902">
        <v>59285.030075186602</v>
      </c>
      <c r="D52" s="2527">
        <v>58579.246656476425</v>
      </c>
      <c r="E52" s="2195">
        <f>'5兵庫県CI'!D400</f>
        <v>112.16</v>
      </c>
      <c r="F52" s="1386">
        <f>'7兵庫県CI一致個別指標'!M415</f>
        <v>103.6</v>
      </c>
      <c r="G52" s="1498">
        <v>1.08</v>
      </c>
      <c r="H52" s="1487">
        <v>99.574477410654069</v>
      </c>
      <c r="I52" s="1389">
        <v>98.8</v>
      </c>
      <c r="J52" s="1384">
        <f t="shared" si="2"/>
        <v>90059</v>
      </c>
      <c r="K52" s="1392">
        <v>26942</v>
      </c>
      <c r="L52" s="1451">
        <v>63117</v>
      </c>
      <c r="M52" s="1393">
        <v>100.4170146</v>
      </c>
      <c r="N52" s="66"/>
      <c r="O52" s="1406"/>
      <c r="P52" s="1440"/>
      <c r="Q52" s="1441"/>
      <c r="S52" s="1403"/>
      <c r="T52" s="1403"/>
      <c r="U52" s="1404"/>
      <c r="V52" s="1405"/>
      <c r="X52" s="1404"/>
      <c r="Y52" s="1404"/>
    </row>
    <row r="53" spans="1:25">
      <c r="A53" s="763" t="s">
        <v>1218</v>
      </c>
      <c r="B53" s="765" t="s">
        <v>3</v>
      </c>
      <c r="C53" s="1903"/>
      <c r="D53" s="572"/>
      <c r="E53" s="2194">
        <f>'5兵庫県CI'!D401</f>
        <v>107.3</v>
      </c>
      <c r="F53" s="1381">
        <f>'7兵庫県CI一致個別指標'!M416</f>
        <v>99</v>
      </c>
      <c r="G53" s="1668">
        <v>1.06</v>
      </c>
      <c r="H53" s="1486">
        <v>98.969774106540783</v>
      </c>
      <c r="I53" s="1705">
        <v>98.2</v>
      </c>
      <c r="J53" s="1380">
        <f t="shared" si="2"/>
        <v>68914</v>
      </c>
      <c r="K53" s="1669">
        <v>17473</v>
      </c>
      <c r="L53" s="1669">
        <v>51441</v>
      </c>
      <c r="M53" s="1381">
        <v>100.3090347</v>
      </c>
      <c r="N53" s="471"/>
      <c r="O53" s="1670"/>
      <c r="P53" s="1671"/>
      <c r="Q53" s="1672"/>
      <c r="S53" s="1403"/>
      <c r="T53" s="1403"/>
      <c r="U53" s="1404"/>
      <c r="V53" s="1405"/>
      <c r="X53" s="1404"/>
      <c r="Y53" s="1404"/>
    </row>
    <row r="54" spans="1:25">
      <c r="A54" s="764">
        <v>2023</v>
      </c>
      <c r="B54" s="564" t="s">
        <v>4</v>
      </c>
      <c r="C54" s="1467"/>
      <c r="D54" s="570"/>
      <c r="E54" s="2195">
        <f>'5兵庫県CI'!D402</f>
        <v>107.97</v>
      </c>
      <c r="F54" s="1386">
        <f>'7兵庫県CI一致個別指標'!M417</f>
        <v>99.6</v>
      </c>
      <c r="G54" s="1497">
        <v>1.02</v>
      </c>
      <c r="H54" s="1487">
        <v>98.667422454484139</v>
      </c>
      <c r="I54" s="1394">
        <v>97.9</v>
      </c>
      <c r="J54" s="1385">
        <f t="shared" si="2"/>
        <v>62138</v>
      </c>
      <c r="K54" s="1450">
        <v>15673</v>
      </c>
      <c r="L54" s="1450">
        <v>46465</v>
      </c>
      <c r="M54" s="1386">
        <v>101.2623675</v>
      </c>
      <c r="N54" s="38"/>
      <c r="O54" s="1402"/>
      <c r="P54" s="1438"/>
      <c r="Q54" s="1439"/>
      <c r="S54" s="1403"/>
      <c r="T54" s="1403"/>
      <c r="U54" s="1404"/>
      <c r="V54" s="1405"/>
      <c r="X54" s="1404"/>
      <c r="Y54" s="1404"/>
    </row>
    <row r="55" spans="1:25">
      <c r="A55" s="764"/>
      <c r="B55" s="564" t="s">
        <v>5</v>
      </c>
      <c r="C55" s="1483">
        <v>57925.861367802492</v>
      </c>
      <c r="D55" s="2526">
        <v>57744.475901858183</v>
      </c>
      <c r="E55" s="2195">
        <f>'5兵庫県CI'!D403</f>
        <v>106.77</v>
      </c>
      <c r="F55" s="1386">
        <f>'7兵庫県CI一致個別指標'!M418</f>
        <v>100.7</v>
      </c>
      <c r="G55" s="1496">
        <v>1.02</v>
      </c>
      <c r="H55" s="1487">
        <v>97.961935266351986</v>
      </c>
      <c r="I55" s="1394">
        <v>102.4</v>
      </c>
      <c r="J55" s="1385">
        <f t="shared" si="2"/>
        <v>69892</v>
      </c>
      <c r="K55" s="1450">
        <v>19410</v>
      </c>
      <c r="L55" s="1450">
        <v>50482</v>
      </c>
      <c r="M55" s="1386">
        <v>100.6489827</v>
      </c>
      <c r="N55" s="38"/>
      <c r="O55" s="1402"/>
      <c r="P55" s="1438"/>
      <c r="Q55" s="1439"/>
      <c r="S55" s="1403"/>
      <c r="T55" s="1403"/>
      <c r="U55" s="1404"/>
      <c r="V55" s="1405"/>
      <c r="X55" s="1404"/>
      <c r="Y55" s="1404"/>
    </row>
    <row r="56" spans="1:25">
      <c r="A56" s="764"/>
      <c r="B56" s="564" t="s">
        <v>6</v>
      </c>
      <c r="C56" s="1467"/>
      <c r="D56" s="570"/>
      <c r="E56" s="2195">
        <f>'5兵庫県CI'!D404</f>
        <v>107.02</v>
      </c>
      <c r="F56" s="1386">
        <f>'7兵庫県CI一致個別指標'!M419</f>
        <v>95.8</v>
      </c>
      <c r="G56" s="1496">
        <v>1.02</v>
      </c>
      <c r="H56" s="1487">
        <v>98.566638570465258</v>
      </c>
      <c r="I56" s="2534">
        <v>103</v>
      </c>
      <c r="J56" s="1385">
        <f t="shared" si="2"/>
        <v>67317</v>
      </c>
      <c r="K56" s="1450">
        <v>17033</v>
      </c>
      <c r="L56" s="1450">
        <v>50284</v>
      </c>
      <c r="M56" s="1386">
        <v>99.822330019999995</v>
      </c>
      <c r="N56" s="38"/>
      <c r="O56" s="1402"/>
      <c r="P56" s="1438"/>
      <c r="Q56" s="1439"/>
      <c r="S56" s="1403"/>
      <c r="T56" s="1403"/>
      <c r="U56" s="1404"/>
      <c r="V56" s="1405"/>
      <c r="X56" s="1404"/>
      <c r="Y56" s="1404"/>
    </row>
    <row r="57" spans="1:25">
      <c r="A57" s="764"/>
      <c r="B57" s="564" t="s">
        <v>7</v>
      </c>
      <c r="C57" s="1467"/>
      <c r="D57" s="570"/>
      <c r="E57" s="2195">
        <f>'5兵庫県CI'!D405</f>
        <v>106.82</v>
      </c>
      <c r="F57" s="1386">
        <f>'7兵庫県CI一致個別指標'!M420</f>
        <v>96.9</v>
      </c>
      <c r="G57" s="1496">
        <v>1.02</v>
      </c>
      <c r="H57" s="1487">
        <v>98.868990222521902</v>
      </c>
      <c r="I57" s="2534">
        <v>103.4</v>
      </c>
      <c r="J57" s="1385">
        <f t="shared" si="2"/>
        <v>69792</v>
      </c>
      <c r="K57" s="1450">
        <v>17802</v>
      </c>
      <c r="L57" s="1450">
        <v>51990</v>
      </c>
      <c r="M57" s="1386">
        <v>99.753581620000006</v>
      </c>
      <c r="N57" s="38"/>
      <c r="O57" s="1402"/>
      <c r="P57" s="1438"/>
      <c r="Q57" s="1439"/>
      <c r="S57" s="1403"/>
      <c r="T57" s="1403"/>
      <c r="U57" s="1404"/>
      <c r="V57" s="1405"/>
      <c r="X57" s="1404"/>
      <c r="Y57" s="1404"/>
    </row>
    <row r="58" spans="1:25">
      <c r="A58" s="764"/>
      <c r="B58" s="564" t="s">
        <v>8</v>
      </c>
      <c r="C58" s="1483">
        <v>59050.030444660813</v>
      </c>
      <c r="D58" s="2526">
        <v>57404.44077400794</v>
      </c>
      <c r="E58" s="2195">
        <f>'5兵庫県CI'!D406</f>
        <v>108.79</v>
      </c>
      <c r="F58" s="1386">
        <f>'7兵庫県CI一致個別指標'!M421</f>
        <v>104.9</v>
      </c>
      <c r="G58" s="1496">
        <v>1.01</v>
      </c>
      <c r="H58" s="1487">
        <v>98.868990222521902</v>
      </c>
      <c r="I58" s="2534">
        <v>103.4</v>
      </c>
      <c r="J58" s="1385">
        <f t="shared" si="2"/>
        <v>68288</v>
      </c>
      <c r="K58" s="1450">
        <v>17848</v>
      </c>
      <c r="L58" s="1450">
        <v>50440</v>
      </c>
      <c r="M58" s="1386">
        <v>99.249047700000006</v>
      </c>
      <c r="N58" s="38"/>
      <c r="O58" s="1402"/>
      <c r="P58" s="1438"/>
      <c r="Q58" s="1439"/>
      <c r="S58" s="1403"/>
      <c r="T58" s="1403"/>
      <c r="U58" s="1404"/>
      <c r="V58" s="1405"/>
      <c r="X58" s="1404"/>
      <c r="Y58" s="1404"/>
    </row>
    <row r="59" spans="1:25">
      <c r="A59" s="764"/>
      <c r="B59" s="564" t="s">
        <v>9</v>
      </c>
      <c r="C59" s="1467"/>
      <c r="D59" s="570"/>
      <c r="E59" s="2195">
        <f>'5兵庫県CI'!D407</f>
        <v>105.94</v>
      </c>
      <c r="F59" s="1386">
        <f>'7兵庫県CI一致個別指標'!M422</f>
        <v>96.5</v>
      </c>
      <c r="G59" s="1496">
        <v>1.01</v>
      </c>
      <c r="H59" s="1487">
        <v>99.171341874578545</v>
      </c>
      <c r="I59" s="1479">
        <v>99.3</v>
      </c>
      <c r="J59" s="1385">
        <f t="shared" si="2"/>
        <v>74722</v>
      </c>
      <c r="K59" s="1450">
        <v>20272</v>
      </c>
      <c r="L59" s="1450">
        <v>54450</v>
      </c>
      <c r="M59" s="1386">
        <v>98.836751269999993</v>
      </c>
      <c r="N59" s="38"/>
      <c r="O59" s="1402"/>
      <c r="P59" s="1438"/>
      <c r="Q59" s="1439"/>
      <c r="S59" s="1403"/>
      <c r="T59" s="1403"/>
      <c r="U59" s="1404"/>
      <c r="V59" s="1405"/>
      <c r="X59" s="1404"/>
      <c r="Y59" s="1404"/>
    </row>
    <row r="60" spans="1:25">
      <c r="A60" s="764"/>
      <c r="B60" s="564" t="s">
        <v>10</v>
      </c>
      <c r="C60" s="1467"/>
      <c r="D60" s="570"/>
      <c r="E60" s="2195">
        <f>'5兵庫県CI'!D408</f>
        <v>104.88</v>
      </c>
      <c r="F60" s="1386">
        <f>'7兵庫県CI一致個別指標'!M423</f>
        <v>96.4</v>
      </c>
      <c r="G60" s="1496">
        <v>1</v>
      </c>
      <c r="H60" s="1487">
        <v>98.969774106540783</v>
      </c>
      <c r="I60" s="1479">
        <v>99.1</v>
      </c>
      <c r="J60" s="1385">
        <f t="shared" si="2"/>
        <v>71361</v>
      </c>
      <c r="K60" s="1450">
        <v>16729</v>
      </c>
      <c r="L60" s="1450">
        <v>54632</v>
      </c>
      <c r="M60" s="1386">
        <v>99.521556430000004</v>
      </c>
      <c r="N60" s="38"/>
      <c r="O60" s="1402"/>
      <c r="P60" s="1438"/>
      <c r="Q60" s="1439"/>
      <c r="S60" s="1403"/>
      <c r="T60" s="1403"/>
      <c r="U60" s="1404"/>
      <c r="V60" s="1405"/>
      <c r="X60" s="1404"/>
      <c r="Y60" s="1404"/>
    </row>
    <row r="61" spans="1:25">
      <c r="A61" s="764"/>
      <c r="B61" s="564" t="s">
        <v>11</v>
      </c>
      <c r="C61" s="1483">
        <v>59002.014132106997</v>
      </c>
      <c r="D61" s="2526">
        <v>57357.048646109542</v>
      </c>
      <c r="E61" s="2195">
        <f>'5兵庫県CI'!D409</f>
        <v>106.15</v>
      </c>
      <c r="F61" s="1386">
        <f>'7兵庫県CI一致個別指標'!M424</f>
        <v>95.8</v>
      </c>
      <c r="G61" s="1496">
        <v>1.01</v>
      </c>
      <c r="H61" s="1487">
        <v>98.868990222521902</v>
      </c>
      <c r="I61" s="1479">
        <v>99</v>
      </c>
      <c r="J61" s="1385">
        <f t="shared" si="2"/>
        <v>67317</v>
      </c>
      <c r="K61" s="1450">
        <v>17113</v>
      </c>
      <c r="L61" s="1450">
        <v>50204</v>
      </c>
      <c r="M61" s="1386">
        <v>100.08780280000001</v>
      </c>
      <c r="N61" s="38"/>
      <c r="O61" s="1402"/>
      <c r="P61" s="1438"/>
      <c r="Q61" s="1439"/>
      <c r="S61" s="1403"/>
      <c r="T61" s="1403"/>
      <c r="U61" s="1404"/>
      <c r="V61" s="1405"/>
      <c r="X61" s="1404"/>
      <c r="Y61" s="1404"/>
    </row>
    <row r="62" spans="1:25">
      <c r="A62" s="764"/>
      <c r="B62" s="564" t="s">
        <v>12</v>
      </c>
      <c r="C62" s="1083"/>
      <c r="E62" s="2195">
        <f>'5兵庫県CI'!D410</f>
        <v>104.39</v>
      </c>
      <c r="F62" s="1386">
        <f>'7兵庫県CI一致個別指標'!M425</f>
        <v>95</v>
      </c>
      <c r="G62" s="1496">
        <v>1.01</v>
      </c>
      <c r="H62" s="1487">
        <v>99.070557990559664</v>
      </c>
      <c r="I62" s="1479">
        <v>99.2</v>
      </c>
      <c r="J62" s="1385">
        <f t="shared" si="2"/>
        <v>71197</v>
      </c>
      <c r="K62" s="1450">
        <v>18899</v>
      </c>
      <c r="L62" s="1450">
        <v>52298</v>
      </c>
      <c r="M62" s="1386">
        <v>98.596144280000004</v>
      </c>
      <c r="N62" s="38"/>
      <c r="O62" s="1402"/>
      <c r="P62" s="1438"/>
      <c r="Q62" s="1439"/>
      <c r="S62" s="1403"/>
      <c r="T62" s="1403"/>
      <c r="U62" s="1404"/>
      <c r="V62" s="1405"/>
      <c r="X62" s="1404"/>
      <c r="Y62" s="1404"/>
    </row>
    <row r="63" spans="1:25">
      <c r="A63" s="764"/>
      <c r="B63" s="564" t="s">
        <v>13</v>
      </c>
      <c r="C63" s="1467"/>
      <c r="D63" s="570"/>
      <c r="E63" s="2195">
        <f>'5兵庫県CI'!D411</f>
        <v>103.19</v>
      </c>
      <c r="F63" s="1386">
        <f>'7兵庫県CI一致個別指標'!M426</f>
        <v>94.5</v>
      </c>
      <c r="G63" s="1496">
        <v>1.01</v>
      </c>
      <c r="H63" s="1487">
        <v>99.272125758597426</v>
      </c>
      <c r="I63" s="1479">
        <v>99.4</v>
      </c>
      <c r="J63" s="1385">
        <f t="shared" si="2"/>
        <v>71903</v>
      </c>
      <c r="K63" s="1450">
        <v>19573</v>
      </c>
      <c r="L63" s="1450">
        <v>52330</v>
      </c>
      <c r="M63" s="1386">
        <v>99.49567261</v>
      </c>
      <c r="N63" s="38"/>
      <c r="O63" s="1402"/>
      <c r="P63" s="1438"/>
      <c r="Q63" s="1439"/>
      <c r="S63" s="1403"/>
      <c r="T63" s="1403"/>
      <c r="U63" s="1404"/>
      <c r="V63" s="1405"/>
      <c r="X63" s="1404"/>
      <c r="Y63" s="1404"/>
    </row>
    <row r="64" spans="1:25">
      <c r="A64" s="778"/>
      <c r="B64" s="1388" t="s">
        <v>14</v>
      </c>
      <c r="C64" s="1902">
        <f>'13_4GDP関連指標'!F140/100</f>
        <v>63181.63</v>
      </c>
      <c r="D64" s="1902">
        <f>'13_4GDP関連指標'!G140/100</f>
        <v>58891.1</v>
      </c>
      <c r="E64" s="2196">
        <f>'5兵庫県CI'!D412</f>
        <v>105.77</v>
      </c>
      <c r="F64" s="1393">
        <f>'7兵庫県CI一致個別指標'!M427</f>
        <v>97.7</v>
      </c>
      <c r="G64" s="2197">
        <v>1.01</v>
      </c>
      <c r="H64" s="1904"/>
      <c r="I64" s="2528">
        <v>99.4</v>
      </c>
      <c r="J64" s="1392">
        <f t="shared" si="2"/>
        <v>91432</v>
      </c>
      <c r="K64" s="1451">
        <v>28015</v>
      </c>
      <c r="L64" s="1451">
        <v>63417</v>
      </c>
      <c r="M64" s="1393">
        <v>100.3809978</v>
      </c>
      <c r="N64" s="66"/>
      <c r="O64" s="1406"/>
      <c r="P64" s="1440"/>
      <c r="Q64" s="1441"/>
      <c r="S64" s="1403"/>
      <c r="T64" s="1403"/>
      <c r="U64" s="1404"/>
      <c r="V64" s="1405"/>
      <c r="X64" s="1404"/>
      <c r="Y64" s="1404"/>
    </row>
    <row r="65" spans="1:25">
      <c r="A65" s="763" t="s">
        <v>1421</v>
      </c>
      <c r="B65" s="765" t="s">
        <v>3</v>
      </c>
      <c r="C65" s="2192"/>
      <c r="D65" s="2192"/>
      <c r="E65" s="2195">
        <f>'5兵庫県CI'!D413</f>
        <v>107.7</v>
      </c>
      <c r="F65" s="1386">
        <f>'7兵庫県CI一致個別指標'!M428</f>
        <v>93.5</v>
      </c>
      <c r="G65" s="1495">
        <v>1.02</v>
      </c>
      <c r="H65" s="1410"/>
      <c r="I65" s="2529">
        <v>98.9</v>
      </c>
      <c r="J65" s="1385">
        <f t="shared" si="2"/>
        <v>70885</v>
      </c>
      <c r="K65" s="1380">
        <v>19059</v>
      </c>
      <c r="L65" s="1669">
        <v>51826</v>
      </c>
      <c r="M65" s="1381">
        <v>100.305452</v>
      </c>
      <c r="N65" s="471"/>
      <c r="O65" s="1670"/>
      <c r="P65" s="1671"/>
      <c r="Q65" s="1672"/>
      <c r="S65" s="1403"/>
      <c r="T65" s="1403"/>
      <c r="U65" s="1404"/>
      <c r="V65" s="1405"/>
      <c r="X65" s="1404"/>
      <c r="Y65" s="1404"/>
    </row>
    <row r="66" spans="1:25">
      <c r="A66" s="764">
        <v>2024</v>
      </c>
      <c r="B66" s="564" t="s">
        <v>4</v>
      </c>
      <c r="C66" s="2193"/>
      <c r="D66" s="2193"/>
      <c r="E66" s="2195">
        <f>'5兵庫県CI'!D414</f>
        <v>109.32</v>
      </c>
      <c r="F66" s="1386">
        <f>'7兵庫県CI一致個別指標'!M429</f>
        <v>97</v>
      </c>
      <c r="G66" s="1496">
        <v>1.03</v>
      </c>
      <c r="H66" s="1399"/>
      <c r="I66" s="1479">
        <v>98.4</v>
      </c>
      <c r="J66" s="1385">
        <f t="shared" si="2"/>
        <v>66218</v>
      </c>
      <c r="K66" s="1385">
        <v>17690</v>
      </c>
      <c r="L66" s="1450">
        <v>48528</v>
      </c>
      <c r="M66" s="1386">
        <v>98.886249109999994</v>
      </c>
      <c r="N66" s="38"/>
      <c r="O66" s="1402"/>
      <c r="P66" s="1438"/>
      <c r="Q66" s="1439"/>
      <c r="S66" s="1403"/>
      <c r="T66" s="1403"/>
      <c r="U66" s="1404"/>
      <c r="V66" s="1405"/>
      <c r="X66" s="1404"/>
      <c r="Y66" s="1404"/>
    </row>
    <row r="67" spans="1:25">
      <c r="A67" s="764"/>
      <c r="B67" s="564" t="s">
        <v>5</v>
      </c>
      <c r="C67" s="2526">
        <f>'13_4GDP関連指標'!F141/100</f>
        <v>61045.38</v>
      </c>
      <c r="D67" s="2526">
        <f>'13_4GDP関連指標'!G141/100</f>
        <v>58102.46</v>
      </c>
      <c r="E67" s="2195">
        <f>'5兵庫県CI'!D415</f>
        <v>109.15</v>
      </c>
      <c r="F67" s="1386">
        <f>'7兵庫県CI一致個別指標'!M430</f>
        <v>98.4</v>
      </c>
      <c r="G67" s="1497">
        <v>1.04</v>
      </c>
      <c r="H67" s="1399"/>
      <c r="I67" s="1479">
        <v>98.3</v>
      </c>
      <c r="J67" s="1385">
        <f t="shared" si="2"/>
        <v>73025</v>
      </c>
      <c r="K67" s="1385">
        <v>20770</v>
      </c>
      <c r="L67" s="1450">
        <v>52255</v>
      </c>
      <c r="M67" s="1386">
        <v>99.375550619999999</v>
      </c>
      <c r="N67" s="38"/>
      <c r="O67" s="1402"/>
      <c r="P67" s="1438"/>
      <c r="Q67" s="1439"/>
      <c r="S67" s="1403"/>
      <c r="T67" s="1403"/>
      <c r="U67" s="1404"/>
      <c r="V67" s="1405"/>
      <c r="X67" s="1404"/>
      <c r="Y67" s="1404"/>
    </row>
    <row r="68" spans="1:25">
      <c r="A68" s="764"/>
      <c r="B68" s="564" t="s">
        <v>6</v>
      </c>
      <c r="C68" s="2193"/>
      <c r="D68" s="2193"/>
      <c r="E68" s="2195">
        <f>'5兵庫県CI'!D416</f>
        <v>104.61</v>
      </c>
      <c r="F68" s="1386">
        <f>'7兵庫県CI一致個別指標'!M431</f>
        <v>92.2</v>
      </c>
      <c r="G68" s="1497">
        <v>1.01</v>
      </c>
      <c r="H68" s="1399"/>
      <c r="I68" s="1479">
        <v>98.3</v>
      </c>
      <c r="J68" s="1385">
        <f t="shared" si="2"/>
        <v>68064</v>
      </c>
      <c r="K68" s="1385">
        <v>17534</v>
      </c>
      <c r="L68" s="1450">
        <v>50530</v>
      </c>
      <c r="M68" s="1386">
        <v>99.652625709999995</v>
      </c>
      <c r="N68" s="38"/>
      <c r="O68" s="1402"/>
      <c r="P68" s="1438"/>
      <c r="Q68" s="1439"/>
      <c r="S68" s="1403"/>
      <c r="T68" s="1403"/>
      <c r="U68" s="1404"/>
      <c r="V68" s="1405"/>
      <c r="X68" s="1404"/>
      <c r="Y68" s="1404"/>
    </row>
    <row r="69" spans="1:25">
      <c r="A69" s="764"/>
      <c r="B69" s="564" t="s">
        <v>7</v>
      </c>
      <c r="C69" s="2193"/>
      <c r="D69" s="2193"/>
      <c r="E69" s="2195">
        <f>'5兵庫県CI'!D417</f>
        <v>107.64</v>
      </c>
      <c r="F69" s="1386">
        <f>'7兵庫県CI一致個別指標'!M432</f>
        <v>96.1</v>
      </c>
      <c r="G69" s="1497">
        <v>0.99</v>
      </c>
      <c r="H69" s="1399"/>
      <c r="I69" s="1479">
        <v>99.2</v>
      </c>
      <c r="J69" s="1385">
        <f t="shared" si="2"/>
        <v>71043</v>
      </c>
      <c r="K69" s="1385">
        <v>19289</v>
      </c>
      <c r="L69" s="1450">
        <v>51754</v>
      </c>
      <c r="M69" s="1386">
        <v>100.8824386</v>
      </c>
      <c r="N69" s="38"/>
      <c r="O69" s="1402"/>
      <c r="P69" s="1438"/>
      <c r="Q69" s="1439"/>
      <c r="S69" s="1403"/>
      <c r="T69" s="1403"/>
      <c r="U69" s="1404"/>
      <c r="V69" s="1405"/>
      <c r="X69" s="1404"/>
      <c r="Y69" s="1404"/>
    </row>
    <row r="70" spans="1:25">
      <c r="A70" s="764"/>
      <c r="B70" s="564" t="s">
        <v>8</v>
      </c>
      <c r="C70" s="2526">
        <f>'13_4GDP関連指標'!F142/100</f>
        <v>61362.01</v>
      </c>
      <c r="D70" s="2526">
        <f>'13_4GDP関連指標'!G142/100</f>
        <v>56572.34</v>
      </c>
      <c r="E70" s="2195">
        <f>'5兵庫県CI'!D418</f>
        <v>106.85</v>
      </c>
      <c r="F70" s="1386">
        <f>'7兵庫県CI一致個別指標'!M433</f>
        <v>95.5</v>
      </c>
      <c r="G70" s="1497">
        <v>0.97</v>
      </c>
      <c r="H70" s="1399"/>
      <c r="I70" s="1479">
        <v>99</v>
      </c>
      <c r="J70" s="1385">
        <f t="shared" si="2"/>
        <v>71822</v>
      </c>
      <c r="K70" s="1385">
        <v>19688</v>
      </c>
      <c r="L70" s="1450">
        <v>52134</v>
      </c>
      <c r="M70" s="1386">
        <v>101.0005991</v>
      </c>
      <c r="N70" s="38"/>
      <c r="O70" s="1402"/>
      <c r="P70" s="1438"/>
      <c r="Q70" s="1439"/>
      <c r="S70" s="1403"/>
      <c r="T70" s="1403"/>
      <c r="U70" s="1404"/>
      <c r="V70" s="1405"/>
      <c r="X70" s="1404"/>
      <c r="Y70" s="1404"/>
    </row>
    <row r="71" spans="1:25">
      <c r="A71" s="764"/>
      <c r="B71" s="564" t="s">
        <v>9</v>
      </c>
      <c r="C71" s="2193"/>
      <c r="D71" s="2193"/>
      <c r="E71" s="2195">
        <f>'5兵庫県CI'!D419</f>
        <v>110.75</v>
      </c>
      <c r="F71" s="1386">
        <f>'7兵庫県CI一致個別指標'!M434</f>
        <v>100.1</v>
      </c>
      <c r="G71" s="1497">
        <v>1.01</v>
      </c>
      <c r="H71" s="1399"/>
      <c r="I71" s="1479">
        <v>98.9</v>
      </c>
      <c r="J71" s="1385">
        <f t="shared" si="2"/>
        <v>75237</v>
      </c>
      <c r="K71" s="1385">
        <v>21038</v>
      </c>
      <c r="L71" s="1450">
        <v>54199</v>
      </c>
      <c r="M71" s="1386">
        <v>100.5634629</v>
      </c>
      <c r="N71" s="38"/>
      <c r="O71" s="1402"/>
      <c r="P71" s="1438"/>
      <c r="Q71" s="1439"/>
      <c r="S71" s="1403"/>
      <c r="T71" s="1403"/>
      <c r="U71" s="1404"/>
      <c r="V71" s="1405"/>
      <c r="X71" s="1404"/>
      <c r="Y71" s="1404"/>
    </row>
    <row r="72" spans="1:25">
      <c r="A72" s="764"/>
      <c r="B72" s="564" t="s">
        <v>10</v>
      </c>
      <c r="C72" s="2193"/>
      <c r="D72" s="2193"/>
      <c r="E72" s="2195">
        <f>'5兵庫県CI'!D420</f>
        <v>105.88</v>
      </c>
      <c r="F72" s="1386">
        <f>'7兵庫県CI一致個別指標'!M435</f>
        <v>96.4</v>
      </c>
      <c r="G72" s="1497">
        <v>1.01</v>
      </c>
      <c r="H72" s="1399"/>
      <c r="I72" s="1479">
        <v>99.3</v>
      </c>
      <c r="J72" s="1385">
        <f t="shared" si="2"/>
        <v>74710</v>
      </c>
      <c r="K72" s="1385">
        <v>17167</v>
      </c>
      <c r="L72" s="1450">
        <v>57543</v>
      </c>
      <c r="M72" s="1386">
        <v>100.775001</v>
      </c>
      <c r="N72" s="38"/>
      <c r="O72" s="1402"/>
      <c r="P72" s="1438"/>
      <c r="Q72" s="1439"/>
      <c r="S72" s="1403"/>
      <c r="T72" s="1403"/>
      <c r="U72" s="1404"/>
      <c r="V72" s="1405"/>
      <c r="X72" s="1404"/>
      <c r="Y72" s="1404"/>
    </row>
    <row r="73" spans="1:25">
      <c r="A73" s="764"/>
      <c r="B73" s="564" t="s">
        <v>11</v>
      </c>
      <c r="C73" s="2526">
        <f>'13_4GDP関連指標'!F143/100</f>
        <v>61336.89</v>
      </c>
      <c r="D73" s="2526">
        <f>'13_4GDP関連指標'!G143/100</f>
        <v>57384.89</v>
      </c>
      <c r="E73" s="2195">
        <f>'5兵庫県CI'!D421</f>
        <v>108.68</v>
      </c>
      <c r="F73" s="1386">
        <f>'7兵庫県CI一致個別指標'!M436</f>
        <v>97.7</v>
      </c>
      <c r="G73" s="1497">
        <v>1.01</v>
      </c>
      <c r="H73" s="1399"/>
      <c r="I73" s="1479">
        <v>98.5</v>
      </c>
      <c r="J73" s="1385">
        <f t="shared" si="2"/>
        <v>67863</v>
      </c>
      <c r="K73" s="1385">
        <v>17532</v>
      </c>
      <c r="L73" s="1450">
        <v>50331</v>
      </c>
      <c r="M73" s="1386">
        <v>100.8938879</v>
      </c>
      <c r="N73" s="38"/>
      <c r="O73" s="1402"/>
      <c r="P73" s="1438"/>
      <c r="Q73" s="1439"/>
      <c r="S73" s="1403"/>
      <c r="T73" s="1403"/>
      <c r="U73" s="1404"/>
      <c r="V73" s="1405"/>
      <c r="X73" s="1404"/>
      <c r="Y73" s="1404"/>
    </row>
    <row r="74" spans="1:25">
      <c r="A74" s="764"/>
      <c r="B74" s="564" t="s">
        <v>12</v>
      </c>
      <c r="C74" s="2193"/>
      <c r="D74" s="2193"/>
      <c r="E74" s="2195">
        <f>'5兵庫県CI'!D422</f>
        <v>107.19</v>
      </c>
      <c r="F74" s="1386">
        <f>'7兵庫県CI一致個別指標'!M437</f>
        <v>98</v>
      </c>
      <c r="G74" s="1497">
        <v>1.01</v>
      </c>
      <c r="H74" s="1399"/>
      <c r="I74" s="1479">
        <v>99</v>
      </c>
      <c r="J74" s="1385">
        <f t="shared" si="2"/>
        <v>70497</v>
      </c>
      <c r="K74" s="1385">
        <v>18781</v>
      </c>
      <c r="L74" s="1450">
        <v>51716</v>
      </c>
      <c r="M74" s="1399"/>
      <c r="N74" s="38"/>
      <c r="O74" s="1402"/>
      <c r="P74" s="1438"/>
      <c r="Q74" s="1439"/>
      <c r="S74" s="1403"/>
      <c r="T74" s="1403"/>
      <c r="U74" s="1404"/>
      <c r="V74" s="1405"/>
      <c r="X74" s="1404"/>
      <c r="Y74" s="1404"/>
    </row>
    <row r="75" spans="1:25">
      <c r="A75" s="764"/>
      <c r="B75" s="564" t="s">
        <v>13</v>
      </c>
      <c r="C75" s="2193"/>
      <c r="D75" s="2193"/>
      <c r="E75" s="2195">
        <f>'5兵庫県CI'!D423</f>
        <v>105.98</v>
      </c>
      <c r="F75" s="1386">
        <f>'7兵庫県CI一致個別指標'!M438</f>
        <v>96.6</v>
      </c>
      <c r="G75" s="1497">
        <v>1</v>
      </c>
      <c r="H75" s="1399"/>
      <c r="I75" s="1479">
        <v>99.2</v>
      </c>
      <c r="J75" s="1385">
        <f t="shared" si="2"/>
        <v>74342</v>
      </c>
      <c r="K75" s="1385">
        <v>20573</v>
      </c>
      <c r="L75" s="1450">
        <v>53769</v>
      </c>
      <c r="M75" s="1399"/>
      <c r="N75" s="38"/>
      <c r="O75" s="1402"/>
      <c r="P75" s="1438"/>
      <c r="Q75" s="1439"/>
      <c r="S75" s="1403"/>
      <c r="T75" s="1403"/>
      <c r="U75" s="1404"/>
      <c r="V75" s="1405"/>
      <c r="X75" s="1404"/>
      <c r="Y75" s="1404"/>
    </row>
    <row r="76" spans="1:25">
      <c r="A76" s="778"/>
      <c r="B76" s="1388" t="s">
        <v>14</v>
      </c>
      <c r="C76" s="2527">
        <f>'13_4GDP関連指標'!F144/100</f>
        <v>65034.51</v>
      </c>
      <c r="D76" s="2527">
        <f>'13_4GDP関連指標'!G144/100</f>
        <v>59419.9</v>
      </c>
      <c r="E76" s="2196">
        <f>'5兵庫県CI'!D424</f>
        <v>106.8</v>
      </c>
      <c r="F76" s="1393">
        <f>'7兵庫県CI一致個別指標'!M439</f>
        <v>96.7</v>
      </c>
      <c r="G76" s="1498">
        <v>0.99</v>
      </c>
      <c r="H76" s="1904"/>
      <c r="I76" s="2528">
        <v>99.5</v>
      </c>
      <c r="J76" s="1392">
        <f t="shared" si="2"/>
        <v>93458</v>
      </c>
      <c r="K76" s="1392">
        <v>28833</v>
      </c>
      <c r="L76" s="1451">
        <v>64625</v>
      </c>
      <c r="M76" s="1904"/>
      <c r="N76" s="66"/>
      <c r="O76" s="1406"/>
      <c r="P76" s="1440"/>
      <c r="Q76" s="1441"/>
      <c r="S76" s="1403"/>
      <c r="T76" s="1403"/>
      <c r="U76" s="1404"/>
      <c r="V76" s="1405"/>
      <c r="X76" s="1404"/>
      <c r="Y76" s="1404"/>
    </row>
    <row r="77" spans="1:25">
      <c r="A77" s="301" t="s">
        <v>1173</v>
      </c>
      <c r="B77" s="398"/>
      <c r="C77" s="38" t="s">
        <v>502</v>
      </c>
      <c r="D77" s="38" t="s">
        <v>502</v>
      </c>
      <c r="E77" s="1452" t="s">
        <v>502</v>
      </c>
      <c r="F77" s="1416" t="s">
        <v>502</v>
      </c>
      <c r="G77" s="1413" t="s">
        <v>1174</v>
      </c>
      <c r="H77" s="1414" t="s">
        <v>502</v>
      </c>
      <c r="I77" s="38" t="s">
        <v>502</v>
      </c>
      <c r="J77" s="1414" t="s">
        <v>1175</v>
      </c>
      <c r="K77" s="1415"/>
      <c r="L77" s="1416"/>
      <c r="M77" s="1413" t="s">
        <v>1176</v>
      </c>
      <c r="N77" s="1082"/>
      <c r="O77" s="1083"/>
      <c r="P77" s="1383"/>
      <c r="Q77" s="1453"/>
      <c r="S77" s="1403"/>
      <c r="T77" s="1403"/>
      <c r="U77" s="1404"/>
      <c r="V77" s="1405"/>
      <c r="X77" s="1404"/>
      <c r="Y77" s="1404"/>
    </row>
    <row r="78" spans="1:25">
      <c r="A78" s="927"/>
      <c r="B78" s="928"/>
      <c r="C78" s="66" t="s">
        <v>1177</v>
      </c>
      <c r="D78" s="66" t="s">
        <v>1177</v>
      </c>
      <c r="E78" s="1418" t="s">
        <v>1177</v>
      </c>
      <c r="F78" s="1420" t="s">
        <v>1177</v>
      </c>
      <c r="G78" s="1418" t="s">
        <v>1178</v>
      </c>
      <c r="H78" s="1419" t="s">
        <v>1177</v>
      </c>
      <c r="I78" s="66" t="s">
        <v>1177</v>
      </c>
      <c r="J78" s="1419" t="s">
        <v>1179</v>
      </c>
      <c r="K78" s="1417"/>
      <c r="L78" s="1420"/>
      <c r="M78" s="1421" t="s">
        <v>1180</v>
      </c>
      <c r="N78" s="1077"/>
      <c r="O78" s="1197"/>
      <c r="P78" s="1088"/>
      <c r="Q78" s="1197"/>
      <c r="U78" s="1404"/>
      <c r="V78" s="1422"/>
      <c r="X78" s="1404"/>
    </row>
    <row r="79" spans="1:25">
      <c r="E79" t="s">
        <v>271</v>
      </c>
      <c r="F79" t="s">
        <v>271</v>
      </c>
      <c r="H79" t="s">
        <v>1257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49"/>
  <sheetViews>
    <sheetView workbookViewId="0">
      <pane xSplit="2" ySplit="5" topLeftCell="C142" activePane="bottomRight" state="frozen"/>
      <selection pane="topRight" activeCell="B1" sqref="B1"/>
      <selection pane="bottomLeft" activeCell="A6" sqref="A6"/>
      <selection pane="bottomRight" activeCell="J61" sqref="J61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7" t="s">
        <v>606</v>
      </c>
      <c r="B1" s="38"/>
      <c r="C1" s="76" t="s">
        <v>811</v>
      </c>
      <c r="D1" s="76" t="s">
        <v>811</v>
      </c>
      <c r="E1" s="76"/>
      <c r="F1" s="76" t="s">
        <v>811</v>
      </c>
      <c r="G1" s="76" t="s">
        <v>811</v>
      </c>
      <c r="H1" s="76" t="s">
        <v>811</v>
      </c>
    </row>
    <row r="2" spans="1:8">
      <c r="A2" s="471"/>
      <c r="B2" s="471"/>
      <c r="C2" s="482" t="s">
        <v>603</v>
      </c>
      <c r="D2" s="482"/>
      <c r="E2" s="482"/>
      <c r="F2" s="482" t="s">
        <v>502</v>
      </c>
      <c r="G2" s="482"/>
      <c r="H2" s="479"/>
    </row>
    <row r="3" spans="1:8">
      <c r="A3" s="38"/>
      <c r="B3" s="38"/>
      <c r="C3" s="76" t="s">
        <v>600</v>
      </c>
      <c r="D3" s="76" t="s">
        <v>600</v>
      </c>
      <c r="E3" s="76" t="s">
        <v>600</v>
      </c>
      <c r="F3" s="76" t="s">
        <v>600</v>
      </c>
      <c r="G3" s="76" t="s">
        <v>600</v>
      </c>
      <c r="H3" s="486" t="s">
        <v>600</v>
      </c>
    </row>
    <row r="4" spans="1:8">
      <c r="A4" s="38"/>
      <c r="B4" s="38"/>
      <c r="C4" s="76" t="s">
        <v>601</v>
      </c>
      <c r="D4" s="76" t="s">
        <v>602</v>
      </c>
      <c r="E4" s="76" t="s">
        <v>602</v>
      </c>
      <c r="F4" s="76" t="s">
        <v>601</v>
      </c>
      <c r="G4" s="76" t="s">
        <v>905</v>
      </c>
      <c r="H4" s="486" t="s">
        <v>905</v>
      </c>
    </row>
    <row r="5" spans="1:8">
      <c r="A5" s="66"/>
      <c r="B5" s="66"/>
      <c r="C5" s="481" t="s">
        <v>605</v>
      </c>
      <c r="D5" s="481" t="s">
        <v>605</v>
      </c>
      <c r="E5" s="487" t="s">
        <v>656</v>
      </c>
      <c r="F5" s="481" t="s">
        <v>604</v>
      </c>
      <c r="G5" s="481" t="s">
        <v>604</v>
      </c>
      <c r="H5" s="487" t="s">
        <v>656</v>
      </c>
    </row>
    <row r="6" spans="1:8">
      <c r="A6" s="476" t="s">
        <v>645</v>
      </c>
      <c r="B6" s="430" t="s">
        <v>625</v>
      </c>
      <c r="C6" s="483"/>
      <c r="D6" s="483"/>
      <c r="E6" s="483"/>
      <c r="F6" s="1095">
        <v>4629110.9988457132</v>
      </c>
      <c r="G6" s="1095">
        <v>4674971.2088151993</v>
      </c>
      <c r="H6" s="1096"/>
    </row>
    <row r="7" spans="1:8">
      <c r="A7" s="474">
        <v>-1990</v>
      </c>
      <c r="B7" s="430" t="s">
        <v>626</v>
      </c>
      <c r="C7" s="484"/>
      <c r="D7" s="484"/>
      <c r="E7" s="484"/>
      <c r="F7" s="1097">
        <v>4734737.2929851487</v>
      </c>
      <c r="G7" s="1097">
        <v>4903292.138362987</v>
      </c>
      <c r="H7" s="1096"/>
    </row>
    <row r="8" spans="1:8">
      <c r="A8" s="472"/>
      <c r="B8" s="430" t="s">
        <v>627</v>
      </c>
      <c r="C8" s="484"/>
      <c r="D8" s="484"/>
      <c r="E8" s="484"/>
      <c r="F8" s="1097">
        <v>5168873.846522402</v>
      </c>
      <c r="G8" s="1097">
        <v>5161250.484034624</v>
      </c>
      <c r="H8" s="1096"/>
    </row>
    <row r="9" spans="1:8">
      <c r="A9" s="476" t="s">
        <v>646</v>
      </c>
      <c r="B9" s="442" t="s">
        <v>624</v>
      </c>
      <c r="C9" s="483"/>
      <c r="D9" s="483"/>
      <c r="E9" s="483"/>
      <c r="F9" s="1095">
        <v>4819236.2744213808</v>
      </c>
      <c r="G9" s="1095">
        <v>4896281.1687871888</v>
      </c>
      <c r="H9" s="1095"/>
    </row>
    <row r="10" spans="1:8">
      <c r="A10" s="474">
        <v>-1991</v>
      </c>
      <c r="B10" s="430" t="s">
        <v>625</v>
      </c>
      <c r="C10" s="484"/>
      <c r="D10" s="484"/>
      <c r="E10" s="484"/>
      <c r="F10" s="1097">
        <v>4969432.0995520782</v>
      </c>
      <c r="G10" s="1097">
        <v>4843140.3481291942</v>
      </c>
      <c r="H10" s="1097"/>
    </row>
    <row r="11" spans="1:8">
      <c r="A11" s="472"/>
      <c r="B11" s="430" t="s">
        <v>626</v>
      </c>
      <c r="C11" s="484"/>
      <c r="D11" s="484"/>
      <c r="E11" s="484"/>
      <c r="F11" s="1097">
        <v>4996220.2217015876</v>
      </c>
      <c r="G11" s="1097">
        <v>4986697.4901628364</v>
      </c>
      <c r="H11" s="1097"/>
    </row>
    <row r="12" spans="1:8">
      <c r="A12" s="475"/>
      <c r="B12" s="441" t="s">
        <v>627</v>
      </c>
      <c r="C12" s="485"/>
      <c r="D12" s="485"/>
      <c r="E12" s="485"/>
      <c r="F12" s="1098">
        <v>5446102.1966901068</v>
      </c>
      <c r="G12" s="1098">
        <v>5232582.6137629393</v>
      </c>
      <c r="H12" s="1098"/>
    </row>
    <row r="13" spans="1:8">
      <c r="A13" s="472" t="s">
        <v>647</v>
      </c>
      <c r="B13" s="430" t="s">
        <v>624</v>
      </c>
      <c r="C13" s="484"/>
      <c r="D13" s="484"/>
      <c r="E13" s="484"/>
      <c r="F13" s="1097">
        <v>5032626.6190944565</v>
      </c>
      <c r="G13" s="1097">
        <v>4938681.5479450291</v>
      </c>
      <c r="H13" s="1096"/>
    </row>
    <row r="14" spans="1:8">
      <c r="A14" s="474">
        <v>-1992</v>
      </c>
      <c r="B14" s="430" t="s">
        <v>625</v>
      </c>
      <c r="C14" s="484"/>
      <c r="D14" s="484"/>
      <c r="E14" s="484"/>
      <c r="F14" s="1097">
        <v>5089797.0639189286</v>
      </c>
      <c r="G14" s="1097">
        <v>4851180.0256584315</v>
      </c>
      <c r="H14" s="1096"/>
    </row>
    <row r="15" spans="1:8">
      <c r="A15" s="472"/>
      <c r="B15" s="430" t="s">
        <v>626</v>
      </c>
      <c r="C15" s="484"/>
      <c r="D15" s="484"/>
      <c r="E15" s="484"/>
      <c r="F15" s="1097">
        <v>5105398.7094674902</v>
      </c>
      <c r="G15" s="1097">
        <v>5022322.5171452342</v>
      </c>
      <c r="H15" s="1096"/>
    </row>
    <row r="16" spans="1:8">
      <c r="A16" s="472"/>
      <c r="B16" s="430" t="s">
        <v>627</v>
      </c>
      <c r="C16" s="484"/>
      <c r="D16" s="484"/>
      <c r="E16" s="484"/>
      <c r="F16" s="1097">
        <v>5487394.1941182399</v>
      </c>
      <c r="G16" s="1097">
        <v>5219987.6939906534</v>
      </c>
      <c r="H16" s="1096"/>
    </row>
    <row r="17" spans="1:8">
      <c r="A17" s="476" t="s">
        <v>648</v>
      </c>
      <c r="B17" s="442" t="s">
        <v>624</v>
      </c>
      <c r="C17" s="483"/>
      <c r="D17" s="483"/>
      <c r="E17" s="483"/>
      <c r="F17" s="1095">
        <v>5100902.3969661668</v>
      </c>
      <c r="G17" s="1095">
        <v>4970231.7632056847</v>
      </c>
      <c r="H17" s="1095"/>
    </row>
    <row r="18" spans="1:8">
      <c r="A18" s="474">
        <v>-1993</v>
      </c>
      <c r="B18" s="430" t="s">
        <v>625</v>
      </c>
      <c r="C18" s="484"/>
      <c r="D18" s="484"/>
      <c r="E18" s="484"/>
      <c r="F18" s="1097">
        <v>5218015.4216252919</v>
      </c>
      <c r="G18" s="1097">
        <v>4952942.1713289525</v>
      </c>
      <c r="H18" s="1097"/>
    </row>
    <row r="19" spans="1:8">
      <c r="A19" s="472"/>
      <c r="B19" s="430" t="s">
        <v>626</v>
      </c>
      <c r="C19" s="484"/>
      <c r="D19" s="484"/>
      <c r="E19" s="484"/>
      <c r="F19" s="1097">
        <v>5187051.8316532047</v>
      </c>
      <c r="G19" s="1097">
        <v>5049983.8968315199</v>
      </c>
      <c r="H19" s="1097"/>
    </row>
    <row r="20" spans="1:8">
      <c r="A20" s="475"/>
      <c r="B20" s="441" t="s">
        <v>627</v>
      </c>
      <c r="C20" s="485"/>
      <c r="D20" s="485"/>
      <c r="E20" s="485"/>
      <c r="F20" s="1098">
        <v>5624275.5810171748</v>
      </c>
      <c r="G20" s="1098">
        <v>5297802.5471967347</v>
      </c>
      <c r="H20" s="1098"/>
    </row>
    <row r="21" spans="1:8">
      <c r="A21" s="472" t="s">
        <v>649</v>
      </c>
      <c r="B21" s="430" t="s">
        <v>624</v>
      </c>
      <c r="C21" s="473">
        <v>123456.5</v>
      </c>
      <c r="D21" s="473">
        <v>109110.5</v>
      </c>
      <c r="E21" s="473">
        <v>446212.8</v>
      </c>
      <c r="F21" s="1097">
        <v>5286952.1641691132</v>
      </c>
      <c r="G21" s="1097">
        <v>5094985.3846427919</v>
      </c>
      <c r="H21" s="1096"/>
    </row>
    <row r="22" spans="1:8">
      <c r="A22" s="474">
        <v>-1994</v>
      </c>
      <c r="B22" s="430" t="s">
        <v>625</v>
      </c>
      <c r="C22" s="473">
        <v>124907.2</v>
      </c>
      <c r="D22" s="473">
        <v>107765.6</v>
      </c>
      <c r="E22" s="473">
        <v>443826.6</v>
      </c>
      <c r="F22" s="1097">
        <v>5161486.9271436855</v>
      </c>
      <c r="G22" s="1097">
        <v>4854446.4944092883</v>
      </c>
      <c r="H22" s="1096"/>
    </row>
    <row r="23" spans="1:8">
      <c r="A23" s="472"/>
      <c r="B23" s="430" t="s">
        <v>626</v>
      </c>
      <c r="C23" s="473">
        <v>125739.3</v>
      </c>
      <c r="D23" s="473">
        <v>112077.8</v>
      </c>
      <c r="E23" s="473">
        <v>448928</v>
      </c>
      <c r="F23" s="1097">
        <v>5163584.652592523</v>
      </c>
      <c r="G23" s="1097">
        <v>5028862.9664721033</v>
      </c>
      <c r="H23" s="1096"/>
    </row>
    <row r="24" spans="1:8">
      <c r="A24" s="472"/>
      <c r="B24" s="430" t="s">
        <v>627</v>
      </c>
      <c r="C24" s="473">
        <v>136813.20000000001</v>
      </c>
      <c r="D24" s="473">
        <v>117568.4</v>
      </c>
      <c r="E24" s="473">
        <v>447151.2</v>
      </c>
      <c r="F24" s="1097">
        <v>5485036.7914765878</v>
      </c>
      <c r="G24" s="1097">
        <v>5145250.1405490516</v>
      </c>
      <c r="H24" s="1096"/>
    </row>
    <row r="25" spans="1:8">
      <c r="A25" s="476" t="s">
        <v>650</v>
      </c>
      <c r="B25" s="442" t="s">
        <v>624</v>
      </c>
      <c r="C25" s="479">
        <v>124499.2</v>
      </c>
      <c r="D25" s="479">
        <v>110525.1</v>
      </c>
      <c r="E25" s="479">
        <v>452027.1</v>
      </c>
      <c r="F25" s="1095">
        <v>5091400.4166745264</v>
      </c>
      <c r="G25" s="1095">
        <v>4938233.3985695597</v>
      </c>
      <c r="H25" s="1095"/>
    </row>
    <row r="26" spans="1:8">
      <c r="A26" s="474">
        <v>-1995</v>
      </c>
      <c r="B26" s="430" t="s">
        <v>625</v>
      </c>
      <c r="C26" s="473">
        <v>127481.3</v>
      </c>
      <c r="D26" s="473">
        <v>110855.4</v>
      </c>
      <c r="E26" s="473">
        <v>456357</v>
      </c>
      <c r="F26" s="1097">
        <v>5330826.4122018833</v>
      </c>
      <c r="G26" s="1097">
        <v>5081475.155034909</v>
      </c>
      <c r="H26" s="1097"/>
    </row>
    <row r="27" spans="1:8">
      <c r="A27" s="472"/>
      <c r="B27" s="430" t="s">
        <v>626</v>
      </c>
      <c r="C27" s="473">
        <v>128698.3</v>
      </c>
      <c r="D27" s="473">
        <v>115234.4</v>
      </c>
      <c r="E27" s="473">
        <v>461696.9</v>
      </c>
      <c r="F27" s="1097">
        <v>5401923.6537177553</v>
      </c>
      <c r="G27" s="1097">
        <v>5298310.2948911423</v>
      </c>
      <c r="H27" s="1097"/>
    </row>
    <row r="28" spans="1:8">
      <c r="A28" s="475"/>
      <c r="B28" s="441" t="s">
        <v>627</v>
      </c>
      <c r="C28" s="480">
        <v>140934.79999999999</v>
      </c>
      <c r="D28" s="480">
        <v>121655.3</v>
      </c>
      <c r="E28" s="480">
        <v>462830.5</v>
      </c>
      <c r="F28" s="1098">
        <v>5851555.2422816698</v>
      </c>
      <c r="G28" s="1098">
        <v>5520129.4923904566</v>
      </c>
      <c r="H28" s="1098"/>
    </row>
    <row r="29" spans="1:8">
      <c r="A29" s="472" t="s">
        <v>651</v>
      </c>
      <c r="B29" s="430" t="s">
        <v>624</v>
      </c>
      <c r="C29" s="473">
        <v>128185.1</v>
      </c>
      <c r="D29" s="473">
        <v>114432.1</v>
      </c>
      <c r="E29" s="473">
        <v>466681.8</v>
      </c>
      <c r="F29" s="1097">
        <v>5513609.4246980865</v>
      </c>
      <c r="G29" s="1097">
        <v>5328440.0576834921</v>
      </c>
      <c r="H29" s="1096"/>
    </row>
    <row r="30" spans="1:8">
      <c r="A30" s="474">
        <v>-1996</v>
      </c>
      <c r="B30" s="430" t="s">
        <v>625</v>
      </c>
      <c r="C30" s="473">
        <v>131526.39999999999</v>
      </c>
      <c r="D30" s="473">
        <v>114539.9</v>
      </c>
      <c r="E30" s="473">
        <v>472568.1</v>
      </c>
      <c r="F30" s="1097">
        <v>5295137.3361397078</v>
      </c>
      <c r="G30" s="1097">
        <v>5263223.0842491379</v>
      </c>
      <c r="H30" s="1096"/>
    </row>
    <row r="31" spans="1:8">
      <c r="A31" s="472"/>
      <c r="B31" s="430" t="s">
        <v>626</v>
      </c>
      <c r="C31" s="473">
        <v>131449</v>
      </c>
      <c r="D31" s="473">
        <v>118197.7</v>
      </c>
      <c r="E31" s="473">
        <v>473144.7</v>
      </c>
      <c r="F31" s="1097">
        <v>5270428.9304887587</v>
      </c>
      <c r="G31" s="1097">
        <v>5391538.1769771473</v>
      </c>
      <c r="H31" s="1096"/>
    </row>
    <row r="32" spans="1:8">
      <c r="A32" s="472"/>
      <c r="B32" s="430" t="s">
        <v>627</v>
      </c>
      <c r="C32" s="473">
        <v>144401.5</v>
      </c>
      <c r="D32" s="473">
        <v>125462.2</v>
      </c>
      <c r="E32" s="473">
        <v>478442.2</v>
      </c>
      <c r="F32" s="1097">
        <v>5684809.9379168963</v>
      </c>
      <c r="G32" s="1097">
        <v>5631919.5637792675</v>
      </c>
      <c r="H32" s="1096"/>
    </row>
    <row r="33" spans="1:8">
      <c r="A33" s="476" t="s">
        <v>652</v>
      </c>
      <c r="B33" s="442" t="s">
        <v>624</v>
      </c>
      <c r="C33" s="479">
        <v>131282.70000000001</v>
      </c>
      <c r="D33" s="479">
        <v>117606.3</v>
      </c>
      <c r="E33" s="479">
        <v>479586.7</v>
      </c>
      <c r="F33" s="1095">
        <v>5375675.7518791892</v>
      </c>
      <c r="G33" s="1095">
        <v>5445976.1749944501</v>
      </c>
      <c r="H33" s="1095"/>
    </row>
    <row r="34" spans="1:8">
      <c r="A34" s="474">
        <v>-1997</v>
      </c>
      <c r="B34" s="430" t="s">
        <v>625</v>
      </c>
      <c r="C34" s="473">
        <v>133776.29999999999</v>
      </c>
      <c r="D34" s="473">
        <v>115590.9</v>
      </c>
      <c r="E34" s="473">
        <v>476097</v>
      </c>
      <c r="F34" s="1097">
        <v>5306667.1246533589</v>
      </c>
      <c r="G34" s="1097">
        <v>5206796.1459570536</v>
      </c>
      <c r="H34" s="1097"/>
    </row>
    <row r="35" spans="1:8">
      <c r="A35" s="472"/>
      <c r="B35" s="430" t="s">
        <v>626</v>
      </c>
      <c r="C35" s="473">
        <v>133443.4</v>
      </c>
      <c r="D35" s="473">
        <v>119183.4</v>
      </c>
      <c r="E35" s="473">
        <v>476996.7</v>
      </c>
      <c r="F35" s="1097">
        <v>5275333.8618501686</v>
      </c>
      <c r="G35" s="1097">
        <v>5341908.0900901789</v>
      </c>
      <c r="H35" s="1097"/>
    </row>
    <row r="36" spans="1:8">
      <c r="A36" s="475"/>
      <c r="B36" s="441" t="s">
        <v>627</v>
      </c>
      <c r="C36" s="480">
        <v>145042.9</v>
      </c>
      <c r="D36" s="480">
        <v>124888.9</v>
      </c>
      <c r="E36" s="480">
        <v>477185.3</v>
      </c>
      <c r="F36" s="1098">
        <v>5606234.109670111</v>
      </c>
      <c r="G36" s="1098">
        <v>5475168.451559809</v>
      </c>
      <c r="H36" s="1098"/>
    </row>
    <row r="37" spans="1:8">
      <c r="A37" s="472" t="s">
        <v>653</v>
      </c>
      <c r="B37" s="430" t="s">
        <v>624</v>
      </c>
      <c r="C37" s="473">
        <v>130245.3</v>
      </c>
      <c r="D37" s="473">
        <v>115554.1</v>
      </c>
      <c r="E37" s="473">
        <v>471302.3</v>
      </c>
      <c r="F37" s="1097">
        <v>5164553.7251724349</v>
      </c>
      <c r="G37" s="1097">
        <v>5170110.3123929603</v>
      </c>
      <c r="H37" s="1096"/>
    </row>
    <row r="38" spans="1:8">
      <c r="A38" s="474">
        <v>-1998</v>
      </c>
      <c r="B38" s="430" t="s">
        <v>625</v>
      </c>
      <c r="C38" s="473">
        <v>131963.9</v>
      </c>
      <c r="D38" s="473">
        <v>114276.2</v>
      </c>
      <c r="E38" s="473">
        <v>469326.9</v>
      </c>
      <c r="F38" s="1097">
        <v>5157413.0980592752</v>
      </c>
      <c r="G38" s="1097">
        <v>4978172.5510950219</v>
      </c>
      <c r="H38" s="1096"/>
    </row>
    <row r="39" spans="1:8">
      <c r="A39" s="472"/>
      <c r="B39" s="430" t="s">
        <v>626</v>
      </c>
      <c r="C39" s="473">
        <v>130942.6</v>
      </c>
      <c r="D39" s="473">
        <v>117462.3</v>
      </c>
      <c r="E39" s="473">
        <v>470137.1</v>
      </c>
      <c r="F39" s="1097">
        <v>5074470.1689090058</v>
      </c>
      <c r="G39" s="1097">
        <v>5062812.4832945503</v>
      </c>
      <c r="H39" s="1096"/>
    </row>
    <row r="40" spans="1:8">
      <c r="A40" s="472"/>
      <c r="B40" s="430" t="s">
        <v>627</v>
      </c>
      <c r="C40" s="473">
        <v>143345.60000000001</v>
      </c>
      <c r="D40" s="473">
        <v>123914.1</v>
      </c>
      <c r="E40" s="473">
        <v>473925.2</v>
      </c>
      <c r="F40" s="1097">
        <v>5464464.7834320208</v>
      </c>
      <c r="G40" s="1097">
        <v>5244553.0874078674</v>
      </c>
      <c r="H40" s="1096"/>
    </row>
    <row r="41" spans="1:8">
      <c r="A41" s="476" t="s">
        <v>654</v>
      </c>
      <c r="B41" s="442" t="s">
        <v>624</v>
      </c>
      <c r="C41" s="479">
        <v>128312</v>
      </c>
      <c r="D41" s="479">
        <v>114854.9</v>
      </c>
      <c r="E41" s="479">
        <v>467337.5</v>
      </c>
      <c r="F41" s="1095">
        <v>5100782.5515916515</v>
      </c>
      <c r="G41" s="1095">
        <v>5062849.8782025613</v>
      </c>
      <c r="H41" s="1095"/>
    </row>
    <row r="42" spans="1:8">
      <c r="A42" s="474">
        <v>-1999</v>
      </c>
      <c r="B42" s="430" t="s">
        <v>625</v>
      </c>
      <c r="C42" s="473">
        <v>130500</v>
      </c>
      <c r="D42" s="473">
        <v>114143</v>
      </c>
      <c r="E42" s="473">
        <v>469194.8</v>
      </c>
      <c r="F42" s="1097">
        <v>5039807.7464542473</v>
      </c>
      <c r="G42" s="1097">
        <v>4878860.088215569</v>
      </c>
      <c r="H42" s="1097"/>
    </row>
    <row r="43" spans="1:8">
      <c r="B43" s="430" t="s">
        <v>626</v>
      </c>
      <c r="C43" s="473">
        <v>129485.1</v>
      </c>
      <c r="D43" s="473">
        <v>117744.7</v>
      </c>
      <c r="E43" s="473">
        <v>471673.5</v>
      </c>
      <c r="F43" s="1097">
        <v>4961940.0334726898</v>
      </c>
      <c r="G43" s="1097">
        <v>4995730.7996879248</v>
      </c>
      <c r="H43" s="1097"/>
    </row>
    <row r="44" spans="1:8">
      <c r="A44" s="475"/>
      <c r="B44" s="441" t="s">
        <v>627</v>
      </c>
      <c r="C44" s="480">
        <v>139772.79999999999</v>
      </c>
      <c r="D44" s="480">
        <v>122890.5</v>
      </c>
      <c r="E44" s="480">
        <v>471847.6</v>
      </c>
      <c r="F44" s="1098">
        <v>5265330.0374897327</v>
      </c>
      <c r="G44" s="1098">
        <v>5128007.2336379625</v>
      </c>
      <c r="H44" s="1098"/>
    </row>
    <row r="45" spans="1:8">
      <c r="A45" s="472" t="s">
        <v>655</v>
      </c>
      <c r="B45" s="430" t="s">
        <v>624</v>
      </c>
      <c r="C45" s="473">
        <v>130540.7</v>
      </c>
      <c r="D45" s="473">
        <v>118542</v>
      </c>
      <c r="E45" s="473">
        <v>479971.2</v>
      </c>
      <c r="F45" s="1097">
        <v>4993404.3747503301</v>
      </c>
      <c r="G45" s="1097">
        <v>5020759.8784585446</v>
      </c>
      <c r="H45" s="1096"/>
    </row>
    <row r="46" spans="1:8">
      <c r="A46" s="474">
        <v>-2000</v>
      </c>
      <c r="B46" s="430" t="s">
        <v>625</v>
      </c>
      <c r="C46" s="473">
        <v>132188.1</v>
      </c>
      <c r="D46" s="473">
        <v>117401.4</v>
      </c>
      <c r="E46" s="473">
        <v>482132.7</v>
      </c>
      <c r="F46" s="1097">
        <v>5059177.9595180405</v>
      </c>
      <c r="G46" s="1097">
        <v>4988511.5536416341</v>
      </c>
      <c r="H46" s="1096"/>
    </row>
    <row r="47" spans="1:8">
      <c r="B47" s="430" t="s">
        <v>626</v>
      </c>
      <c r="C47" s="473">
        <v>131084.70000000001</v>
      </c>
      <c r="D47" s="473">
        <v>120531.7</v>
      </c>
      <c r="E47" s="473">
        <v>482246.2</v>
      </c>
      <c r="F47" s="1097">
        <v>5001455.2104207948</v>
      </c>
      <c r="G47" s="1097">
        <v>5076361.0449626213</v>
      </c>
      <c r="H47" s="1096"/>
    </row>
    <row r="48" spans="1:8">
      <c r="A48" s="472"/>
      <c r="B48" s="441" t="s">
        <v>627</v>
      </c>
      <c r="C48" s="473">
        <v>141604.29999999999</v>
      </c>
      <c r="D48" s="473">
        <v>126141.8</v>
      </c>
      <c r="E48" s="473">
        <v>486946.6</v>
      </c>
      <c r="F48" s="1097">
        <v>5339430.6616263343</v>
      </c>
      <c r="G48" s="1097">
        <v>5255891.9707696633</v>
      </c>
      <c r="H48" s="1096"/>
    </row>
    <row r="49" spans="1:8">
      <c r="A49" s="444" t="s">
        <v>607</v>
      </c>
      <c r="B49" s="442" t="s">
        <v>624</v>
      </c>
      <c r="C49" s="479">
        <v>132737.20000000001</v>
      </c>
      <c r="D49" s="479">
        <v>121548.2</v>
      </c>
      <c r="E49" s="479">
        <v>490512</v>
      </c>
      <c r="F49" s="1095">
        <v>5049666.6452718507</v>
      </c>
      <c r="G49" s="1095">
        <v>5060444.4306260813</v>
      </c>
      <c r="H49" s="1095"/>
    </row>
    <row r="50" spans="1:8">
      <c r="A50" s="478" t="s">
        <v>628</v>
      </c>
      <c r="B50" s="430" t="s">
        <v>625</v>
      </c>
      <c r="C50" s="473">
        <v>132066.79999999999</v>
      </c>
      <c r="D50" s="473">
        <v>118633.4</v>
      </c>
      <c r="E50" s="473">
        <v>486868.2</v>
      </c>
      <c r="F50" s="1097">
        <v>4988239.868009584</v>
      </c>
      <c r="G50" s="1097">
        <v>4505349.6005100328</v>
      </c>
      <c r="H50" s="1097">
        <v>4635569.6997250253</v>
      </c>
    </row>
    <row r="51" spans="1:8">
      <c r="A51" s="430"/>
      <c r="B51" s="430" t="s">
        <v>626</v>
      </c>
      <c r="C51" s="473">
        <v>129141.2</v>
      </c>
      <c r="D51" s="473">
        <v>120260.1</v>
      </c>
      <c r="E51" s="473">
        <v>481574.1</v>
      </c>
      <c r="F51" s="1097">
        <v>4993566.9223217508</v>
      </c>
      <c r="G51" s="1097">
        <v>4650717.770124305</v>
      </c>
      <c r="H51" s="1097">
        <v>4651370.3398651751</v>
      </c>
    </row>
    <row r="52" spans="1:8">
      <c r="A52" s="441"/>
      <c r="B52" s="441" t="s">
        <v>627</v>
      </c>
      <c r="C52" s="480">
        <v>137708.70000000001</v>
      </c>
      <c r="D52" s="480">
        <v>124038.5</v>
      </c>
      <c r="E52" s="480">
        <v>479921.4</v>
      </c>
      <c r="F52" s="1098">
        <v>5231333.1950447438</v>
      </c>
      <c r="G52" s="1098">
        <v>4742199.1013788236</v>
      </c>
      <c r="H52" s="1098">
        <v>4672122.9922769042</v>
      </c>
    </row>
    <row r="53" spans="1:8">
      <c r="A53" s="431" t="s">
        <v>608</v>
      </c>
      <c r="B53" s="430" t="s">
        <v>624</v>
      </c>
      <c r="C53" s="473">
        <v>128493.9</v>
      </c>
      <c r="D53" s="473">
        <v>119181.4</v>
      </c>
      <c r="E53" s="473">
        <v>480709.8</v>
      </c>
      <c r="F53" s="1097">
        <v>5050827.0146239204</v>
      </c>
      <c r="G53" s="1097">
        <v>4677815.5279868413</v>
      </c>
      <c r="H53" s="1096">
        <v>4672806.093367381</v>
      </c>
    </row>
    <row r="54" spans="1:8">
      <c r="A54" s="478" t="s">
        <v>629</v>
      </c>
      <c r="B54" s="430" t="s">
        <v>625</v>
      </c>
      <c r="C54" s="473">
        <v>129865.4</v>
      </c>
      <c r="D54" s="473">
        <v>118296</v>
      </c>
      <c r="E54" s="473">
        <v>484597</v>
      </c>
      <c r="F54" s="1097">
        <v>4977863.7523977961</v>
      </c>
      <c r="G54" s="1097">
        <v>4560710.3279304644</v>
      </c>
      <c r="H54" s="1096">
        <v>4659722.466426149</v>
      </c>
    </row>
    <row r="55" spans="1:8">
      <c r="A55" s="430"/>
      <c r="B55" s="430" t="s">
        <v>626</v>
      </c>
      <c r="C55" s="473">
        <v>128469</v>
      </c>
      <c r="D55" s="473">
        <v>121387.9</v>
      </c>
      <c r="E55" s="473">
        <v>486159.1</v>
      </c>
      <c r="F55" s="1097">
        <v>4945195.3898943942</v>
      </c>
      <c r="G55" s="1097">
        <v>4681982.235442942</v>
      </c>
      <c r="H55" s="1096">
        <v>4660385.6754252957</v>
      </c>
    </row>
    <row r="56" spans="1:8">
      <c r="A56" s="430"/>
      <c r="B56" s="430" t="s">
        <v>627</v>
      </c>
      <c r="C56" s="473">
        <v>137650.4</v>
      </c>
      <c r="D56" s="473">
        <v>125818.2</v>
      </c>
      <c r="E56" s="473">
        <v>487512.1</v>
      </c>
      <c r="F56" s="1097">
        <v>5129774.4048297284</v>
      </c>
      <c r="G56" s="1097">
        <v>4707518.8906625183</v>
      </c>
      <c r="H56" s="1096">
        <v>4660765.3539934214</v>
      </c>
    </row>
    <row r="57" spans="1:8">
      <c r="A57" s="444" t="s">
        <v>609</v>
      </c>
      <c r="B57" s="442" t="s">
        <v>624</v>
      </c>
      <c r="C57" s="479">
        <v>127481.1</v>
      </c>
      <c r="D57" s="479">
        <v>121043.5</v>
      </c>
      <c r="E57" s="479">
        <v>487793.9</v>
      </c>
      <c r="F57" s="1095">
        <v>4922909.4528780803</v>
      </c>
      <c r="G57" s="1095">
        <v>4655821.5459640734</v>
      </c>
      <c r="H57" s="1095">
        <v>4631248.7305375002</v>
      </c>
    </row>
    <row r="58" spans="1:8">
      <c r="A58" s="478" t="s">
        <v>630</v>
      </c>
      <c r="B58" s="430" t="s">
        <v>625</v>
      </c>
      <c r="C58" s="473">
        <v>130111.6</v>
      </c>
      <c r="D58" s="473">
        <v>119975.9</v>
      </c>
      <c r="E58" s="473">
        <v>491109.8</v>
      </c>
      <c r="F58" s="1097">
        <v>4912925.4595347401</v>
      </c>
      <c r="G58" s="1097">
        <v>4518679.5956181297</v>
      </c>
      <c r="H58" s="1097">
        <v>4603499.3405986894</v>
      </c>
    </row>
    <row r="59" spans="1:8">
      <c r="A59" s="430"/>
      <c r="B59" s="430" t="s">
        <v>626</v>
      </c>
      <c r="C59" s="473">
        <v>128457.5</v>
      </c>
      <c r="D59" s="473">
        <v>122907.6</v>
      </c>
      <c r="E59" s="473">
        <v>492610.5</v>
      </c>
      <c r="F59" s="1097">
        <v>4886372.9002514984</v>
      </c>
      <c r="G59" s="1097">
        <v>4634968.2127445219</v>
      </c>
      <c r="H59" s="1097">
        <v>4620466.2588244313</v>
      </c>
    </row>
    <row r="60" spans="1:8">
      <c r="A60" s="441"/>
      <c r="B60" s="441" t="s">
        <v>627</v>
      </c>
      <c r="C60" s="480">
        <v>137918.5</v>
      </c>
      <c r="D60" s="480">
        <v>128197.1</v>
      </c>
      <c r="E60" s="480">
        <v>497994.3</v>
      </c>
      <c r="F60" s="1098">
        <v>5077588.4856840251</v>
      </c>
      <c r="G60" s="1098">
        <v>4705349.3828111216</v>
      </c>
      <c r="H60" s="1098">
        <v>4662783.6416595718</v>
      </c>
    </row>
    <row r="61" spans="1:8">
      <c r="A61" s="431" t="s">
        <v>610</v>
      </c>
      <c r="B61" s="430" t="s">
        <v>624</v>
      </c>
      <c r="C61" s="473">
        <v>129732.3</v>
      </c>
      <c r="D61" s="473">
        <v>124842.2</v>
      </c>
      <c r="E61" s="473">
        <v>501789.5</v>
      </c>
      <c r="F61" s="1097">
        <v>4916146.1545297345</v>
      </c>
      <c r="G61" s="1097">
        <v>4690051.8088262277</v>
      </c>
      <c r="H61" s="1096">
        <v>4682848.6957265073</v>
      </c>
    </row>
    <row r="62" spans="1:8">
      <c r="A62" s="478" t="s">
        <v>631</v>
      </c>
      <c r="B62" s="430" t="s">
        <v>625</v>
      </c>
      <c r="C62" s="473">
        <v>130855.3</v>
      </c>
      <c r="D62" s="473">
        <v>122558.6</v>
      </c>
      <c r="E62" s="473">
        <v>501641.4</v>
      </c>
      <c r="F62" s="1097">
        <v>4974205.8753409535</v>
      </c>
      <c r="G62" s="1097">
        <v>4669954.4382816162</v>
      </c>
      <c r="H62" s="1096">
        <v>4740954.3460559072</v>
      </c>
    </row>
    <row r="63" spans="1:8">
      <c r="A63" s="430"/>
      <c r="B63" s="430" t="s">
        <v>626</v>
      </c>
      <c r="C63" s="473">
        <v>129991.7</v>
      </c>
      <c r="D63" s="473">
        <v>125923.6</v>
      </c>
      <c r="E63" s="473">
        <v>504777.8</v>
      </c>
      <c r="F63" s="1097">
        <v>4955962.7400369169</v>
      </c>
      <c r="G63" s="1097">
        <v>4782263.3076198576</v>
      </c>
      <c r="H63" s="1096">
        <v>4741853.226286009</v>
      </c>
    </row>
    <row r="64" spans="1:8">
      <c r="A64" s="430"/>
      <c r="B64" s="430" t="s">
        <v>627</v>
      </c>
      <c r="C64" s="473">
        <v>138821.6</v>
      </c>
      <c r="D64" s="473">
        <v>129558</v>
      </c>
      <c r="E64" s="473">
        <v>503840.2</v>
      </c>
      <c r="F64" s="1097">
        <v>5129288.3218261264</v>
      </c>
      <c r="G64" s="1097">
        <v>4779752.7684841957</v>
      </c>
      <c r="H64" s="1096">
        <v>4749270.9000002304</v>
      </c>
    </row>
    <row r="65" spans="1:8">
      <c r="A65" s="444" t="s">
        <v>611</v>
      </c>
      <c r="B65" s="442" t="s">
        <v>624</v>
      </c>
      <c r="C65" s="479">
        <v>129969.3</v>
      </c>
      <c r="D65" s="479">
        <v>126229.3</v>
      </c>
      <c r="E65" s="479">
        <v>506400.4</v>
      </c>
      <c r="F65" s="1095">
        <v>4950636.0627960041</v>
      </c>
      <c r="G65" s="1095">
        <v>4780322.4856143314</v>
      </c>
      <c r="H65" s="1095">
        <v>4759311.7648925651</v>
      </c>
    </row>
    <row r="66" spans="1:8">
      <c r="A66" s="478" t="s">
        <v>632</v>
      </c>
      <c r="B66" s="430" t="s">
        <v>625</v>
      </c>
      <c r="C66" s="473">
        <v>131632.9</v>
      </c>
      <c r="D66" s="473">
        <v>124613.1</v>
      </c>
      <c r="E66" s="473">
        <v>510275.8</v>
      </c>
      <c r="F66" s="1097">
        <v>4969795.7770032361</v>
      </c>
      <c r="G66" s="1097">
        <v>4683389.2863467475</v>
      </c>
      <c r="H66" s="1097">
        <v>4752994.7496838039</v>
      </c>
    </row>
    <row r="67" spans="1:8">
      <c r="A67" s="431"/>
      <c r="B67" s="430" t="s">
        <v>626</v>
      </c>
      <c r="C67" s="473">
        <v>130894.8</v>
      </c>
      <c r="D67" s="473">
        <v>128461.4</v>
      </c>
      <c r="E67" s="473">
        <v>515520.6</v>
      </c>
      <c r="F67" s="1097">
        <v>4946355.4619123787</v>
      </c>
      <c r="G67" s="1097">
        <v>4815204.0924352109</v>
      </c>
      <c r="H67" s="1097">
        <v>4806377.7437820192</v>
      </c>
    </row>
    <row r="68" spans="1:8">
      <c r="A68" s="443"/>
      <c r="B68" s="441" t="s">
        <v>627</v>
      </c>
      <c r="C68" s="480">
        <v>140018.6</v>
      </c>
      <c r="D68" s="480">
        <v>132650.20000000001</v>
      </c>
      <c r="E68" s="480">
        <v>516433.8</v>
      </c>
      <c r="F68" s="1098">
        <v>5143073.727849789</v>
      </c>
      <c r="G68" s="1098">
        <v>4850553.0708803274</v>
      </c>
      <c r="H68" s="1098">
        <v>4806680.0780225759</v>
      </c>
    </row>
    <row r="69" spans="1:8">
      <c r="A69" s="431" t="s">
        <v>612</v>
      </c>
      <c r="B69" s="430" t="s">
        <v>624</v>
      </c>
      <c r="C69" s="473">
        <v>131559.9</v>
      </c>
      <c r="D69" s="473">
        <v>129409.4</v>
      </c>
      <c r="E69" s="473">
        <v>517224.5</v>
      </c>
      <c r="F69" s="1097">
        <v>4961032.0332345925</v>
      </c>
      <c r="G69" s="1097">
        <v>4838317.5503377141</v>
      </c>
      <c r="H69" s="1096">
        <v>4829589.0016193613</v>
      </c>
    </row>
    <row r="70" spans="1:8">
      <c r="A70" s="478" t="s">
        <v>633</v>
      </c>
      <c r="B70" s="430" t="s">
        <v>625</v>
      </c>
      <c r="C70" s="473">
        <v>131961.60000000001</v>
      </c>
      <c r="D70" s="473">
        <v>126299</v>
      </c>
      <c r="E70" s="473">
        <v>517983.2</v>
      </c>
      <c r="F70" s="555">
        <v>5115817</v>
      </c>
      <c r="G70" s="555">
        <v>5012701</v>
      </c>
      <c r="H70" s="557">
        <v>5073288.25</v>
      </c>
    </row>
    <row r="71" spans="1:8">
      <c r="A71" s="431"/>
      <c r="B71" s="430" t="s">
        <v>626</v>
      </c>
      <c r="C71" s="473">
        <v>130220.4</v>
      </c>
      <c r="D71" s="473">
        <v>128657.4</v>
      </c>
      <c r="E71" s="473">
        <v>517024.7</v>
      </c>
      <c r="F71" s="555">
        <v>5091665</v>
      </c>
      <c r="G71" s="555">
        <v>5083171</v>
      </c>
      <c r="H71" s="557">
        <v>5124932.25</v>
      </c>
    </row>
    <row r="72" spans="1:8">
      <c r="A72" s="430"/>
      <c r="B72" s="430" t="s">
        <v>627</v>
      </c>
      <c r="C72" s="473">
        <v>141428.29999999999</v>
      </c>
      <c r="D72" s="473">
        <v>134613.9</v>
      </c>
      <c r="E72" s="473">
        <v>523954</v>
      </c>
      <c r="F72" s="555">
        <v>5359480</v>
      </c>
      <c r="G72" s="555">
        <v>5230951</v>
      </c>
      <c r="H72" s="557">
        <v>5195792</v>
      </c>
    </row>
    <row r="73" spans="1:8">
      <c r="A73" s="444" t="s">
        <v>613</v>
      </c>
      <c r="B73" s="442" t="s">
        <v>624</v>
      </c>
      <c r="C73" s="479">
        <v>133647.6</v>
      </c>
      <c r="D73" s="479">
        <v>132214.29999999999</v>
      </c>
      <c r="E73" s="479">
        <v>527437</v>
      </c>
      <c r="F73" s="558">
        <v>5192537</v>
      </c>
      <c r="G73" s="558">
        <v>5184763</v>
      </c>
      <c r="H73" s="558">
        <v>5129734.75</v>
      </c>
    </row>
    <row r="74" spans="1:8">
      <c r="A74" s="478" t="s">
        <v>634</v>
      </c>
      <c r="B74" s="430" t="s">
        <v>625</v>
      </c>
      <c r="C74" s="473">
        <v>133684.20000000001</v>
      </c>
      <c r="D74" s="473">
        <v>128525.1</v>
      </c>
      <c r="E74" s="473">
        <v>527618.6</v>
      </c>
      <c r="F74" s="555">
        <v>5305492</v>
      </c>
      <c r="G74" s="555">
        <v>5194930</v>
      </c>
      <c r="H74" s="555">
        <v>5274275.75</v>
      </c>
    </row>
    <row r="75" spans="1:8">
      <c r="A75" s="431"/>
      <c r="B75" s="430" t="s">
        <v>626</v>
      </c>
      <c r="C75" s="473">
        <v>131292.70000000001</v>
      </c>
      <c r="D75" s="473">
        <v>130503.9</v>
      </c>
      <c r="E75" s="473">
        <v>524808.30000000005</v>
      </c>
      <c r="F75" s="555">
        <v>5270034</v>
      </c>
      <c r="G75" s="555">
        <v>5270538</v>
      </c>
      <c r="H75" s="555">
        <v>5315342.25</v>
      </c>
    </row>
    <row r="76" spans="1:8">
      <c r="A76" s="443"/>
      <c r="B76" s="441" t="s">
        <v>627</v>
      </c>
      <c r="C76" s="480">
        <v>140657.20000000001</v>
      </c>
      <c r="D76" s="480">
        <v>135437.9</v>
      </c>
      <c r="E76" s="480">
        <v>526985.80000000005</v>
      </c>
      <c r="F76" s="556">
        <v>5474890</v>
      </c>
      <c r="G76" s="556">
        <v>5392872</v>
      </c>
      <c r="H76" s="556">
        <v>5328993.5</v>
      </c>
    </row>
    <row r="77" spans="1:8">
      <c r="A77" s="431" t="s">
        <v>614</v>
      </c>
      <c r="B77" s="430" t="s">
        <v>624</v>
      </c>
      <c r="C77" s="473">
        <v>132851.29999999999</v>
      </c>
      <c r="D77" s="473">
        <v>132804.70000000001</v>
      </c>
      <c r="E77" s="473">
        <v>529126.40000000002</v>
      </c>
      <c r="F77" s="555">
        <v>5284647</v>
      </c>
      <c r="G77" s="555">
        <v>5344601</v>
      </c>
      <c r="H77" s="557">
        <v>5292020.25</v>
      </c>
    </row>
    <row r="78" spans="1:8">
      <c r="A78" s="478" t="s">
        <v>635</v>
      </c>
      <c r="B78" s="430" t="s">
        <v>625</v>
      </c>
      <c r="C78" s="473">
        <v>131389.29999999999</v>
      </c>
      <c r="D78" s="473">
        <v>128007.9</v>
      </c>
      <c r="E78" s="473">
        <v>525865.9</v>
      </c>
      <c r="F78" s="555">
        <v>5331206</v>
      </c>
      <c r="G78" s="555">
        <v>5261129</v>
      </c>
      <c r="H78" s="557">
        <v>5333480.75</v>
      </c>
    </row>
    <row r="79" spans="1:8">
      <c r="A79" s="431"/>
      <c r="B79" s="430" t="s">
        <v>626</v>
      </c>
      <c r="C79" s="473">
        <v>128175.4</v>
      </c>
      <c r="D79" s="473">
        <v>129206.6</v>
      </c>
      <c r="E79" s="473">
        <v>519352.7</v>
      </c>
      <c r="F79" s="555">
        <v>5246469</v>
      </c>
      <c r="G79" s="555">
        <v>5298299</v>
      </c>
      <c r="H79" s="557">
        <v>5311425.75</v>
      </c>
    </row>
    <row r="80" spans="1:8">
      <c r="A80" s="431"/>
      <c r="B80" s="430" t="s">
        <v>627</v>
      </c>
      <c r="C80" s="473">
        <v>135407.79999999999</v>
      </c>
      <c r="D80" s="473">
        <v>130213.9</v>
      </c>
      <c r="E80" s="473">
        <v>506381.6</v>
      </c>
      <c r="F80" s="555">
        <v>5365768</v>
      </c>
      <c r="G80" s="555">
        <v>5286610</v>
      </c>
      <c r="H80" s="557">
        <v>5236365.5</v>
      </c>
    </row>
    <row r="81" spans="1:8">
      <c r="A81" s="444" t="s">
        <v>615</v>
      </c>
      <c r="B81" s="442" t="s">
        <v>624</v>
      </c>
      <c r="C81" s="479">
        <v>121202.3</v>
      </c>
      <c r="D81" s="479">
        <v>120833.60000000001</v>
      </c>
      <c r="E81" s="479">
        <v>482154.6</v>
      </c>
      <c r="F81" s="558">
        <v>5030732</v>
      </c>
      <c r="G81" s="558">
        <v>5034839</v>
      </c>
      <c r="H81" s="558">
        <v>5018763.5</v>
      </c>
    </row>
    <row r="82" spans="1:8">
      <c r="A82" s="478" t="s">
        <v>636</v>
      </c>
      <c r="B82" s="430" t="s">
        <v>625</v>
      </c>
      <c r="C82" s="473">
        <v>122762.1</v>
      </c>
      <c r="D82" s="473">
        <v>119604.1</v>
      </c>
      <c r="E82" s="473">
        <v>491599.8</v>
      </c>
      <c r="F82" s="555">
        <v>4822866</v>
      </c>
      <c r="G82" s="555">
        <v>4744673</v>
      </c>
      <c r="H82" s="555">
        <v>4818361.75</v>
      </c>
    </row>
    <row r="83" spans="1:8">
      <c r="A83" s="431"/>
      <c r="B83" s="430" t="s">
        <v>626</v>
      </c>
      <c r="C83" s="473">
        <v>120878.5</v>
      </c>
      <c r="D83" s="473">
        <v>122185</v>
      </c>
      <c r="E83" s="473">
        <v>491378</v>
      </c>
      <c r="F83" s="555">
        <v>4790246</v>
      </c>
      <c r="G83" s="555">
        <v>4835720</v>
      </c>
      <c r="H83" s="555">
        <v>4851265</v>
      </c>
    </row>
    <row r="84" spans="1:8">
      <c r="A84" s="443"/>
      <c r="B84" s="441" t="s">
        <v>627</v>
      </c>
      <c r="C84" s="480">
        <v>130095.5</v>
      </c>
      <c r="D84" s="480">
        <v>127992.4</v>
      </c>
      <c r="E84" s="480">
        <v>497356.3</v>
      </c>
      <c r="F84" s="556">
        <v>5008524</v>
      </c>
      <c r="G84" s="556">
        <v>4977544</v>
      </c>
      <c r="H84" s="556">
        <v>4901562.5</v>
      </c>
    </row>
    <row r="85" spans="1:8">
      <c r="A85" s="431" t="s">
        <v>616</v>
      </c>
      <c r="B85" s="430" t="s">
        <v>624</v>
      </c>
      <c r="C85" s="473">
        <v>123628.1</v>
      </c>
      <c r="D85" s="473">
        <v>126094.1</v>
      </c>
      <c r="E85" s="473">
        <v>502691.2</v>
      </c>
      <c r="F85" s="555">
        <v>4879635</v>
      </c>
      <c r="G85" s="555">
        <v>4963812</v>
      </c>
      <c r="H85" s="557">
        <v>4962965.5</v>
      </c>
    </row>
    <row r="86" spans="1:8">
      <c r="A86" s="478" t="s">
        <v>637</v>
      </c>
      <c r="B86" s="430" t="s">
        <v>625</v>
      </c>
      <c r="C86" s="473">
        <v>124557</v>
      </c>
      <c r="D86" s="473">
        <v>123771.7</v>
      </c>
      <c r="E86" s="473">
        <v>508734.7</v>
      </c>
      <c r="F86" s="555">
        <v>5106456</v>
      </c>
      <c r="G86" s="555">
        <v>5126852</v>
      </c>
      <c r="H86" s="557">
        <v>5207658.25</v>
      </c>
    </row>
    <row r="87" spans="1:8">
      <c r="A87" s="431"/>
      <c r="B87" s="430" t="s">
        <v>626</v>
      </c>
      <c r="C87" s="473">
        <v>125404.1</v>
      </c>
      <c r="D87" s="473">
        <v>129016.1</v>
      </c>
      <c r="E87" s="473">
        <v>517944.4</v>
      </c>
      <c r="F87" s="555">
        <v>5129432</v>
      </c>
      <c r="G87" s="555">
        <v>5269507</v>
      </c>
      <c r="H87" s="557">
        <v>5250240.25</v>
      </c>
    </row>
    <row r="88" spans="1:8">
      <c r="A88" s="431"/>
      <c r="B88" s="430" t="s">
        <v>627</v>
      </c>
      <c r="C88" s="473">
        <v>131941.4</v>
      </c>
      <c r="D88" s="473">
        <v>131838.1</v>
      </c>
      <c r="E88" s="473">
        <v>513619.7</v>
      </c>
      <c r="F88" s="555">
        <v>5272938</v>
      </c>
      <c r="G88" s="555">
        <v>5328968</v>
      </c>
      <c r="H88" s="557">
        <v>5258791.75</v>
      </c>
    </row>
    <row r="89" spans="1:8">
      <c r="A89" s="444" t="s">
        <v>617</v>
      </c>
      <c r="B89" s="442" t="s">
        <v>624</v>
      </c>
      <c r="C89" s="479">
        <v>122971.3</v>
      </c>
      <c r="D89" s="479">
        <v>127438.7</v>
      </c>
      <c r="E89" s="479">
        <v>508323.6</v>
      </c>
      <c r="F89" s="558">
        <v>5047558</v>
      </c>
      <c r="G89" s="558">
        <v>5208307</v>
      </c>
      <c r="H89" s="558">
        <v>5194617</v>
      </c>
    </row>
    <row r="90" spans="1:8">
      <c r="A90" s="478" t="s">
        <v>638</v>
      </c>
      <c r="B90" s="430" t="s">
        <v>625</v>
      </c>
      <c r="C90" s="473">
        <v>121146.6</v>
      </c>
      <c r="D90" s="473">
        <v>122702</v>
      </c>
      <c r="E90" s="473">
        <v>503943.9</v>
      </c>
      <c r="F90" s="555">
        <v>4913124</v>
      </c>
      <c r="G90" s="555">
        <v>5017812</v>
      </c>
      <c r="H90" s="555">
        <v>5080778.25</v>
      </c>
    </row>
    <row r="91" spans="1:8">
      <c r="A91" s="431"/>
      <c r="B91" s="430" t="s">
        <v>626</v>
      </c>
      <c r="C91" s="473">
        <v>122980.6</v>
      </c>
      <c r="D91" s="473">
        <v>128611.8</v>
      </c>
      <c r="E91" s="473">
        <v>516137</v>
      </c>
      <c r="F91" s="555">
        <v>4982376</v>
      </c>
      <c r="G91" s="555">
        <v>5194390</v>
      </c>
      <c r="H91" s="555">
        <v>5165839.25</v>
      </c>
    </row>
    <row r="92" spans="1:8">
      <c r="A92" s="443"/>
      <c r="B92" s="441" t="s">
        <v>627</v>
      </c>
      <c r="C92" s="480">
        <v>130350.5</v>
      </c>
      <c r="D92" s="480">
        <v>132089.1</v>
      </c>
      <c r="E92" s="480">
        <v>515314.2</v>
      </c>
      <c r="F92" s="556">
        <v>5112344</v>
      </c>
      <c r="G92" s="556">
        <v>5231642</v>
      </c>
      <c r="H92" s="556">
        <v>5205305.25</v>
      </c>
    </row>
    <row r="93" spans="1:8">
      <c r="A93" s="444" t="s">
        <v>618</v>
      </c>
      <c r="B93" s="442" t="s">
        <v>624</v>
      </c>
      <c r="C93" s="479">
        <v>125568.6</v>
      </c>
      <c r="D93" s="479">
        <v>131283.79999999999</v>
      </c>
      <c r="E93" s="479">
        <v>522781.1</v>
      </c>
      <c r="F93" s="558">
        <v>5020177</v>
      </c>
      <c r="G93" s="558">
        <v>5228896</v>
      </c>
      <c r="H93" s="557">
        <v>5186753.5</v>
      </c>
    </row>
    <row r="94" spans="1:8">
      <c r="A94" s="478" t="s">
        <v>639</v>
      </c>
      <c r="B94" s="430" t="s">
        <v>625</v>
      </c>
      <c r="C94" s="473">
        <v>123447.7</v>
      </c>
      <c r="D94" s="473">
        <v>126139.5</v>
      </c>
      <c r="E94" s="473">
        <v>517866.4</v>
      </c>
      <c r="F94" s="555">
        <v>4959600</v>
      </c>
      <c r="G94" s="555">
        <v>5096721</v>
      </c>
      <c r="H94" s="557">
        <v>5163270.25</v>
      </c>
    </row>
    <row r="95" spans="1:8">
      <c r="A95" s="431"/>
      <c r="B95" s="430" t="s">
        <v>626</v>
      </c>
      <c r="C95" s="473">
        <v>122013.9</v>
      </c>
      <c r="D95" s="473">
        <v>128442.3</v>
      </c>
      <c r="E95" s="473">
        <v>515836.5</v>
      </c>
      <c r="F95" s="555">
        <v>4913395</v>
      </c>
      <c r="G95" s="555">
        <v>5144044</v>
      </c>
      <c r="H95" s="557">
        <v>5163897.75</v>
      </c>
    </row>
    <row r="96" spans="1:8">
      <c r="A96" s="443"/>
      <c r="B96" s="441" t="s">
        <v>627</v>
      </c>
      <c r="C96" s="480">
        <v>129444.4</v>
      </c>
      <c r="D96" s="480">
        <v>131998.79999999999</v>
      </c>
      <c r="E96" s="480">
        <v>515391.7</v>
      </c>
      <c r="F96" s="556">
        <v>5066229</v>
      </c>
      <c r="G96" s="556">
        <v>5197113</v>
      </c>
      <c r="H96" s="557">
        <v>5150887.25</v>
      </c>
    </row>
    <row r="97" spans="1:8">
      <c r="A97" s="431" t="s">
        <v>619</v>
      </c>
      <c r="B97" s="430" t="s">
        <v>624</v>
      </c>
      <c r="C97" s="473">
        <v>124514.6</v>
      </c>
      <c r="D97" s="473">
        <v>131338.79999999999</v>
      </c>
      <c r="E97" s="473">
        <v>522631.9</v>
      </c>
      <c r="F97" s="555">
        <v>4979516</v>
      </c>
      <c r="G97" s="555">
        <v>5193498</v>
      </c>
      <c r="H97" s="558">
        <v>5192970</v>
      </c>
    </row>
    <row r="98" spans="1:8">
      <c r="A98" s="478" t="s">
        <v>640</v>
      </c>
      <c r="B98" s="430" t="s">
        <v>625</v>
      </c>
      <c r="C98" s="473">
        <v>125245.8</v>
      </c>
      <c r="D98" s="473">
        <v>128463.5</v>
      </c>
      <c r="E98" s="473">
        <v>527382.9</v>
      </c>
      <c r="F98" s="555">
        <v>5101881</v>
      </c>
      <c r="G98" s="555">
        <v>5250088</v>
      </c>
      <c r="H98" s="555">
        <v>5329379.5</v>
      </c>
    </row>
    <row r="99" spans="1:8">
      <c r="A99" s="431"/>
      <c r="B99" s="430" t="s">
        <v>626</v>
      </c>
      <c r="C99" s="473">
        <v>125609.2</v>
      </c>
      <c r="D99" s="473">
        <v>132360.29999999999</v>
      </c>
      <c r="E99" s="473">
        <v>532360.6</v>
      </c>
      <c r="F99" s="555">
        <v>5094121</v>
      </c>
      <c r="G99" s="555">
        <v>5334068</v>
      </c>
      <c r="H99" s="555">
        <v>5326549.25</v>
      </c>
    </row>
    <row r="100" spans="1:8">
      <c r="A100" s="431"/>
      <c r="B100" s="430" t="s">
        <v>627</v>
      </c>
      <c r="C100" s="473">
        <v>133331</v>
      </c>
      <c r="D100" s="473">
        <v>136085.5</v>
      </c>
      <c r="E100" s="473">
        <v>531674.19999999995</v>
      </c>
      <c r="F100" s="555">
        <v>5240282</v>
      </c>
      <c r="G100" s="555">
        <v>5384855</v>
      </c>
      <c r="H100" s="556">
        <v>5329736</v>
      </c>
    </row>
    <row r="101" spans="1:8">
      <c r="A101" s="444" t="s">
        <v>620</v>
      </c>
      <c r="B101" s="442" t="s">
        <v>624</v>
      </c>
      <c r="C101" s="479">
        <v>128491.5</v>
      </c>
      <c r="D101" s="479">
        <v>135163</v>
      </c>
      <c r="E101" s="479">
        <v>536079.80000000005</v>
      </c>
      <c r="F101" s="558">
        <v>5139118</v>
      </c>
      <c r="G101" s="558">
        <v>5373012</v>
      </c>
      <c r="H101" s="557">
        <v>5367520.25</v>
      </c>
    </row>
    <row r="102" spans="1:8">
      <c r="A102" s="478" t="s">
        <v>641</v>
      </c>
      <c r="B102" s="430" t="s">
        <v>625</v>
      </c>
      <c r="C102" s="473">
        <v>127789.1</v>
      </c>
      <c r="D102" s="473">
        <v>128341.9</v>
      </c>
      <c r="E102" s="473">
        <v>526459.30000000005</v>
      </c>
      <c r="F102" s="555">
        <v>5091555</v>
      </c>
      <c r="G102" s="555">
        <v>5160174</v>
      </c>
      <c r="H102" s="557">
        <v>5237213.75</v>
      </c>
    </row>
    <row r="103" spans="1:8">
      <c r="A103" s="431"/>
      <c r="B103" s="430" t="s">
        <v>626</v>
      </c>
      <c r="C103" s="473">
        <v>126779.7</v>
      </c>
      <c r="D103" s="473">
        <v>130927</v>
      </c>
      <c r="E103" s="473">
        <v>526816.9</v>
      </c>
      <c r="F103" s="555">
        <v>5069516</v>
      </c>
      <c r="G103" s="555">
        <v>5225190</v>
      </c>
      <c r="H103" s="557">
        <v>5224644.5</v>
      </c>
    </row>
    <row r="104" spans="1:8">
      <c r="A104" s="443"/>
      <c r="B104" s="441" t="s">
        <v>627</v>
      </c>
      <c r="C104" s="480">
        <v>135750.79999999999</v>
      </c>
      <c r="D104" s="480">
        <v>135380.79999999999</v>
      </c>
      <c r="E104" s="480">
        <v>529228.1</v>
      </c>
      <c r="F104" s="556">
        <v>5300980</v>
      </c>
      <c r="G104" s="556">
        <v>5335005</v>
      </c>
      <c r="H104" s="557">
        <v>5285896.25</v>
      </c>
    </row>
    <row r="105" spans="1:8">
      <c r="A105" s="431" t="s">
        <v>622</v>
      </c>
      <c r="B105" s="430" t="s">
        <v>624</v>
      </c>
      <c r="C105" s="473">
        <v>133103.29999999999</v>
      </c>
      <c r="D105" s="473">
        <v>135545.5</v>
      </c>
      <c r="E105" s="473">
        <v>537485.1</v>
      </c>
      <c r="F105" s="555">
        <v>5277061</v>
      </c>
      <c r="G105" s="555">
        <v>5368698</v>
      </c>
      <c r="H105" s="558">
        <v>5358146.25</v>
      </c>
    </row>
    <row r="106" spans="1:8">
      <c r="A106" s="478" t="s">
        <v>642</v>
      </c>
      <c r="B106" s="430" t="s">
        <v>625</v>
      </c>
      <c r="C106" s="473">
        <v>132899.79999999999</v>
      </c>
      <c r="D106" s="473">
        <v>131367</v>
      </c>
      <c r="E106" s="473">
        <v>538298.19999999995</v>
      </c>
      <c r="F106" s="555">
        <v>5364529</v>
      </c>
      <c r="G106" s="555">
        <v>5338605</v>
      </c>
      <c r="H106" s="555">
        <v>5422451.5</v>
      </c>
    </row>
    <row r="107" spans="1:8">
      <c r="A107" s="431"/>
      <c r="B107" s="430" t="s">
        <v>626</v>
      </c>
      <c r="C107" s="473">
        <v>131976.1</v>
      </c>
      <c r="D107" s="473">
        <v>133748.4</v>
      </c>
      <c r="E107" s="473">
        <v>538760.80000000005</v>
      </c>
      <c r="F107" s="555">
        <v>5345351</v>
      </c>
      <c r="G107" s="555">
        <v>5397910</v>
      </c>
      <c r="H107" s="555">
        <v>5394113</v>
      </c>
    </row>
    <row r="108" spans="1:8">
      <c r="A108" s="431"/>
      <c r="B108" s="430" t="s">
        <v>627</v>
      </c>
      <c r="C108" s="473">
        <v>140053.20000000001</v>
      </c>
      <c r="D108" s="473">
        <v>137420.29999999999</v>
      </c>
      <c r="E108" s="473">
        <v>537827.9</v>
      </c>
      <c r="F108" s="555">
        <v>5532508</v>
      </c>
      <c r="G108" s="555">
        <v>5479003</v>
      </c>
      <c r="H108" s="556">
        <v>5396823</v>
      </c>
    </row>
    <row r="109" spans="1:8">
      <c r="A109" s="444" t="s">
        <v>621</v>
      </c>
      <c r="B109" s="442" t="s">
        <v>624</v>
      </c>
      <c r="C109" s="479">
        <v>135811.79999999999</v>
      </c>
      <c r="D109" s="479">
        <v>136877.79999999999</v>
      </c>
      <c r="E109" s="479">
        <v>541992.19999999995</v>
      </c>
      <c r="F109" s="558">
        <v>5488717</v>
      </c>
      <c r="G109" s="558">
        <v>5532566</v>
      </c>
      <c r="H109" s="557">
        <v>5492611.75</v>
      </c>
    </row>
    <row r="110" spans="1:8">
      <c r="A110" s="478" t="s">
        <v>643</v>
      </c>
      <c r="B110" s="430" t="s">
        <v>625</v>
      </c>
      <c r="C110" s="473">
        <v>134271</v>
      </c>
      <c r="D110" s="473">
        <v>131994.9</v>
      </c>
      <c r="E110" s="473">
        <v>541063.1</v>
      </c>
      <c r="F110" s="555">
        <v>5427786</v>
      </c>
      <c r="G110" s="555">
        <v>5376511</v>
      </c>
      <c r="H110" s="557">
        <v>5452586.5</v>
      </c>
    </row>
    <row r="111" spans="1:8">
      <c r="A111" s="431"/>
      <c r="B111" s="430" t="s">
        <v>626</v>
      </c>
      <c r="C111" s="473">
        <v>132639.5</v>
      </c>
      <c r="D111" s="473">
        <v>134430.29999999999</v>
      </c>
      <c r="E111" s="473">
        <v>542162.69999999995</v>
      </c>
      <c r="F111" s="555">
        <v>5397111</v>
      </c>
      <c r="G111" s="555">
        <v>5450276</v>
      </c>
      <c r="H111" s="557">
        <v>5437500.75</v>
      </c>
    </row>
    <row r="112" spans="1:8">
      <c r="A112" s="443"/>
      <c r="B112" s="441" t="s">
        <v>627</v>
      </c>
      <c r="C112" s="480">
        <v>141642.29999999999</v>
      </c>
      <c r="D112" s="480">
        <v>138834.5</v>
      </c>
      <c r="E112" s="480">
        <v>542875.80000000005</v>
      </c>
      <c r="F112" s="556">
        <v>5607837</v>
      </c>
      <c r="G112" s="556">
        <v>5536619</v>
      </c>
      <c r="H112" s="557">
        <v>5493051.75</v>
      </c>
    </row>
    <row r="113" spans="1:8">
      <c r="A113" s="444" t="s">
        <v>623</v>
      </c>
      <c r="B113" s="442" t="s">
        <v>624</v>
      </c>
      <c r="C113" s="479">
        <v>136277.1</v>
      </c>
      <c r="D113" s="479">
        <v>138219.4</v>
      </c>
      <c r="E113" s="479">
        <v>547149.19999999995</v>
      </c>
      <c r="F113" s="558">
        <v>5493520</v>
      </c>
      <c r="G113" s="558">
        <v>5532389</v>
      </c>
      <c r="H113" s="558">
        <v>5502486.25</v>
      </c>
    </row>
    <row r="114" spans="1:8">
      <c r="A114" s="478" t="s">
        <v>644</v>
      </c>
      <c r="B114" s="430" t="s">
        <v>625</v>
      </c>
      <c r="C114" s="473">
        <v>136012.70000000001</v>
      </c>
      <c r="D114" s="473">
        <v>133903.70000000001</v>
      </c>
      <c r="E114" s="473">
        <v>549313.6</v>
      </c>
      <c r="F114" s="555">
        <v>5473831</v>
      </c>
      <c r="G114" s="555">
        <v>5440417</v>
      </c>
      <c r="H114" s="555">
        <v>5522027.5</v>
      </c>
    </row>
    <row r="115" spans="1:8">
      <c r="A115" s="431"/>
      <c r="B115" s="430" t="s">
        <v>626</v>
      </c>
      <c r="C115" s="473">
        <v>135786.9</v>
      </c>
      <c r="D115" s="473">
        <v>137179.6</v>
      </c>
      <c r="E115" s="473">
        <v>554075</v>
      </c>
      <c r="F115" s="555">
        <v>5494776</v>
      </c>
      <c r="G115" s="555">
        <v>5543054</v>
      </c>
      <c r="H115" s="555">
        <v>5565576.5</v>
      </c>
    </row>
    <row r="116" spans="1:8">
      <c r="A116" s="443"/>
      <c r="B116" s="441" t="s">
        <v>627</v>
      </c>
      <c r="C116" s="480">
        <v>144996.29999999999</v>
      </c>
      <c r="D116" s="480">
        <v>141917.29999999999</v>
      </c>
      <c r="E116" s="480">
        <v>554361.19999999995</v>
      </c>
      <c r="F116" s="556">
        <v>5697792</v>
      </c>
      <c r="G116" s="556">
        <v>5636271</v>
      </c>
      <c r="H116" s="556">
        <v>5599578.5</v>
      </c>
    </row>
    <row r="117" spans="1:8">
      <c r="A117" s="444" t="s">
        <v>724</v>
      </c>
      <c r="B117" s="442" t="s">
        <v>624</v>
      </c>
      <c r="C117" s="18">
        <v>138916.5</v>
      </c>
      <c r="D117" s="18">
        <v>140173</v>
      </c>
      <c r="E117" s="18">
        <v>554797.9</v>
      </c>
      <c r="F117" s="558">
        <v>5562205</v>
      </c>
      <c r="G117" s="558">
        <v>5608784</v>
      </c>
      <c r="H117" s="558">
        <v>5570707</v>
      </c>
    </row>
    <row r="118" spans="1:8">
      <c r="A118" s="478" t="s">
        <v>725</v>
      </c>
      <c r="B118" s="430" t="s">
        <v>625</v>
      </c>
      <c r="C118" s="19">
        <v>137967.6</v>
      </c>
      <c r="D118" s="19">
        <v>135690.4</v>
      </c>
      <c r="E118" s="19">
        <v>556986.69999999995</v>
      </c>
      <c r="F118" s="555">
        <v>5537001</v>
      </c>
      <c r="G118" s="555">
        <v>5493931</v>
      </c>
      <c r="H118" s="555">
        <v>5574752</v>
      </c>
    </row>
    <row r="119" spans="1:8">
      <c r="A119" s="431"/>
      <c r="B119" s="430" t="s">
        <v>626</v>
      </c>
      <c r="C119" s="19">
        <v>135294.79999999999</v>
      </c>
      <c r="D119" s="19">
        <v>137133</v>
      </c>
      <c r="E119" s="19">
        <v>554216.5</v>
      </c>
      <c r="F119" s="555">
        <v>5460677</v>
      </c>
      <c r="G119" s="555">
        <v>5513249</v>
      </c>
      <c r="H119" s="555">
        <v>5542527.5</v>
      </c>
    </row>
    <row r="120" spans="1:8">
      <c r="A120" s="443"/>
      <c r="B120" s="441" t="s">
        <v>627</v>
      </c>
      <c r="C120" s="20">
        <v>144451.20000000001</v>
      </c>
      <c r="D120" s="20">
        <v>141770.20000000001</v>
      </c>
      <c r="E120" s="20">
        <v>552790.9</v>
      </c>
      <c r="F120" s="556">
        <v>5657923</v>
      </c>
      <c r="G120" s="556">
        <v>5606455</v>
      </c>
      <c r="H120" s="556">
        <v>5542483.75</v>
      </c>
    </row>
    <row r="121" spans="1:8">
      <c r="A121" s="444" t="s">
        <v>772</v>
      </c>
      <c r="B121" s="442" t="s">
        <v>624</v>
      </c>
      <c r="C121" s="18">
        <v>138856.9</v>
      </c>
      <c r="D121" s="18">
        <v>139938.5</v>
      </c>
      <c r="E121" s="18">
        <v>554140.6</v>
      </c>
      <c r="F121" s="558">
        <v>5553823</v>
      </c>
      <c r="G121" s="558">
        <v>5594195</v>
      </c>
      <c r="H121" s="558">
        <v>5585212.75</v>
      </c>
    </row>
    <row r="122" spans="1:8">
      <c r="A122" s="478" t="s">
        <v>773</v>
      </c>
      <c r="B122" s="430" t="s">
        <v>625</v>
      </c>
      <c r="C122" s="19">
        <v>138494.20000000001</v>
      </c>
      <c r="D122" s="19">
        <v>135667.79999999999</v>
      </c>
      <c r="E122" s="19">
        <v>556645.5</v>
      </c>
      <c r="F122" s="555">
        <v>5580631</v>
      </c>
      <c r="G122" s="555">
        <v>5521743</v>
      </c>
      <c r="H122" s="555">
        <v>5601881.5</v>
      </c>
    </row>
    <row r="123" spans="1:8">
      <c r="A123" s="431"/>
      <c r="B123" s="430" t="s">
        <v>626</v>
      </c>
      <c r="C123" s="19">
        <v>136800.1</v>
      </c>
      <c r="D123" s="19">
        <v>137939.6</v>
      </c>
      <c r="E123" s="19">
        <v>557714.9</v>
      </c>
      <c r="F123" s="555">
        <v>5538045</v>
      </c>
      <c r="G123" s="555">
        <v>5574154</v>
      </c>
      <c r="H123" s="555">
        <v>5576065.75</v>
      </c>
    </row>
    <row r="124" spans="1:8">
      <c r="A124" s="443"/>
      <c r="B124" s="441" t="s">
        <v>627</v>
      </c>
      <c r="C124" s="20">
        <v>143759.70000000001</v>
      </c>
      <c r="D124" s="20">
        <v>138989.5</v>
      </c>
      <c r="E124" s="20">
        <v>541536</v>
      </c>
      <c r="F124" s="556">
        <v>5718563</v>
      </c>
      <c r="G124" s="556">
        <v>5626533</v>
      </c>
      <c r="H124" s="556">
        <v>5550168</v>
      </c>
    </row>
    <row r="125" spans="1:8">
      <c r="A125" s="444" t="s">
        <v>792</v>
      </c>
      <c r="B125" s="442" t="s">
        <v>624</v>
      </c>
      <c r="C125" s="18">
        <v>137746.79999999999</v>
      </c>
      <c r="D125" s="18">
        <v>137520.29999999999</v>
      </c>
      <c r="E125" s="18">
        <v>544380.80000000005</v>
      </c>
      <c r="F125" s="558">
        <v>5582904</v>
      </c>
      <c r="G125" s="558">
        <v>5594613</v>
      </c>
      <c r="H125" s="558">
        <v>5536618.25</v>
      </c>
    </row>
    <row r="126" spans="1:8">
      <c r="A126" s="478" t="s">
        <v>804</v>
      </c>
      <c r="B126" s="430" t="s">
        <v>625</v>
      </c>
      <c r="C126" s="19">
        <v>126914.8</v>
      </c>
      <c r="D126" s="19">
        <v>122496.5</v>
      </c>
      <c r="E126" s="19">
        <v>502967.4</v>
      </c>
      <c r="F126" s="555">
        <v>5219773</v>
      </c>
      <c r="G126" s="555">
        <v>5087803</v>
      </c>
      <c r="H126" s="555">
        <v>5212837.25</v>
      </c>
    </row>
    <row r="127" spans="1:8">
      <c r="A127" s="431"/>
      <c r="B127" s="430" t="s">
        <v>626</v>
      </c>
      <c r="C127" s="19">
        <v>131481</v>
      </c>
      <c r="D127" s="19">
        <v>131077.79999999999</v>
      </c>
      <c r="E127" s="19">
        <v>530361.80000000005</v>
      </c>
      <c r="F127" s="555">
        <v>5417864</v>
      </c>
      <c r="G127" s="555">
        <v>5387313</v>
      </c>
      <c r="H127" s="555">
        <v>5478215.5</v>
      </c>
    </row>
    <row r="128" spans="1:8">
      <c r="A128" s="443"/>
      <c r="B128" s="441" t="s">
        <v>627</v>
      </c>
      <c r="C128" s="480">
        <v>143503.5</v>
      </c>
      <c r="D128" s="480">
        <v>138406.79999999999</v>
      </c>
      <c r="E128" s="480">
        <v>539394.9</v>
      </c>
      <c r="F128" s="556">
        <v>5736388</v>
      </c>
      <c r="G128" s="556">
        <v>5592171</v>
      </c>
      <c r="H128" s="556">
        <v>5529346.5</v>
      </c>
    </row>
    <row r="129" spans="1:8">
      <c r="A129" s="444" t="s">
        <v>818</v>
      </c>
      <c r="B129" s="442" t="s">
        <v>624</v>
      </c>
      <c r="C129" s="473">
        <v>136888.6</v>
      </c>
      <c r="D129" s="473">
        <v>136648.79999999999</v>
      </c>
      <c r="E129" s="473">
        <v>540760.19999999995</v>
      </c>
      <c r="F129" s="555">
        <v>5566104</v>
      </c>
      <c r="G129" s="555">
        <v>5542891</v>
      </c>
      <c r="H129" s="555">
        <v>5571166.75</v>
      </c>
    </row>
    <row r="130" spans="1:8">
      <c r="A130" s="478" t="s">
        <v>821</v>
      </c>
      <c r="B130" s="430" t="s">
        <v>625</v>
      </c>
      <c r="C130" s="473">
        <v>136482.29999999999</v>
      </c>
      <c r="D130" s="473">
        <v>132354.9</v>
      </c>
      <c r="E130" s="473">
        <v>544268.19999999995</v>
      </c>
      <c r="F130" s="555">
        <v>5616194</v>
      </c>
      <c r="G130" s="555">
        <v>5499245</v>
      </c>
      <c r="H130" s="555">
        <v>5611989.5</v>
      </c>
    </row>
    <row r="131" spans="1:8">
      <c r="A131" s="431"/>
      <c r="B131" s="430" t="s">
        <v>626</v>
      </c>
      <c r="C131" s="473">
        <v>134327.6</v>
      </c>
      <c r="D131" s="473">
        <v>134149</v>
      </c>
      <c r="E131" s="473">
        <v>542375.9</v>
      </c>
      <c r="F131" s="555">
        <v>5558167</v>
      </c>
      <c r="G131" s="555">
        <v>5538212</v>
      </c>
      <c r="H131" s="555">
        <v>5555275.75</v>
      </c>
    </row>
    <row r="132" spans="1:8">
      <c r="A132" s="443"/>
      <c r="B132" s="441" t="s">
        <v>627</v>
      </c>
      <c r="C132" s="480">
        <v>145369.79999999999</v>
      </c>
      <c r="D132" s="480">
        <v>140627.20000000001</v>
      </c>
      <c r="E132" s="480">
        <v>548424.1</v>
      </c>
      <c r="F132" s="556">
        <v>5823787</v>
      </c>
      <c r="G132" s="556">
        <v>5710194</v>
      </c>
      <c r="H132" s="556">
        <v>5624257.25</v>
      </c>
    </row>
    <row r="133" spans="1:8">
      <c r="A133" s="444" t="s">
        <v>903</v>
      </c>
      <c r="B133" s="442" t="s">
        <v>624</v>
      </c>
      <c r="C133" s="473">
        <v>138733.70000000001</v>
      </c>
      <c r="D133" s="473">
        <v>137910.70000000001</v>
      </c>
      <c r="E133" s="473">
        <v>545878.19999999995</v>
      </c>
      <c r="F133" s="555">
        <v>5634228</v>
      </c>
      <c r="G133" s="555">
        <v>5620973</v>
      </c>
      <c r="H133" s="555">
        <v>5610083.75</v>
      </c>
    </row>
    <row r="134" spans="1:8">
      <c r="A134" s="478" t="s">
        <v>904</v>
      </c>
      <c r="B134" s="430" t="s">
        <v>625</v>
      </c>
      <c r="C134" s="473">
        <v>138069.1</v>
      </c>
      <c r="D134" s="473">
        <v>134254</v>
      </c>
      <c r="E134" s="473">
        <v>550864.69999999995</v>
      </c>
      <c r="F134" s="555">
        <v>5774478</v>
      </c>
      <c r="G134" s="555">
        <v>5648564</v>
      </c>
      <c r="H134" s="555">
        <v>5717702</v>
      </c>
    </row>
    <row r="135" spans="1:8">
      <c r="A135" s="431"/>
      <c r="B135" s="430" t="s">
        <v>626</v>
      </c>
      <c r="C135" s="473">
        <v>135752.1</v>
      </c>
      <c r="D135" s="473">
        <v>135837.1</v>
      </c>
      <c r="E135" s="473">
        <v>549094</v>
      </c>
      <c r="F135" s="555">
        <v>5695835</v>
      </c>
      <c r="G135" s="555">
        <v>5666658</v>
      </c>
      <c r="H135" s="555">
        <v>5636919</v>
      </c>
    </row>
    <row r="136" spans="1:8">
      <c r="A136" s="443"/>
      <c r="B136" s="441" t="s">
        <v>627</v>
      </c>
      <c r="C136" s="480">
        <v>148052</v>
      </c>
      <c r="D136" s="480">
        <v>141000.6</v>
      </c>
      <c r="E136" s="480">
        <v>550266.9</v>
      </c>
      <c r="F136" s="556">
        <v>6044947</v>
      </c>
      <c r="G136" s="556">
        <v>5875654</v>
      </c>
      <c r="H136" s="556">
        <v>5728318.25</v>
      </c>
    </row>
    <row r="137" spans="1:8">
      <c r="A137" s="1699" t="s">
        <v>1228</v>
      </c>
      <c r="B137" s="442" t="s">
        <v>624</v>
      </c>
      <c r="C137" s="18">
        <v>145239.4</v>
      </c>
      <c r="D137" s="18">
        <v>140879.29999999999</v>
      </c>
      <c r="E137" s="18">
        <v>557450.19999999995</v>
      </c>
      <c r="F137" s="18">
        <v>5947388</v>
      </c>
      <c r="G137" s="18">
        <v>5867948</v>
      </c>
      <c r="H137" s="18">
        <v>5726773.5</v>
      </c>
    </row>
    <row r="138" spans="1:8">
      <c r="A138" s="1700" t="s">
        <v>1229</v>
      </c>
      <c r="B138" s="430" t="s">
        <v>625</v>
      </c>
      <c r="C138" s="1403">
        <v>145769.70000000001</v>
      </c>
      <c r="D138" s="1403">
        <v>136173.6</v>
      </c>
      <c r="E138" s="1403">
        <v>558556.9</v>
      </c>
      <c r="F138" s="1403">
        <v>6024711</v>
      </c>
      <c r="G138" s="1403">
        <v>5721412</v>
      </c>
      <c r="H138" s="1403">
        <v>5767150.75</v>
      </c>
    </row>
    <row r="139" spans="1:8">
      <c r="A139" s="1701"/>
      <c r="B139" s="430" t="s">
        <v>626</v>
      </c>
      <c r="C139" s="1403">
        <v>144572.1</v>
      </c>
      <c r="D139" s="1403">
        <v>137049.79999999999</v>
      </c>
      <c r="E139" s="1403">
        <v>554032</v>
      </c>
      <c r="F139" s="1403">
        <v>6020660</v>
      </c>
      <c r="G139" s="1403">
        <v>5723621</v>
      </c>
      <c r="H139" s="1403">
        <v>5769826.5</v>
      </c>
    </row>
    <row r="140" spans="1:8">
      <c r="A140" s="1702"/>
      <c r="B140" s="441" t="s">
        <v>627</v>
      </c>
      <c r="C140" s="20">
        <v>155123.9</v>
      </c>
      <c r="D140" s="20">
        <v>141735.20000000001</v>
      </c>
      <c r="E140" s="20">
        <v>553403.6</v>
      </c>
      <c r="F140" s="480">
        <v>6318163</v>
      </c>
      <c r="G140" s="480">
        <v>5889110</v>
      </c>
      <c r="H140" s="480">
        <v>5807095.5</v>
      </c>
    </row>
    <row r="141" spans="1:8">
      <c r="A141" s="1699" t="s">
        <v>1433</v>
      </c>
      <c r="B141" s="442" t="s">
        <v>624</v>
      </c>
      <c r="C141" s="18">
        <v>148437.70000000001</v>
      </c>
      <c r="D141" s="18">
        <v>139696.79999999999</v>
      </c>
      <c r="E141" s="18">
        <v>552190.6</v>
      </c>
      <c r="F141" s="479">
        <v>6104538</v>
      </c>
      <c r="G141" s="479">
        <v>5810246</v>
      </c>
      <c r="H141" s="479">
        <v>5785871.25</v>
      </c>
    </row>
    <row r="142" spans="1:8">
      <c r="A142" s="1700" t="s">
        <v>1434</v>
      </c>
      <c r="B142" s="430" t="s">
        <v>625</v>
      </c>
      <c r="C142" s="473">
        <v>149233.70000000001</v>
      </c>
      <c r="D142" s="473">
        <v>135198.70000000001</v>
      </c>
      <c r="E142" s="473">
        <v>554839.19999999995</v>
      </c>
      <c r="F142" s="473">
        <v>6136201</v>
      </c>
      <c r="G142" s="473">
        <v>5657234</v>
      </c>
      <c r="H142" s="473">
        <v>5768466.75</v>
      </c>
    </row>
    <row r="143" spans="1:8">
      <c r="A143" s="1701"/>
      <c r="B143" s="430" t="s">
        <v>626</v>
      </c>
      <c r="C143" s="473">
        <v>149175.20000000001</v>
      </c>
      <c r="D143" s="473">
        <v>138085.70000000001</v>
      </c>
      <c r="E143" s="473">
        <v>558007.6</v>
      </c>
      <c r="F143" s="473">
        <v>6133689</v>
      </c>
      <c r="G143" s="473">
        <v>5738489</v>
      </c>
      <c r="H143" s="473">
        <v>5746178.5</v>
      </c>
    </row>
    <row r="144" spans="1:8">
      <c r="A144" s="1702"/>
      <c r="B144" s="441" t="s">
        <v>627</v>
      </c>
      <c r="C144" s="480">
        <v>161552.29999999999</v>
      </c>
      <c r="D144" s="480">
        <v>143436.5</v>
      </c>
      <c r="E144" s="480">
        <v>560846.80000000005</v>
      </c>
      <c r="F144" s="480">
        <v>6503451</v>
      </c>
      <c r="G144" s="480">
        <v>5941990</v>
      </c>
      <c r="H144" s="480">
        <v>5826322</v>
      </c>
    </row>
    <row r="145" spans="1:8">
      <c r="A145" s="1699" t="s">
        <v>1469</v>
      </c>
      <c r="B145" s="442" t="s">
        <v>624</v>
      </c>
      <c r="C145" s="473">
        <v>155946.4</v>
      </c>
      <c r="D145" s="473">
        <v>142008.5</v>
      </c>
      <c r="E145" s="473">
        <v>561265.30000000005</v>
      </c>
      <c r="F145" s="473">
        <v>6300756</v>
      </c>
      <c r="G145" s="473">
        <v>5873508</v>
      </c>
      <c r="H145" s="473">
        <v>5852950.75</v>
      </c>
    </row>
    <row r="146" spans="1:8">
      <c r="A146" s="1700" t="s">
        <v>1470</v>
      </c>
      <c r="B146" s="430" t="s">
        <v>625</v>
      </c>
      <c r="C146" s="473">
        <v>156321.1</v>
      </c>
      <c r="D146" s="473">
        <v>137462.39999999999</v>
      </c>
      <c r="E146" s="473">
        <v>564278.80000000005</v>
      </c>
      <c r="F146" s="473">
        <v>6328426</v>
      </c>
      <c r="G146" s="473">
        <v>5753527</v>
      </c>
      <c r="H146" s="473">
        <v>5851979.5</v>
      </c>
    </row>
    <row r="147" spans="1:8">
      <c r="A147" s="1701"/>
      <c r="B147" s="430" t="s">
        <v>626</v>
      </c>
      <c r="C147" s="555"/>
      <c r="D147" s="555"/>
      <c r="E147" s="555"/>
      <c r="F147" s="555"/>
      <c r="G147" s="555"/>
      <c r="H147" s="555"/>
    </row>
    <row r="148" spans="1:8">
      <c r="A148" s="1702"/>
      <c r="B148" s="441" t="s">
        <v>627</v>
      </c>
      <c r="C148" s="556"/>
      <c r="D148" s="556"/>
      <c r="E148" s="556"/>
      <c r="F148" s="556"/>
      <c r="G148" s="556"/>
      <c r="H148" s="556"/>
    </row>
    <row r="149" spans="1:8">
      <c r="C149" s="2711">
        <v>45908</v>
      </c>
      <c r="D149" s="2711">
        <v>45908</v>
      </c>
      <c r="E149" s="2711">
        <v>45908</v>
      </c>
      <c r="F149" s="1824">
        <v>45930</v>
      </c>
      <c r="G149" s="1824">
        <v>45930</v>
      </c>
      <c r="H149" s="1824">
        <v>45930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E2" sqref="E2:F2"/>
    </sheetView>
  </sheetViews>
  <sheetFormatPr defaultRowHeight="13"/>
  <cols>
    <col min="1" max="1" width="5.08984375" customWidth="1"/>
    <col min="2" max="2" width="23.08984375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194" t="s">
        <v>956</v>
      </c>
      <c r="F1" s="1667">
        <v>45961</v>
      </c>
    </row>
    <row r="2" spans="1:6" ht="15.75" customHeight="1">
      <c r="A2" s="2779" t="s">
        <v>1185</v>
      </c>
      <c r="B2" s="2782"/>
      <c r="C2" s="2779" t="s">
        <v>948</v>
      </c>
      <c r="D2" s="2780"/>
      <c r="E2" s="2781" t="s">
        <v>949</v>
      </c>
      <c r="F2" s="2782"/>
    </row>
    <row r="3" spans="1:6" ht="15.75" customHeight="1">
      <c r="A3" s="1431">
        <v>1</v>
      </c>
      <c r="B3" s="1426" t="s">
        <v>937</v>
      </c>
      <c r="C3" s="1195" t="s">
        <v>952</v>
      </c>
      <c r="D3" s="1087" t="s">
        <v>951</v>
      </c>
      <c r="E3" s="381" t="s">
        <v>402</v>
      </c>
      <c r="F3" s="1201" t="s">
        <v>1468</v>
      </c>
    </row>
    <row r="4" spans="1:6" ht="15.75" customHeight="1">
      <c r="A4" s="1196" t="s">
        <v>1190</v>
      </c>
      <c r="B4" s="1427" t="s">
        <v>415</v>
      </c>
      <c r="C4" s="1085" t="s">
        <v>952</v>
      </c>
      <c r="D4" s="1083" t="s">
        <v>951</v>
      </c>
      <c r="E4" s="381" t="s">
        <v>402</v>
      </c>
      <c r="F4" s="1201" t="s">
        <v>1468</v>
      </c>
    </row>
    <row r="5" spans="1:6" ht="15.75" customHeight="1">
      <c r="A5" s="1423" t="s">
        <v>938</v>
      </c>
      <c r="B5" s="1428" t="s">
        <v>939</v>
      </c>
      <c r="C5" s="1424" t="s">
        <v>952</v>
      </c>
      <c r="D5" s="1425" t="s">
        <v>951</v>
      </c>
      <c r="E5" s="1207" t="s">
        <v>383</v>
      </c>
      <c r="F5" s="1208" t="s">
        <v>1468</v>
      </c>
    </row>
    <row r="6" spans="1:6" ht="15.75" customHeight="1">
      <c r="A6" s="1196">
        <v>3</v>
      </c>
      <c r="B6" s="1427" t="s">
        <v>255</v>
      </c>
      <c r="C6" s="1085" t="s">
        <v>952</v>
      </c>
      <c r="D6" s="1083" t="s">
        <v>951</v>
      </c>
      <c r="E6" s="1207" t="s">
        <v>64</v>
      </c>
      <c r="F6" s="1208" t="s">
        <v>64</v>
      </c>
    </row>
    <row r="7" spans="1:6" ht="15.75" customHeight="1">
      <c r="A7" s="1196">
        <v>4</v>
      </c>
      <c r="B7" s="1427" t="s">
        <v>940</v>
      </c>
      <c r="C7" s="1085" t="s">
        <v>952</v>
      </c>
      <c r="D7" s="1197" t="s">
        <v>951</v>
      </c>
      <c r="E7" s="381" t="s">
        <v>402</v>
      </c>
      <c r="F7" s="1201" t="s">
        <v>1468</v>
      </c>
    </row>
    <row r="8" spans="1:6" ht="15.75" customHeight="1">
      <c r="A8" s="1431">
        <v>5</v>
      </c>
      <c r="B8" s="1426" t="s">
        <v>941</v>
      </c>
      <c r="C8" s="1195" t="s">
        <v>951</v>
      </c>
      <c r="D8" s="1085"/>
      <c r="E8" s="1204" t="s">
        <v>383</v>
      </c>
      <c r="F8" s="1200" t="s">
        <v>1468</v>
      </c>
    </row>
    <row r="9" spans="1:6" ht="15.75" customHeight="1">
      <c r="A9" s="1196">
        <v>6</v>
      </c>
      <c r="B9" s="1427" t="s">
        <v>942</v>
      </c>
      <c r="C9" s="1085" t="s">
        <v>951</v>
      </c>
      <c r="D9" s="1085"/>
      <c r="E9" s="1205" t="s">
        <v>383</v>
      </c>
      <c r="F9" s="1201" t="s">
        <v>1468</v>
      </c>
    </row>
    <row r="10" spans="1:6" ht="15.75" customHeight="1">
      <c r="A10" s="1196">
        <v>7</v>
      </c>
      <c r="B10" s="1427" t="s">
        <v>943</v>
      </c>
      <c r="C10" s="1085" t="s">
        <v>951</v>
      </c>
      <c r="D10" s="1085"/>
      <c r="E10" s="1205" t="s">
        <v>383</v>
      </c>
      <c r="F10" s="1201" t="s">
        <v>1468</v>
      </c>
    </row>
    <row r="11" spans="1:6" ht="15.75" customHeight="1">
      <c r="A11" s="1198">
        <v>8</v>
      </c>
      <c r="B11" s="1429" t="s">
        <v>944</v>
      </c>
      <c r="C11" s="1088" t="s">
        <v>951</v>
      </c>
      <c r="D11" s="1088"/>
      <c r="E11" s="1206" t="s">
        <v>383</v>
      </c>
      <c r="F11" s="1203" t="s">
        <v>1468</v>
      </c>
    </row>
    <row r="12" spans="1:6" ht="15.75" customHeight="1">
      <c r="A12" s="1196" t="s">
        <v>1193</v>
      </c>
      <c r="B12" s="1427" t="s">
        <v>936</v>
      </c>
      <c r="C12" s="1085" t="s">
        <v>954</v>
      </c>
      <c r="D12" s="1083"/>
      <c r="E12" s="1207"/>
      <c r="F12" s="1208"/>
    </row>
    <row r="13" spans="1:6" ht="15.75" customHeight="1">
      <c r="A13" s="1196" t="s">
        <v>935</v>
      </c>
      <c r="B13" s="1427" t="s">
        <v>945</v>
      </c>
      <c r="C13" s="1085" t="s">
        <v>952</v>
      </c>
      <c r="D13" s="1197" t="s">
        <v>951</v>
      </c>
      <c r="E13" s="381" t="s">
        <v>402</v>
      </c>
      <c r="F13" s="1201" t="s">
        <v>1468</v>
      </c>
    </row>
    <row r="14" spans="1:6" ht="15.75" customHeight="1">
      <c r="A14" s="1431" t="s">
        <v>1192</v>
      </c>
      <c r="B14" s="1426" t="s">
        <v>933</v>
      </c>
      <c r="C14" s="1195" t="s">
        <v>950</v>
      </c>
      <c r="D14" s="1087" t="s">
        <v>952</v>
      </c>
      <c r="E14" s="1199" t="s">
        <v>402</v>
      </c>
      <c r="F14" s="1200" t="s">
        <v>1468</v>
      </c>
    </row>
    <row r="15" spans="1:6" ht="15.75" customHeight="1">
      <c r="A15" s="1196" t="s">
        <v>926</v>
      </c>
      <c r="B15" s="1427" t="s">
        <v>488</v>
      </c>
      <c r="C15" s="1085" t="s">
        <v>950</v>
      </c>
      <c r="D15" s="1083" t="s">
        <v>952</v>
      </c>
      <c r="E15" s="381" t="s">
        <v>402</v>
      </c>
      <c r="F15" s="1201" t="s">
        <v>1468</v>
      </c>
    </row>
    <row r="16" spans="1:6" ht="15.75" customHeight="1">
      <c r="A16" s="1196" t="s">
        <v>928</v>
      </c>
      <c r="B16" s="1427" t="s">
        <v>493</v>
      </c>
      <c r="C16" s="1085" t="s">
        <v>950</v>
      </c>
      <c r="D16" s="1083" t="s">
        <v>952</v>
      </c>
      <c r="E16" s="381" t="s">
        <v>402</v>
      </c>
      <c r="F16" s="1201" t="s">
        <v>1468</v>
      </c>
    </row>
    <row r="17" spans="1:6" ht="15.75" customHeight="1">
      <c r="A17" s="1196" t="s">
        <v>929</v>
      </c>
      <c r="B17" s="1427" t="s">
        <v>495</v>
      </c>
      <c r="C17" s="1085" t="s">
        <v>950</v>
      </c>
      <c r="D17" s="1083" t="s">
        <v>952</v>
      </c>
      <c r="E17" s="381" t="s">
        <v>402</v>
      </c>
      <c r="F17" s="1201" t="s">
        <v>1468</v>
      </c>
    </row>
    <row r="18" spans="1:6" ht="15.75" customHeight="1">
      <c r="A18" s="1196" t="s">
        <v>930</v>
      </c>
      <c r="B18" s="1427" t="s">
        <v>497</v>
      </c>
      <c r="C18" s="1085" t="s">
        <v>950</v>
      </c>
      <c r="D18" s="1083" t="s">
        <v>952</v>
      </c>
      <c r="E18" s="381" t="s">
        <v>402</v>
      </c>
      <c r="F18" s="1201" t="s">
        <v>1468</v>
      </c>
    </row>
    <row r="19" spans="1:6" ht="15.75" customHeight="1">
      <c r="A19" s="1196" t="s">
        <v>931</v>
      </c>
      <c r="B19" s="1427" t="s">
        <v>508</v>
      </c>
      <c r="C19" s="1085" t="s">
        <v>950</v>
      </c>
      <c r="D19" s="1083" t="s">
        <v>952</v>
      </c>
      <c r="E19" s="381" t="s">
        <v>402</v>
      </c>
      <c r="F19" s="1201" t="s">
        <v>1468</v>
      </c>
    </row>
    <row r="20" spans="1:6" ht="15.75" customHeight="1">
      <c r="A20" s="1198" t="s">
        <v>932</v>
      </c>
      <c r="B20" s="1429" t="s">
        <v>510</v>
      </c>
      <c r="C20" s="1088" t="s">
        <v>950</v>
      </c>
      <c r="D20" s="1197" t="s">
        <v>952</v>
      </c>
      <c r="E20" s="1202" t="s">
        <v>402</v>
      </c>
      <c r="F20" s="1203" t="s">
        <v>1468</v>
      </c>
    </row>
    <row r="21" spans="1:6" ht="15.75" customHeight="1">
      <c r="A21" s="1196">
        <v>11</v>
      </c>
      <c r="B21" s="1427" t="s">
        <v>934</v>
      </c>
      <c r="C21" s="1085" t="s">
        <v>952</v>
      </c>
      <c r="D21" s="1083" t="s">
        <v>951</v>
      </c>
      <c r="E21" s="1207"/>
      <c r="F21" s="1208"/>
    </row>
    <row r="22" spans="1:6" ht="15.75" customHeight="1">
      <c r="A22" s="1196">
        <v>12</v>
      </c>
      <c r="B22" s="1427" t="s">
        <v>955</v>
      </c>
      <c r="C22" s="1085" t="s">
        <v>952</v>
      </c>
      <c r="D22" s="1083" t="s">
        <v>951</v>
      </c>
      <c r="E22" s="381" t="s">
        <v>402</v>
      </c>
      <c r="F22" s="1201" t="s">
        <v>1468</v>
      </c>
    </row>
    <row r="23" spans="1:6" ht="15.75" customHeight="1">
      <c r="A23" s="1431" t="s">
        <v>1191</v>
      </c>
      <c r="B23" s="1426" t="s">
        <v>1186</v>
      </c>
      <c r="C23" s="1087" t="s">
        <v>951</v>
      </c>
      <c r="D23" s="1087" t="s">
        <v>1187</v>
      </c>
      <c r="E23" s="1199" t="s">
        <v>1154</v>
      </c>
      <c r="F23" s="1200" t="s">
        <v>1468</v>
      </c>
    </row>
    <row r="24" spans="1:6" ht="15.75" customHeight="1">
      <c r="A24" s="1196" t="s">
        <v>927</v>
      </c>
      <c r="B24" s="1427" t="s">
        <v>946</v>
      </c>
      <c r="C24" s="1083" t="s">
        <v>951</v>
      </c>
      <c r="D24" s="1083" t="s">
        <v>1188</v>
      </c>
      <c r="E24" s="381" t="s">
        <v>1154</v>
      </c>
      <c r="F24" s="1201" t="s">
        <v>1468</v>
      </c>
    </row>
    <row r="25" spans="1:6" ht="15.75" customHeight="1">
      <c r="A25" s="1196" t="s">
        <v>1182</v>
      </c>
      <c r="B25" s="1430" t="s">
        <v>1183</v>
      </c>
      <c r="C25" s="1083" t="s">
        <v>951</v>
      </c>
      <c r="D25" s="1083" t="s">
        <v>1189</v>
      </c>
      <c r="E25" s="381" t="s">
        <v>1184</v>
      </c>
      <c r="F25" s="1201" t="s">
        <v>1468</v>
      </c>
    </row>
    <row r="26" spans="1:6" ht="15.75" customHeight="1">
      <c r="A26" s="1198" t="s">
        <v>1181</v>
      </c>
      <c r="B26" s="1429" t="s">
        <v>947</v>
      </c>
      <c r="C26" s="1197" t="s">
        <v>951</v>
      </c>
      <c r="D26" s="1197" t="s">
        <v>953</v>
      </c>
      <c r="E26" s="1202" t="s">
        <v>957</v>
      </c>
      <c r="F26" s="1203" t="s">
        <v>1468</v>
      </c>
    </row>
    <row r="27" spans="1:6" ht="15.75" customHeight="1"/>
    <row r="28" spans="1:6" ht="15.75" customHeight="1">
      <c r="A28" s="1797" t="s">
        <v>1238</v>
      </c>
      <c r="B28" s="215"/>
      <c r="C28" s="215"/>
      <c r="D28" s="215"/>
      <c r="E28" s="215"/>
      <c r="F28" s="215"/>
    </row>
    <row r="29" spans="1:6" ht="15.75" customHeight="1">
      <c r="A29" s="1803">
        <v>10</v>
      </c>
      <c r="B29" s="1798" t="s">
        <v>1231</v>
      </c>
      <c r="C29" s="1809" t="s">
        <v>1245</v>
      </c>
      <c r="D29" s="1799"/>
      <c r="E29" s="1812" t="s">
        <v>1246</v>
      </c>
      <c r="F29" s="1804" t="s">
        <v>1432</v>
      </c>
    </row>
    <row r="30" spans="1:6" ht="15.75" customHeight="1">
      <c r="A30" s="1805" t="s">
        <v>1239</v>
      </c>
      <c r="B30" s="1800" t="s">
        <v>1232</v>
      </c>
      <c r="C30" s="1810" t="s">
        <v>1245</v>
      </c>
      <c r="D30" s="215"/>
      <c r="E30" s="1813" t="s">
        <v>1246</v>
      </c>
      <c r="F30" s="1806" t="s">
        <v>1432</v>
      </c>
    </row>
    <row r="31" spans="1:6" ht="15.75" customHeight="1">
      <c r="A31" s="1805" t="s">
        <v>1240</v>
      </c>
      <c r="B31" s="1800" t="s">
        <v>1233</v>
      </c>
      <c r="C31" s="1810" t="s">
        <v>1245</v>
      </c>
      <c r="D31" s="215"/>
      <c r="E31" s="1813" t="s">
        <v>1246</v>
      </c>
      <c r="F31" s="1806" t="s">
        <v>1432</v>
      </c>
    </row>
    <row r="32" spans="1:6" ht="15.75" customHeight="1">
      <c r="A32" s="1805" t="s">
        <v>1241</v>
      </c>
      <c r="B32" s="1800" t="s">
        <v>1234</v>
      </c>
      <c r="C32" s="1810" t="s">
        <v>1245</v>
      </c>
      <c r="D32" s="215"/>
      <c r="E32" s="1813" t="s">
        <v>1246</v>
      </c>
      <c r="F32" s="1806" t="s">
        <v>1432</v>
      </c>
    </row>
    <row r="33" spans="1:6" ht="15.75" customHeight="1">
      <c r="A33" s="1805" t="s">
        <v>1242</v>
      </c>
      <c r="B33" s="1800" t="s">
        <v>1235</v>
      </c>
      <c r="C33" s="1810" t="s">
        <v>1245</v>
      </c>
      <c r="D33" s="215"/>
      <c r="E33" s="1813" t="s">
        <v>1246</v>
      </c>
      <c r="F33" s="1806" t="s">
        <v>1432</v>
      </c>
    </row>
    <row r="34" spans="1:6" ht="15.75" customHeight="1">
      <c r="A34" s="1805" t="s">
        <v>1243</v>
      </c>
      <c r="B34" s="1800" t="s">
        <v>1236</v>
      </c>
      <c r="C34" s="1810" t="s">
        <v>1245</v>
      </c>
      <c r="D34" s="215"/>
      <c r="E34" s="1813" t="s">
        <v>1246</v>
      </c>
      <c r="F34" s="1806" t="s">
        <v>1432</v>
      </c>
    </row>
    <row r="35" spans="1:6" ht="15.75" customHeight="1">
      <c r="A35" s="1807" t="s">
        <v>1244</v>
      </c>
      <c r="B35" s="1801" t="s">
        <v>1237</v>
      </c>
      <c r="C35" s="1811" t="s">
        <v>1245</v>
      </c>
      <c r="D35" s="1802"/>
      <c r="E35" s="1814" t="s">
        <v>1246</v>
      </c>
      <c r="F35" s="1808" t="s">
        <v>1432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CAF5-8A5B-4391-80CD-F8BC537D0DB8}">
  <sheetPr>
    <tabColor theme="8" tint="0.79998168889431442"/>
  </sheetPr>
  <dimension ref="A1:H93"/>
  <sheetViews>
    <sheetView workbookViewId="0">
      <selection activeCell="U9" sqref="U9"/>
    </sheetView>
  </sheetViews>
  <sheetFormatPr defaultColWidth="8.81640625" defaultRowHeight="13"/>
  <cols>
    <col min="1" max="1" width="9.453125" style="2540" bestFit="1" customWidth="1"/>
    <col min="2" max="2" width="9.90625" style="17" customWidth="1"/>
    <col min="3" max="3" width="10.6328125" style="2719" customWidth="1"/>
    <col min="4" max="4" width="8.81640625" style="2720"/>
    <col min="5" max="5" width="5.6328125" style="17" customWidth="1"/>
    <col min="6" max="6" width="6.36328125" style="17" customWidth="1"/>
    <col min="7" max="7" width="6.90625" style="17" customWidth="1"/>
    <col min="8" max="8" width="21.90625" style="17" bestFit="1" customWidth="1"/>
    <col min="9" max="16384" width="8.81640625" style="17"/>
  </cols>
  <sheetData>
    <row r="1" spans="1:8">
      <c r="A1" s="2540" t="s">
        <v>1479</v>
      </c>
      <c r="B1" s="2723" t="s">
        <v>1481</v>
      </c>
      <c r="C1" s="2719" t="s">
        <v>487</v>
      </c>
      <c r="D1" s="2720" t="s">
        <v>1480</v>
      </c>
    </row>
    <row r="2" spans="1:8">
      <c r="A2" s="2541">
        <v>43101</v>
      </c>
      <c r="B2" s="2722">
        <f>'2_1CLI統計表'!B65</f>
        <v>101.06670364648124</v>
      </c>
      <c r="C2" s="2722"/>
      <c r="D2" s="2722"/>
    </row>
    <row r="3" spans="1:8">
      <c r="A3" s="2541">
        <v>43132</v>
      </c>
      <c r="B3" s="2722">
        <f>'2_1CLI統計表'!B66</f>
        <v>101.04361061281955</v>
      </c>
      <c r="C3" s="2722"/>
      <c r="D3" s="2722"/>
    </row>
    <row r="4" spans="1:8">
      <c r="A4" s="2541">
        <v>43160</v>
      </c>
      <c r="B4" s="2722">
        <f>'2_1CLI統計表'!B67</f>
        <v>101.10969079625457</v>
      </c>
      <c r="C4" s="2722">
        <f t="shared" ref="C4:C67" si="0">AVERAGE(B2:B4)</f>
        <v>101.07333501851845</v>
      </c>
      <c r="D4" s="2722">
        <f t="shared" ref="D4:D67" si="1">C4-C3</f>
        <v>101.07333501851845</v>
      </c>
      <c r="E4" s="17">
        <f t="shared" ref="E4:E67" si="2">IF(D4&lt;0,-1,1)</f>
        <v>1</v>
      </c>
      <c r="F4" s="17">
        <f t="shared" ref="F4:F67" si="3">SUM(E2:E4)</f>
        <v>1</v>
      </c>
      <c r="G4" s="17" t="str">
        <f t="shared" ref="G4:G67" si="4">IF(F4=-3,"悪化 ",IF(F4=3,"改善 "," ?"))</f>
        <v xml:space="preserve"> ?</v>
      </c>
    </row>
    <row r="5" spans="1:8">
      <c r="A5" s="2541">
        <v>43191</v>
      </c>
      <c r="B5" s="2722">
        <f>'2_1CLI統計表'!B68</f>
        <v>101.24684895845505</v>
      </c>
      <c r="C5" s="2722">
        <f t="shared" si="0"/>
        <v>101.13338345584305</v>
      </c>
      <c r="D5" s="2722">
        <f t="shared" si="1"/>
        <v>6.0048437324596193E-2</v>
      </c>
      <c r="E5" s="17">
        <f t="shared" si="2"/>
        <v>1</v>
      </c>
      <c r="F5" s="17">
        <f t="shared" si="3"/>
        <v>2</v>
      </c>
      <c r="G5" s="17" t="str">
        <f t="shared" si="4"/>
        <v xml:space="preserve"> ?</v>
      </c>
    </row>
    <row r="6" spans="1:8">
      <c r="A6" s="2541">
        <v>43221</v>
      </c>
      <c r="B6" s="2722">
        <f>'2_1CLI統計表'!B69</f>
        <v>101.42839321060633</v>
      </c>
      <c r="C6" s="2722">
        <f t="shared" si="0"/>
        <v>101.26164432177198</v>
      </c>
      <c r="D6" s="2722">
        <f t="shared" si="1"/>
        <v>0.1282608659289366</v>
      </c>
      <c r="E6" s="17">
        <f t="shared" si="2"/>
        <v>1</v>
      </c>
      <c r="F6" s="17">
        <f t="shared" si="3"/>
        <v>3</v>
      </c>
      <c r="G6" s="17" t="str">
        <f t="shared" si="4"/>
        <v xml:space="preserve">改善 </v>
      </c>
    </row>
    <row r="7" spans="1:8">
      <c r="A7" s="2541">
        <v>43252</v>
      </c>
      <c r="B7" s="2722">
        <f>'2_1CLI統計表'!B70</f>
        <v>101.58176654753072</v>
      </c>
      <c r="C7" s="2722">
        <f t="shared" si="0"/>
        <v>101.4190029055307</v>
      </c>
      <c r="D7" s="2722">
        <f t="shared" si="1"/>
        <v>0.15735858375872169</v>
      </c>
      <c r="E7" s="17">
        <f t="shared" si="2"/>
        <v>1</v>
      </c>
      <c r="F7" s="17">
        <f t="shared" si="3"/>
        <v>3</v>
      </c>
      <c r="G7" s="17" t="str">
        <f t="shared" si="4"/>
        <v xml:space="preserve">改善 </v>
      </c>
    </row>
    <row r="8" spans="1:8">
      <c r="A8" s="2541">
        <v>43282</v>
      </c>
      <c r="B8" s="2722">
        <f>'2_1CLI統計表'!B71</f>
        <v>101.64234875283637</v>
      </c>
      <c r="C8" s="2722">
        <f t="shared" si="0"/>
        <v>101.55083617032447</v>
      </c>
      <c r="D8" s="2722">
        <f t="shared" si="1"/>
        <v>0.13183326479376944</v>
      </c>
      <c r="E8" s="17">
        <f t="shared" si="2"/>
        <v>1</v>
      </c>
      <c r="F8" s="17">
        <f t="shared" si="3"/>
        <v>3</v>
      </c>
      <c r="G8" s="17" t="str">
        <f t="shared" si="4"/>
        <v xml:space="preserve">改善 </v>
      </c>
    </row>
    <row r="9" spans="1:8">
      <c r="A9" s="2541">
        <v>43313</v>
      </c>
      <c r="B9" s="2722">
        <f>'2_1CLI統計表'!B72</f>
        <v>101.60640170337555</v>
      </c>
      <c r="C9" s="2722">
        <f t="shared" si="0"/>
        <v>101.61017233458089</v>
      </c>
      <c r="D9" s="2722">
        <f t="shared" si="1"/>
        <v>5.9336164256421853E-2</v>
      </c>
      <c r="E9" s="17">
        <f t="shared" si="2"/>
        <v>1</v>
      </c>
      <c r="F9" s="17">
        <f t="shared" si="3"/>
        <v>3</v>
      </c>
      <c r="G9" s="17" t="str">
        <f t="shared" si="4"/>
        <v xml:space="preserve">改善 </v>
      </c>
    </row>
    <row r="10" spans="1:8">
      <c r="A10" s="2541">
        <v>43344</v>
      </c>
      <c r="B10" s="2722">
        <f>'2_1CLI統計表'!B73</f>
        <v>101.49474608079136</v>
      </c>
      <c r="C10" s="2722">
        <f t="shared" si="0"/>
        <v>101.58116551233444</v>
      </c>
      <c r="D10" s="2722">
        <f t="shared" si="1"/>
        <v>-2.9006822246458341E-2</v>
      </c>
      <c r="E10" s="17">
        <f t="shared" si="2"/>
        <v>-1</v>
      </c>
      <c r="F10" s="17">
        <f t="shared" si="3"/>
        <v>1</v>
      </c>
      <c r="G10" s="17" t="str">
        <f t="shared" si="4"/>
        <v xml:space="preserve"> ?</v>
      </c>
    </row>
    <row r="11" spans="1:8">
      <c r="A11" s="2541">
        <v>43374</v>
      </c>
      <c r="B11" s="2722">
        <f>'2_1CLI統計表'!B74</f>
        <v>101.35161723793861</v>
      </c>
      <c r="C11" s="2722">
        <f t="shared" si="0"/>
        <v>101.48425500736852</v>
      </c>
      <c r="D11" s="2722">
        <f t="shared" si="1"/>
        <v>-9.6910504965919131E-2</v>
      </c>
      <c r="E11" s="17">
        <f t="shared" si="2"/>
        <v>-1</v>
      </c>
      <c r="F11" s="17">
        <f t="shared" si="3"/>
        <v>-1</v>
      </c>
      <c r="G11" s="17" t="str">
        <f t="shared" si="4"/>
        <v xml:space="preserve"> ?</v>
      </c>
    </row>
    <row r="12" spans="1:8">
      <c r="A12" s="2541">
        <v>43405</v>
      </c>
      <c r="B12" s="2722">
        <f>'2_1CLI統計表'!B75</f>
        <v>101.18784032999122</v>
      </c>
      <c r="C12" s="2722">
        <f t="shared" si="0"/>
        <v>101.34473454957373</v>
      </c>
      <c r="D12" s="2722">
        <f t="shared" si="1"/>
        <v>-0.13952045779478794</v>
      </c>
      <c r="E12" s="17">
        <f t="shared" si="2"/>
        <v>-1</v>
      </c>
      <c r="F12" s="17">
        <f t="shared" si="3"/>
        <v>-3</v>
      </c>
      <c r="G12" s="17" t="str">
        <f t="shared" si="4"/>
        <v xml:space="preserve">悪化 </v>
      </c>
    </row>
    <row r="13" spans="1:8">
      <c r="A13" s="2541">
        <v>43435</v>
      </c>
      <c r="B13" s="2722">
        <f>'2_1CLI統計表'!B76</f>
        <v>101.00431914939564</v>
      </c>
      <c r="C13" s="2722">
        <f t="shared" si="0"/>
        <v>101.18125890577517</v>
      </c>
      <c r="D13" s="2722">
        <f t="shared" si="1"/>
        <v>-0.16347564379856294</v>
      </c>
      <c r="E13" s="17">
        <f t="shared" si="2"/>
        <v>-1</v>
      </c>
      <c r="F13" s="17">
        <f t="shared" si="3"/>
        <v>-3</v>
      </c>
      <c r="G13" s="17" t="str">
        <f t="shared" si="4"/>
        <v xml:space="preserve">悪化 </v>
      </c>
    </row>
    <row r="14" spans="1:8">
      <c r="A14" s="2541">
        <v>43466</v>
      </c>
      <c r="B14" s="2722">
        <f>'2_1CLI統計表'!B77</f>
        <v>100.81316865527346</v>
      </c>
      <c r="C14" s="2722">
        <f t="shared" si="0"/>
        <v>101.00177604488677</v>
      </c>
      <c r="D14" s="2722">
        <f t="shared" si="1"/>
        <v>-0.17948286088839893</v>
      </c>
      <c r="E14" s="17">
        <f t="shared" si="2"/>
        <v>-1</v>
      </c>
      <c r="F14" s="17">
        <f t="shared" si="3"/>
        <v>-3</v>
      </c>
      <c r="G14" s="17" t="str">
        <f t="shared" si="4"/>
        <v xml:space="preserve">悪化 </v>
      </c>
    </row>
    <row r="15" spans="1:8">
      <c r="A15" s="2541">
        <v>43497</v>
      </c>
      <c r="B15" s="2722">
        <f>'2_1CLI統計表'!B78</f>
        <v>100.6659702035895</v>
      </c>
      <c r="C15" s="2722">
        <f t="shared" si="0"/>
        <v>100.82781933608619</v>
      </c>
      <c r="D15" s="2722">
        <f t="shared" si="1"/>
        <v>-0.17395670880057423</v>
      </c>
      <c r="E15" s="17">
        <f t="shared" si="2"/>
        <v>-1</v>
      </c>
      <c r="F15" s="17">
        <f t="shared" si="3"/>
        <v>-3</v>
      </c>
      <c r="G15" s="17" t="str">
        <f t="shared" si="4"/>
        <v xml:space="preserve">悪化 </v>
      </c>
      <c r="H15" s="2721"/>
    </row>
    <row r="16" spans="1:8">
      <c r="A16" s="2541">
        <v>43525</v>
      </c>
      <c r="B16" s="2722">
        <f>'2_1CLI統計表'!B79</f>
        <v>100.52808727370714</v>
      </c>
      <c r="C16" s="2722">
        <f t="shared" si="0"/>
        <v>100.66907537752336</v>
      </c>
      <c r="D16" s="2722">
        <f t="shared" si="1"/>
        <v>-0.15874395856283741</v>
      </c>
      <c r="E16" s="17">
        <f t="shared" si="2"/>
        <v>-1</v>
      </c>
      <c r="F16" s="17">
        <f t="shared" si="3"/>
        <v>-3</v>
      </c>
      <c r="G16" s="17" t="str">
        <f t="shared" si="4"/>
        <v xml:space="preserve">悪化 </v>
      </c>
      <c r="H16" s="2721"/>
    </row>
    <row r="17" spans="1:7">
      <c r="A17" s="2541">
        <v>43556</v>
      </c>
      <c r="B17" s="2722">
        <f>'2_1CLI統計表'!B80</f>
        <v>100.45680348733272</v>
      </c>
      <c r="C17" s="2722">
        <f t="shared" si="0"/>
        <v>100.55028698820979</v>
      </c>
      <c r="D17" s="2722">
        <f t="shared" si="1"/>
        <v>-0.11878838931356483</v>
      </c>
      <c r="E17" s="17">
        <f t="shared" si="2"/>
        <v>-1</v>
      </c>
      <c r="F17" s="17">
        <f t="shared" si="3"/>
        <v>-3</v>
      </c>
      <c r="G17" s="17" t="str">
        <f t="shared" si="4"/>
        <v xml:space="preserve">悪化 </v>
      </c>
    </row>
    <row r="18" spans="1:7">
      <c r="A18" s="2541">
        <v>43586</v>
      </c>
      <c r="B18" s="2722">
        <f>'2_1CLI統計表'!B81</f>
        <v>100.40609667161627</v>
      </c>
      <c r="C18" s="2722">
        <f t="shared" si="0"/>
        <v>100.46366247755206</v>
      </c>
      <c r="D18" s="2722">
        <f t="shared" si="1"/>
        <v>-8.6624510657728138E-2</v>
      </c>
      <c r="E18" s="17">
        <f t="shared" si="2"/>
        <v>-1</v>
      </c>
      <c r="F18" s="17">
        <f t="shared" si="3"/>
        <v>-3</v>
      </c>
      <c r="G18" s="17" t="str">
        <f t="shared" si="4"/>
        <v xml:space="preserve">悪化 </v>
      </c>
    </row>
    <row r="19" spans="1:7">
      <c r="A19" s="2541">
        <v>43617</v>
      </c>
      <c r="B19" s="2722">
        <f>'2_1CLI統計表'!B82</f>
        <v>100.37802659230186</v>
      </c>
      <c r="C19" s="2722">
        <f t="shared" si="0"/>
        <v>100.41364225041696</v>
      </c>
      <c r="D19" s="2722">
        <f t="shared" si="1"/>
        <v>-5.002022713510712E-2</v>
      </c>
      <c r="E19" s="17">
        <f t="shared" si="2"/>
        <v>-1</v>
      </c>
      <c r="F19" s="17">
        <f t="shared" si="3"/>
        <v>-3</v>
      </c>
      <c r="G19" s="17" t="str">
        <f t="shared" si="4"/>
        <v xml:space="preserve">悪化 </v>
      </c>
    </row>
    <row r="20" spans="1:7">
      <c r="A20" s="2541">
        <v>43647</v>
      </c>
      <c r="B20" s="2722">
        <f>'2_1CLI統計表'!B83</f>
        <v>100.31586563050907</v>
      </c>
      <c r="C20" s="2722">
        <f t="shared" si="0"/>
        <v>100.36666296480907</v>
      </c>
      <c r="D20" s="2722">
        <f t="shared" si="1"/>
        <v>-4.6979285607889665E-2</v>
      </c>
      <c r="E20" s="17">
        <f t="shared" si="2"/>
        <v>-1</v>
      </c>
      <c r="F20" s="17">
        <f t="shared" si="3"/>
        <v>-3</v>
      </c>
      <c r="G20" s="17" t="str">
        <f t="shared" si="4"/>
        <v xml:space="preserve">悪化 </v>
      </c>
    </row>
    <row r="21" spans="1:7">
      <c r="A21" s="2541">
        <v>43678</v>
      </c>
      <c r="B21" s="2722">
        <f>'2_1CLI統計表'!B84</f>
        <v>100.18319942526766</v>
      </c>
      <c r="C21" s="2722">
        <f t="shared" si="0"/>
        <v>100.29236388269287</v>
      </c>
      <c r="D21" s="2722">
        <f t="shared" si="1"/>
        <v>-7.4299082116198178E-2</v>
      </c>
      <c r="E21" s="17">
        <f t="shared" si="2"/>
        <v>-1</v>
      </c>
      <c r="F21" s="17">
        <f t="shared" si="3"/>
        <v>-3</v>
      </c>
      <c r="G21" s="17" t="str">
        <f t="shared" si="4"/>
        <v xml:space="preserve">悪化 </v>
      </c>
    </row>
    <row r="22" spans="1:7">
      <c r="A22" s="2541">
        <v>43709</v>
      </c>
      <c r="B22" s="2722">
        <f>'2_1CLI統計表'!B85</f>
        <v>99.966464421119596</v>
      </c>
      <c r="C22" s="2722">
        <f t="shared" si="0"/>
        <v>100.15517649229878</v>
      </c>
      <c r="D22" s="2722">
        <f t="shared" si="1"/>
        <v>-0.13718739039408945</v>
      </c>
      <c r="E22" s="17">
        <f t="shared" si="2"/>
        <v>-1</v>
      </c>
      <c r="F22" s="17">
        <f t="shared" si="3"/>
        <v>-3</v>
      </c>
      <c r="G22" s="17" t="str">
        <f t="shared" si="4"/>
        <v xml:space="preserve">悪化 </v>
      </c>
    </row>
    <row r="23" spans="1:7">
      <c r="A23" s="2541">
        <v>43739</v>
      </c>
      <c r="B23" s="2722">
        <f>'2_1CLI統計表'!B86</f>
        <v>99.601484568606367</v>
      </c>
      <c r="C23" s="2722">
        <f t="shared" si="0"/>
        <v>99.917049471664541</v>
      </c>
      <c r="D23" s="2722">
        <f t="shared" si="1"/>
        <v>-0.23812702063423785</v>
      </c>
      <c r="E23" s="17">
        <f t="shared" si="2"/>
        <v>-1</v>
      </c>
      <c r="F23" s="17">
        <f t="shared" si="3"/>
        <v>-3</v>
      </c>
      <c r="G23" s="17" t="str">
        <f t="shared" si="4"/>
        <v xml:space="preserve">悪化 </v>
      </c>
    </row>
    <row r="24" spans="1:7">
      <c r="A24" s="2541">
        <v>43770</v>
      </c>
      <c r="B24" s="2722">
        <f>'2_1CLI統計表'!B87</f>
        <v>99.188415017517158</v>
      </c>
      <c r="C24" s="2722">
        <f t="shared" si="0"/>
        <v>99.585454669081045</v>
      </c>
      <c r="D24" s="2722">
        <f t="shared" si="1"/>
        <v>-0.33159480258349561</v>
      </c>
      <c r="E24" s="17">
        <f t="shared" si="2"/>
        <v>-1</v>
      </c>
      <c r="F24" s="17">
        <f t="shared" si="3"/>
        <v>-3</v>
      </c>
      <c r="G24" s="17" t="str">
        <f t="shared" si="4"/>
        <v xml:space="preserve">悪化 </v>
      </c>
    </row>
    <row r="25" spans="1:7">
      <c r="A25" s="2541">
        <v>43800</v>
      </c>
      <c r="B25" s="2722">
        <f>'2_1CLI統計表'!B88</f>
        <v>98.728846934272596</v>
      </c>
      <c r="C25" s="2722">
        <f t="shared" si="0"/>
        <v>99.172915506798702</v>
      </c>
      <c r="D25" s="2722">
        <f t="shared" si="1"/>
        <v>-0.41253916228234289</v>
      </c>
      <c r="E25" s="17">
        <f t="shared" si="2"/>
        <v>-1</v>
      </c>
      <c r="F25" s="17">
        <f t="shared" si="3"/>
        <v>-3</v>
      </c>
      <c r="G25" s="17" t="str">
        <f t="shared" si="4"/>
        <v xml:space="preserve">悪化 </v>
      </c>
    </row>
    <row r="26" spans="1:7">
      <c r="A26" s="2541">
        <v>43831</v>
      </c>
      <c r="B26" s="2722">
        <f>'2_1CLI統計表'!B89</f>
        <v>98.16596284059591</v>
      </c>
      <c r="C26" s="2722">
        <f t="shared" si="0"/>
        <v>98.694408264128541</v>
      </c>
      <c r="D26" s="2722">
        <f t="shared" si="1"/>
        <v>-0.47850724267016176</v>
      </c>
      <c r="E26" s="17">
        <f t="shared" si="2"/>
        <v>-1</v>
      </c>
      <c r="F26" s="17">
        <f t="shared" si="3"/>
        <v>-3</v>
      </c>
      <c r="G26" s="17" t="str">
        <f t="shared" si="4"/>
        <v xml:space="preserve">悪化 </v>
      </c>
    </row>
    <row r="27" spans="1:7">
      <c r="A27" s="2541">
        <v>43862</v>
      </c>
      <c r="B27" s="2722">
        <f>'2_1CLI統計表'!B90</f>
        <v>97.493580756680288</v>
      </c>
      <c r="C27" s="2722">
        <f t="shared" si="0"/>
        <v>98.12946351051626</v>
      </c>
      <c r="D27" s="2722">
        <f t="shared" si="1"/>
        <v>-0.56494475361228069</v>
      </c>
      <c r="E27" s="17">
        <f t="shared" si="2"/>
        <v>-1</v>
      </c>
      <c r="F27" s="17">
        <f t="shared" si="3"/>
        <v>-3</v>
      </c>
      <c r="G27" s="17" t="str">
        <f t="shared" si="4"/>
        <v xml:space="preserve">悪化 </v>
      </c>
    </row>
    <row r="28" spans="1:7">
      <c r="A28" s="2541">
        <v>43891</v>
      </c>
      <c r="B28" s="2722">
        <f>'2_1CLI統計表'!B91</f>
        <v>96.828423921413091</v>
      </c>
      <c r="C28" s="2722">
        <f t="shared" si="0"/>
        <v>97.495989172896429</v>
      </c>
      <c r="D28" s="2722">
        <f t="shared" si="1"/>
        <v>-0.63347433761983041</v>
      </c>
      <c r="E28" s="17">
        <f t="shared" si="2"/>
        <v>-1</v>
      </c>
      <c r="F28" s="17">
        <f t="shared" si="3"/>
        <v>-3</v>
      </c>
      <c r="G28" s="17" t="str">
        <f t="shared" si="4"/>
        <v xml:space="preserve">悪化 </v>
      </c>
    </row>
    <row r="29" spans="1:7">
      <c r="A29" s="2541">
        <v>43922</v>
      </c>
      <c r="B29" s="2722">
        <f>'2_1CLI統計表'!B92</f>
        <v>96.227661608140195</v>
      </c>
      <c r="C29" s="2722">
        <f t="shared" si="0"/>
        <v>96.849888762077853</v>
      </c>
      <c r="D29" s="2722">
        <f t="shared" si="1"/>
        <v>-0.64610041081857617</v>
      </c>
      <c r="E29" s="17">
        <f t="shared" si="2"/>
        <v>-1</v>
      </c>
      <c r="F29" s="17">
        <f t="shared" si="3"/>
        <v>-3</v>
      </c>
      <c r="G29" s="17" t="str">
        <f t="shared" si="4"/>
        <v xml:space="preserve">悪化 </v>
      </c>
    </row>
    <row r="30" spans="1:7">
      <c r="A30" s="2541">
        <v>43952</v>
      </c>
      <c r="B30" s="2722">
        <f>'2_1CLI統計表'!B93</f>
        <v>95.858988443092983</v>
      </c>
      <c r="C30" s="2722">
        <f t="shared" si="0"/>
        <v>96.305024657548756</v>
      </c>
      <c r="D30" s="2722">
        <f t="shared" si="1"/>
        <v>-0.54486410452909695</v>
      </c>
      <c r="E30" s="17">
        <f t="shared" si="2"/>
        <v>-1</v>
      </c>
      <c r="F30" s="17">
        <f t="shared" si="3"/>
        <v>-3</v>
      </c>
      <c r="G30" s="17" t="str">
        <f t="shared" si="4"/>
        <v xml:space="preserve">悪化 </v>
      </c>
    </row>
    <row r="31" spans="1:7">
      <c r="A31" s="2541">
        <v>43983</v>
      </c>
      <c r="B31" s="2722">
        <f>'2_1CLI統計表'!B94</f>
        <v>95.793410371633868</v>
      </c>
      <c r="C31" s="2722">
        <f t="shared" si="0"/>
        <v>95.960020140955677</v>
      </c>
      <c r="D31" s="2722">
        <f t="shared" si="1"/>
        <v>-0.34500451659307885</v>
      </c>
      <c r="E31" s="17">
        <f t="shared" si="2"/>
        <v>-1</v>
      </c>
      <c r="F31" s="17">
        <f t="shared" si="3"/>
        <v>-3</v>
      </c>
      <c r="G31" s="17" t="str">
        <f t="shared" si="4"/>
        <v xml:space="preserve">悪化 </v>
      </c>
    </row>
    <row r="32" spans="1:7">
      <c r="A32" s="2541">
        <v>44013</v>
      </c>
      <c r="B32" s="2722">
        <f>'2_1CLI統計表'!B95</f>
        <v>96.043511884993777</v>
      </c>
      <c r="C32" s="2722">
        <f t="shared" si="0"/>
        <v>95.898636899906876</v>
      </c>
      <c r="D32" s="2722">
        <f t="shared" si="1"/>
        <v>-6.1383241048801551E-2</v>
      </c>
      <c r="E32" s="17">
        <f t="shared" si="2"/>
        <v>-1</v>
      </c>
      <c r="F32" s="17">
        <f t="shared" si="3"/>
        <v>-3</v>
      </c>
      <c r="G32" s="17" t="str">
        <f t="shared" si="4"/>
        <v xml:space="preserve">悪化 </v>
      </c>
    </row>
    <row r="33" spans="1:7">
      <c r="A33" s="2541">
        <v>44044</v>
      </c>
      <c r="B33" s="2722">
        <f>'2_1CLI統計表'!B96</f>
        <v>96.557346208693417</v>
      </c>
      <c r="C33" s="2722">
        <f t="shared" si="0"/>
        <v>96.131422821773683</v>
      </c>
      <c r="D33" s="2722">
        <f t="shared" si="1"/>
        <v>0.23278592186680669</v>
      </c>
      <c r="E33" s="17">
        <f t="shared" si="2"/>
        <v>1</v>
      </c>
      <c r="F33" s="17">
        <f t="shared" si="3"/>
        <v>-1</v>
      </c>
      <c r="G33" s="17" t="str">
        <f t="shared" si="4"/>
        <v xml:space="preserve"> ?</v>
      </c>
    </row>
    <row r="34" spans="1:7">
      <c r="A34" s="2541">
        <v>44075</v>
      </c>
      <c r="B34" s="2722">
        <f>'2_1CLI統計表'!B97</f>
        <v>97.244686353533851</v>
      </c>
      <c r="C34" s="2722">
        <f t="shared" si="0"/>
        <v>96.61518148240701</v>
      </c>
      <c r="D34" s="2722">
        <f t="shared" si="1"/>
        <v>0.48375866063332751</v>
      </c>
      <c r="E34" s="17">
        <f t="shared" si="2"/>
        <v>1</v>
      </c>
      <c r="F34" s="17">
        <f t="shared" si="3"/>
        <v>1</v>
      </c>
      <c r="G34" s="17" t="str">
        <f t="shared" si="4"/>
        <v xml:space="preserve"> ?</v>
      </c>
    </row>
    <row r="35" spans="1:7">
      <c r="A35" s="2541">
        <v>44105</v>
      </c>
      <c r="B35" s="2722">
        <f>'2_1CLI統計表'!B98</f>
        <v>97.938991428720541</v>
      </c>
      <c r="C35" s="2722">
        <f t="shared" si="0"/>
        <v>97.247007996982617</v>
      </c>
      <c r="D35" s="2722">
        <f t="shared" si="1"/>
        <v>0.63182651457560723</v>
      </c>
      <c r="E35" s="17">
        <f t="shared" si="2"/>
        <v>1</v>
      </c>
      <c r="F35" s="17">
        <f t="shared" si="3"/>
        <v>3</v>
      </c>
      <c r="G35" s="17" t="str">
        <f t="shared" si="4"/>
        <v xml:space="preserve">改善 </v>
      </c>
    </row>
    <row r="36" spans="1:7">
      <c r="A36" s="2541">
        <v>44136</v>
      </c>
      <c r="B36" s="2722">
        <f>'2_1CLI統計表'!B99</f>
        <v>98.593529748417467</v>
      </c>
      <c r="C36" s="2722">
        <f t="shared" si="0"/>
        <v>97.925735843557277</v>
      </c>
      <c r="D36" s="2722">
        <f t="shared" si="1"/>
        <v>0.67872784657465957</v>
      </c>
      <c r="E36" s="17">
        <f t="shared" si="2"/>
        <v>1</v>
      </c>
      <c r="F36" s="17">
        <f t="shared" si="3"/>
        <v>3</v>
      </c>
      <c r="G36" s="17" t="str">
        <f t="shared" si="4"/>
        <v xml:space="preserve">改善 </v>
      </c>
    </row>
    <row r="37" spans="1:7">
      <c r="A37" s="2541">
        <v>44166</v>
      </c>
      <c r="B37" s="2722">
        <f>'2_1CLI統計表'!B100</f>
        <v>99.177274898229143</v>
      </c>
      <c r="C37" s="2722">
        <f t="shared" si="0"/>
        <v>98.569932025122384</v>
      </c>
      <c r="D37" s="2722">
        <f t="shared" si="1"/>
        <v>0.64419618156510694</v>
      </c>
      <c r="E37" s="17">
        <f t="shared" si="2"/>
        <v>1</v>
      </c>
      <c r="F37" s="17">
        <f t="shared" si="3"/>
        <v>3</v>
      </c>
      <c r="G37" s="17" t="str">
        <f t="shared" si="4"/>
        <v xml:space="preserve">改善 </v>
      </c>
    </row>
    <row r="38" spans="1:7">
      <c r="A38" s="2541">
        <v>44197</v>
      </c>
      <c r="B38" s="2722">
        <f>'2_1CLI統計表'!B101</f>
        <v>99.668443884072374</v>
      </c>
      <c r="C38" s="2722">
        <f t="shared" si="0"/>
        <v>99.146416176906328</v>
      </c>
      <c r="D38" s="2722">
        <f t="shared" si="1"/>
        <v>0.5764841517839443</v>
      </c>
      <c r="E38" s="17">
        <f t="shared" si="2"/>
        <v>1</v>
      </c>
      <c r="F38" s="17">
        <f t="shared" si="3"/>
        <v>3</v>
      </c>
      <c r="G38" s="17" t="str">
        <f t="shared" si="4"/>
        <v xml:space="preserve">改善 </v>
      </c>
    </row>
    <row r="39" spans="1:7">
      <c r="A39" s="2541">
        <v>44228</v>
      </c>
      <c r="B39" s="2722">
        <f>'2_1CLI統計表'!B102</f>
        <v>100.06582061314634</v>
      </c>
      <c r="C39" s="2722">
        <f t="shared" si="0"/>
        <v>99.63717979848262</v>
      </c>
      <c r="D39" s="2722">
        <f t="shared" si="1"/>
        <v>0.49076362157629205</v>
      </c>
      <c r="E39" s="17">
        <f t="shared" si="2"/>
        <v>1</v>
      </c>
      <c r="F39" s="17">
        <f t="shared" si="3"/>
        <v>3</v>
      </c>
      <c r="G39" s="17" t="str">
        <f t="shared" si="4"/>
        <v xml:space="preserve">改善 </v>
      </c>
    </row>
    <row r="40" spans="1:7">
      <c r="A40" s="2541">
        <v>44256</v>
      </c>
      <c r="B40" s="2722">
        <f>'2_1CLI統計表'!B103</f>
        <v>100.3709772761234</v>
      </c>
      <c r="C40" s="2722">
        <f t="shared" si="0"/>
        <v>100.03508059111402</v>
      </c>
      <c r="D40" s="2722">
        <f t="shared" si="1"/>
        <v>0.39790079263140399</v>
      </c>
      <c r="E40" s="17">
        <f t="shared" si="2"/>
        <v>1</v>
      </c>
      <c r="F40" s="17">
        <f t="shared" si="3"/>
        <v>3</v>
      </c>
      <c r="G40" s="17" t="str">
        <f t="shared" si="4"/>
        <v xml:space="preserve">改善 </v>
      </c>
    </row>
    <row r="41" spans="1:7">
      <c r="A41" s="2541">
        <v>44287</v>
      </c>
      <c r="B41" s="2722">
        <f>'2_1CLI統計表'!B104</f>
        <v>100.58300169360156</v>
      </c>
      <c r="C41" s="2722">
        <f t="shared" si="0"/>
        <v>100.33993319429044</v>
      </c>
      <c r="D41" s="2722">
        <f t="shared" si="1"/>
        <v>0.30485260317641405</v>
      </c>
      <c r="E41" s="17">
        <f t="shared" si="2"/>
        <v>1</v>
      </c>
      <c r="F41" s="17">
        <f t="shared" si="3"/>
        <v>3</v>
      </c>
      <c r="G41" s="17" t="str">
        <f t="shared" si="4"/>
        <v xml:space="preserve">改善 </v>
      </c>
    </row>
    <row r="42" spans="1:7">
      <c r="A42" s="2541">
        <v>44317</v>
      </c>
      <c r="B42" s="2722">
        <f>'2_1CLI統計表'!B105</f>
        <v>100.6954934447745</v>
      </c>
      <c r="C42" s="2722">
        <f t="shared" si="0"/>
        <v>100.5498241381665</v>
      </c>
      <c r="D42" s="2722">
        <f t="shared" si="1"/>
        <v>0.20989094387606144</v>
      </c>
      <c r="E42" s="17">
        <f t="shared" si="2"/>
        <v>1</v>
      </c>
      <c r="F42" s="17">
        <f t="shared" si="3"/>
        <v>3</v>
      </c>
      <c r="G42" s="17" t="str">
        <f t="shared" si="4"/>
        <v xml:space="preserve">改善 </v>
      </c>
    </row>
    <row r="43" spans="1:7">
      <c r="A43" s="2541">
        <v>44348</v>
      </c>
      <c r="B43" s="2722">
        <f>'2_1CLI統計表'!B106</f>
        <v>100.71480004360996</v>
      </c>
      <c r="C43" s="2722">
        <f t="shared" si="0"/>
        <v>100.66443172732868</v>
      </c>
      <c r="D43" s="2722">
        <f t="shared" si="1"/>
        <v>0.11460758916217628</v>
      </c>
      <c r="E43" s="17">
        <f t="shared" si="2"/>
        <v>1</v>
      </c>
      <c r="F43" s="17">
        <f t="shared" si="3"/>
        <v>3</v>
      </c>
      <c r="G43" s="17" t="str">
        <f t="shared" si="4"/>
        <v xml:space="preserve">改善 </v>
      </c>
    </row>
    <row r="44" spans="1:7">
      <c r="A44" s="2541">
        <v>44378</v>
      </c>
      <c r="B44" s="2722">
        <f>'2_1CLI統計表'!B107</f>
        <v>100.67405959787484</v>
      </c>
      <c r="C44" s="2722">
        <f t="shared" si="0"/>
        <v>100.69478436208642</v>
      </c>
      <c r="D44" s="2722">
        <f t="shared" si="1"/>
        <v>3.035263475774741E-2</v>
      </c>
      <c r="E44" s="17">
        <f t="shared" si="2"/>
        <v>1</v>
      </c>
      <c r="F44" s="17">
        <f t="shared" si="3"/>
        <v>3</v>
      </c>
      <c r="G44" s="17" t="str">
        <f t="shared" si="4"/>
        <v xml:space="preserve">改善 </v>
      </c>
    </row>
    <row r="45" spans="1:7">
      <c r="A45" s="2541">
        <v>44409</v>
      </c>
      <c r="B45" s="2722">
        <f>'2_1CLI統計表'!B108</f>
        <v>100.60073334646414</v>
      </c>
      <c r="C45" s="2722">
        <f t="shared" si="0"/>
        <v>100.66319766264964</v>
      </c>
      <c r="D45" s="2722">
        <f t="shared" si="1"/>
        <v>-3.1586699436786603E-2</v>
      </c>
      <c r="E45" s="17">
        <f t="shared" si="2"/>
        <v>-1</v>
      </c>
      <c r="F45" s="17">
        <f t="shared" si="3"/>
        <v>1</v>
      </c>
      <c r="G45" s="17" t="str">
        <f t="shared" si="4"/>
        <v xml:space="preserve"> ?</v>
      </c>
    </row>
    <row r="46" spans="1:7">
      <c r="A46" s="2541">
        <v>44440</v>
      </c>
      <c r="B46" s="2722">
        <f>'2_1CLI統計表'!B109</f>
        <v>100.52920885035257</v>
      </c>
      <c r="C46" s="2722">
        <f t="shared" si="0"/>
        <v>100.60133393156384</v>
      </c>
      <c r="D46" s="2722">
        <f t="shared" si="1"/>
        <v>-6.1863731085793461E-2</v>
      </c>
      <c r="E46" s="17">
        <f t="shared" si="2"/>
        <v>-1</v>
      </c>
      <c r="F46" s="17">
        <f t="shared" si="3"/>
        <v>-1</v>
      </c>
      <c r="G46" s="17" t="str">
        <f t="shared" si="4"/>
        <v xml:space="preserve"> ?</v>
      </c>
    </row>
    <row r="47" spans="1:7">
      <c r="A47" s="2541">
        <v>44470</v>
      </c>
      <c r="B47" s="2722">
        <f>'2_1CLI統計表'!B110</f>
        <v>100.51590046124645</v>
      </c>
      <c r="C47" s="2722">
        <f t="shared" si="0"/>
        <v>100.54861421935441</v>
      </c>
      <c r="D47" s="2722">
        <f t="shared" si="1"/>
        <v>-5.271971220943783E-2</v>
      </c>
      <c r="E47" s="17">
        <f t="shared" si="2"/>
        <v>-1</v>
      </c>
      <c r="F47" s="17">
        <f t="shared" si="3"/>
        <v>-3</v>
      </c>
      <c r="G47" s="17" t="str">
        <f t="shared" si="4"/>
        <v xml:space="preserve">悪化 </v>
      </c>
    </row>
    <row r="48" spans="1:7">
      <c r="A48" s="2541">
        <v>44501</v>
      </c>
      <c r="B48" s="2722">
        <f>'2_1CLI統計表'!B111</f>
        <v>100.55315937056042</v>
      </c>
      <c r="C48" s="2722">
        <f t="shared" si="0"/>
        <v>100.53275622738647</v>
      </c>
      <c r="D48" s="2722">
        <f t="shared" si="1"/>
        <v>-1.5857991967934026E-2</v>
      </c>
      <c r="E48" s="17">
        <f t="shared" si="2"/>
        <v>-1</v>
      </c>
      <c r="F48" s="17">
        <f t="shared" si="3"/>
        <v>-3</v>
      </c>
      <c r="G48" s="17" t="str">
        <f t="shared" si="4"/>
        <v xml:space="preserve">悪化 </v>
      </c>
    </row>
    <row r="49" spans="1:7">
      <c r="A49" s="2541">
        <v>44531</v>
      </c>
      <c r="B49" s="2722">
        <f>'2_1CLI統計表'!B112</f>
        <v>100.62587489425607</v>
      </c>
      <c r="C49" s="2722">
        <f t="shared" si="0"/>
        <v>100.56497824202097</v>
      </c>
      <c r="D49" s="2722">
        <f t="shared" si="1"/>
        <v>3.2222014634498919E-2</v>
      </c>
      <c r="E49" s="17">
        <f t="shared" si="2"/>
        <v>1</v>
      </c>
      <c r="F49" s="17">
        <f t="shared" si="3"/>
        <v>-1</v>
      </c>
      <c r="G49" s="17" t="str">
        <f t="shared" si="4"/>
        <v xml:space="preserve"> ?</v>
      </c>
    </row>
    <row r="50" spans="1:7">
      <c r="A50" s="2541">
        <v>44562</v>
      </c>
      <c r="B50" s="2722">
        <f>'2_1CLI統計表'!B113</f>
        <v>100.73733878767054</v>
      </c>
      <c r="C50" s="2722">
        <f t="shared" si="0"/>
        <v>100.63879101749568</v>
      </c>
      <c r="D50" s="2722">
        <f t="shared" si="1"/>
        <v>7.3812775474706882E-2</v>
      </c>
      <c r="E50" s="17">
        <f t="shared" si="2"/>
        <v>1</v>
      </c>
      <c r="F50" s="17">
        <f t="shared" si="3"/>
        <v>1</v>
      </c>
      <c r="G50" s="17" t="str">
        <f t="shared" si="4"/>
        <v xml:space="preserve"> ?</v>
      </c>
    </row>
    <row r="51" spans="1:7">
      <c r="A51" s="2541">
        <v>44593</v>
      </c>
      <c r="B51" s="2722">
        <f>'2_1CLI統計表'!B114</f>
        <v>100.90225861061789</v>
      </c>
      <c r="C51" s="2722">
        <f t="shared" si="0"/>
        <v>100.75515743084816</v>
      </c>
      <c r="D51" s="2722">
        <f t="shared" si="1"/>
        <v>0.11636641335248044</v>
      </c>
      <c r="E51" s="17">
        <f t="shared" si="2"/>
        <v>1</v>
      </c>
      <c r="F51" s="17">
        <f t="shared" si="3"/>
        <v>3</v>
      </c>
      <c r="G51" s="17" t="str">
        <f t="shared" si="4"/>
        <v xml:space="preserve">改善 </v>
      </c>
    </row>
    <row r="52" spans="1:7">
      <c r="A52" s="2541">
        <v>44621</v>
      </c>
      <c r="B52" s="2722">
        <f>'2_1CLI統計表'!B115</f>
        <v>101.10824716267234</v>
      </c>
      <c r="C52" s="2722">
        <f t="shared" si="0"/>
        <v>100.91594818698691</v>
      </c>
      <c r="D52" s="2722">
        <f t="shared" si="1"/>
        <v>0.16079075613875204</v>
      </c>
      <c r="E52" s="17">
        <f t="shared" si="2"/>
        <v>1</v>
      </c>
      <c r="F52" s="17">
        <f t="shared" si="3"/>
        <v>3</v>
      </c>
      <c r="G52" s="17" t="str">
        <f t="shared" si="4"/>
        <v xml:space="preserve">改善 </v>
      </c>
    </row>
    <row r="53" spans="1:7">
      <c r="A53" s="2541">
        <v>44652</v>
      </c>
      <c r="B53" s="2722">
        <f>'2_1CLI統計表'!B116</f>
        <v>101.28120753906201</v>
      </c>
      <c r="C53" s="2722">
        <f t="shared" si="0"/>
        <v>101.09723777078408</v>
      </c>
      <c r="D53" s="2722">
        <f t="shared" si="1"/>
        <v>0.18128958379716664</v>
      </c>
      <c r="E53" s="17">
        <f t="shared" si="2"/>
        <v>1</v>
      </c>
      <c r="F53" s="17">
        <f t="shared" si="3"/>
        <v>3</v>
      </c>
      <c r="G53" s="17" t="str">
        <f t="shared" si="4"/>
        <v xml:space="preserve">改善 </v>
      </c>
    </row>
    <row r="54" spans="1:7">
      <c r="A54" s="2541">
        <v>44682</v>
      </c>
      <c r="B54" s="2722">
        <f>'2_1CLI統計表'!B117</f>
        <v>101.38433413738971</v>
      </c>
      <c r="C54" s="2722">
        <f t="shared" si="0"/>
        <v>101.25792961304136</v>
      </c>
      <c r="D54" s="2722">
        <f t="shared" si="1"/>
        <v>0.16069184225727895</v>
      </c>
      <c r="E54" s="17">
        <f t="shared" si="2"/>
        <v>1</v>
      </c>
      <c r="F54" s="17">
        <f t="shared" si="3"/>
        <v>3</v>
      </c>
      <c r="G54" s="17" t="str">
        <f t="shared" si="4"/>
        <v xml:space="preserve">改善 </v>
      </c>
    </row>
    <row r="55" spans="1:7">
      <c r="A55" s="2541">
        <v>44713</v>
      </c>
      <c r="B55" s="2722">
        <f>'2_1CLI統計表'!B118</f>
        <v>101.46615176889696</v>
      </c>
      <c r="C55" s="2722">
        <f t="shared" si="0"/>
        <v>101.37723114844955</v>
      </c>
      <c r="D55" s="2722">
        <f t="shared" si="1"/>
        <v>0.11930153540819788</v>
      </c>
      <c r="E55" s="17">
        <f t="shared" si="2"/>
        <v>1</v>
      </c>
      <c r="F55" s="17">
        <f t="shared" si="3"/>
        <v>3</v>
      </c>
      <c r="G55" s="17" t="str">
        <f t="shared" si="4"/>
        <v xml:space="preserve">改善 </v>
      </c>
    </row>
    <row r="56" spans="1:7">
      <c r="A56" s="2541">
        <v>44743</v>
      </c>
      <c r="B56" s="2722">
        <f>'2_1CLI統計表'!B119</f>
        <v>101.50081799418244</v>
      </c>
      <c r="C56" s="2722">
        <f t="shared" si="0"/>
        <v>101.45043463348971</v>
      </c>
      <c r="D56" s="2722">
        <f t="shared" si="1"/>
        <v>7.3203485040153282E-2</v>
      </c>
      <c r="E56" s="17">
        <f t="shared" si="2"/>
        <v>1</v>
      </c>
      <c r="F56" s="17">
        <f t="shared" si="3"/>
        <v>3</v>
      </c>
      <c r="G56" s="17" t="str">
        <f t="shared" si="4"/>
        <v xml:space="preserve">改善 </v>
      </c>
    </row>
    <row r="57" spans="1:7">
      <c r="A57" s="2541">
        <v>44774</v>
      </c>
      <c r="B57" s="2722">
        <f>'2_1CLI統計表'!B120</f>
        <v>101.50055835357597</v>
      </c>
      <c r="C57" s="2722">
        <f t="shared" si="0"/>
        <v>101.48917603888513</v>
      </c>
      <c r="D57" s="2722">
        <f t="shared" si="1"/>
        <v>3.8741405395427364E-2</v>
      </c>
      <c r="E57" s="17">
        <f t="shared" si="2"/>
        <v>1</v>
      </c>
      <c r="F57" s="17">
        <f t="shared" si="3"/>
        <v>3</v>
      </c>
      <c r="G57" s="17" t="str">
        <f t="shared" si="4"/>
        <v xml:space="preserve">改善 </v>
      </c>
    </row>
    <row r="58" spans="1:7">
      <c r="A58" s="2541">
        <v>44805</v>
      </c>
      <c r="B58" s="2722">
        <f>'2_1CLI統計表'!B121</f>
        <v>101.47168135519992</v>
      </c>
      <c r="C58" s="2722">
        <f t="shared" si="0"/>
        <v>101.49101923431944</v>
      </c>
      <c r="D58" s="2722">
        <f t="shared" si="1"/>
        <v>1.8431954343043344E-3</v>
      </c>
      <c r="E58" s="17">
        <f t="shared" si="2"/>
        <v>1</v>
      </c>
      <c r="F58" s="17">
        <f t="shared" si="3"/>
        <v>3</v>
      </c>
      <c r="G58" s="17" t="str">
        <f t="shared" si="4"/>
        <v xml:space="preserve">改善 </v>
      </c>
    </row>
    <row r="59" spans="1:7">
      <c r="A59" s="2541">
        <v>44835</v>
      </c>
      <c r="B59" s="2722">
        <f>'2_1CLI統計表'!B122</f>
        <v>101.43602276182187</v>
      </c>
      <c r="C59" s="2722">
        <f t="shared" si="0"/>
        <v>101.46942082353257</v>
      </c>
      <c r="D59" s="2722">
        <f t="shared" si="1"/>
        <v>-2.1598410786864974E-2</v>
      </c>
      <c r="E59" s="17">
        <f t="shared" si="2"/>
        <v>-1</v>
      </c>
      <c r="F59" s="17">
        <f t="shared" si="3"/>
        <v>1</v>
      </c>
      <c r="G59" s="17" t="str">
        <f t="shared" si="4"/>
        <v xml:space="preserve"> ?</v>
      </c>
    </row>
    <row r="60" spans="1:7">
      <c r="A60" s="2541">
        <v>44866</v>
      </c>
      <c r="B60" s="2722">
        <f>'2_1CLI統計表'!B123</f>
        <v>101.33542847372193</v>
      </c>
      <c r="C60" s="2722">
        <f t="shared" si="0"/>
        <v>101.41437753024792</v>
      </c>
      <c r="D60" s="2722">
        <f t="shared" si="1"/>
        <v>-5.5043293284654737E-2</v>
      </c>
      <c r="E60" s="17">
        <f t="shared" si="2"/>
        <v>-1</v>
      </c>
      <c r="F60" s="17">
        <f t="shared" si="3"/>
        <v>-1</v>
      </c>
      <c r="G60" s="17" t="str">
        <f t="shared" si="4"/>
        <v xml:space="preserve"> ?</v>
      </c>
    </row>
    <row r="61" spans="1:7">
      <c r="A61" s="2541">
        <v>44896</v>
      </c>
      <c r="B61" s="2722">
        <f>'2_1CLI統計表'!B124</f>
        <v>101.16855647502979</v>
      </c>
      <c r="C61" s="2722">
        <f t="shared" si="0"/>
        <v>101.31333590352453</v>
      </c>
      <c r="D61" s="2722">
        <f t="shared" si="1"/>
        <v>-0.10104162672338646</v>
      </c>
      <c r="E61" s="17">
        <f t="shared" si="2"/>
        <v>-1</v>
      </c>
      <c r="F61" s="17">
        <f t="shared" si="3"/>
        <v>-3</v>
      </c>
      <c r="G61" s="17" t="str">
        <f t="shared" si="4"/>
        <v xml:space="preserve">悪化 </v>
      </c>
    </row>
    <row r="62" spans="1:7">
      <c r="A62" s="2541">
        <v>44927</v>
      </c>
      <c r="B62" s="2722">
        <f>'2_1CLI統計表'!B125</f>
        <v>100.96773408486308</v>
      </c>
      <c r="C62" s="2722">
        <f t="shared" si="0"/>
        <v>101.1572396778716</v>
      </c>
      <c r="D62" s="2722">
        <f t="shared" si="1"/>
        <v>-0.1560962256529308</v>
      </c>
      <c r="E62" s="17">
        <f t="shared" si="2"/>
        <v>-1</v>
      </c>
      <c r="F62" s="17">
        <f t="shared" si="3"/>
        <v>-3</v>
      </c>
      <c r="G62" s="17" t="str">
        <f t="shared" si="4"/>
        <v xml:space="preserve">悪化 </v>
      </c>
    </row>
    <row r="63" spans="1:7">
      <c r="A63" s="2541">
        <v>44958</v>
      </c>
      <c r="B63" s="2722">
        <f>'2_1CLI統計表'!B126</f>
        <v>100.73800462394128</v>
      </c>
      <c r="C63" s="2722">
        <f t="shared" si="0"/>
        <v>100.95809839461138</v>
      </c>
      <c r="D63" s="2722">
        <f t="shared" si="1"/>
        <v>-0.19914128326021796</v>
      </c>
      <c r="E63" s="17">
        <f t="shared" si="2"/>
        <v>-1</v>
      </c>
      <c r="F63" s="17">
        <f t="shared" si="3"/>
        <v>-3</v>
      </c>
      <c r="G63" s="17" t="str">
        <f t="shared" si="4"/>
        <v xml:space="preserve">悪化 </v>
      </c>
    </row>
    <row r="64" spans="1:7">
      <c r="A64" s="2541">
        <v>44986</v>
      </c>
      <c r="B64" s="2722">
        <f>'2_1CLI統計表'!B127</f>
        <v>100.56977475095982</v>
      </c>
      <c r="C64" s="2722">
        <f t="shared" si="0"/>
        <v>100.75850448658805</v>
      </c>
      <c r="D64" s="2722">
        <f t="shared" si="1"/>
        <v>-0.19959390802333132</v>
      </c>
      <c r="E64" s="17">
        <f t="shared" si="2"/>
        <v>-1</v>
      </c>
      <c r="F64" s="17">
        <f t="shared" si="3"/>
        <v>-3</v>
      </c>
      <c r="G64" s="17" t="str">
        <f t="shared" si="4"/>
        <v xml:space="preserve">悪化 </v>
      </c>
    </row>
    <row r="65" spans="1:7">
      <c r="A65" s="2541">
        <v>45017</v>
      </c>
      <c r="B65" s="2722">
        <f>'2_1CLI統計表'!B128</f>
        <v>100.45297188496448</v>
      </c>
      <c r="C65" s="2722">
        <f t="shared" si="0"/>
        <v>100.58691708662185</v>
      </c>
      <c r="D65" s="2722">
        <f t="shared" si="1"/>
        <v>-0.17158739996619943</v>
      </c>
      <c r="E65" s="17">
        <f t="shared" si="2"/>
        <v>-1</v>
      </c>
      <c r="F65" s="17">
        <f t="shared" si="3"/>
        <v>-3</v>
      </c>
      <c r="G65" s="17" t="str">
        <f t="shared" si="4"/>
        <v xml:space="preserve">悪化 </v>
      </c>
    </row>
    <row r="66" spans="1:7">
      <c r="A66" s="2541">
        <v>45047</v>
      </c>
      <c r="B66" s="2722">
        <f>'2_1CLI統計表'!B129</f>
        <v>100.36215623521504</v>
      </c>
      <c r="C66" s="2722">
        <f t="shared" si="0"/>
        <v>100.46163429037978</v>
      </c>
      <c r="D66" s="2722">
        <f t="shared" si="1"/>
        <v>-0.12528279624207528</v>
      </c>
      <c r="E66" s="17">
        <f t="shared" si="2"/>
        <v>-1</v>
      </c>
      <c r="F66" s="17">
        <f t="shared" si="3"/>
        <v>-3</v>
      </c>
      <c r="G66" s="17" t="str">
        <f t="shared" si="4"/>
        <v xml:space="preserve">悪化 </v>
      </c>
    </row>
    <row r="67" spans="1:7">
      <c r="A67" s="2541">
        <v>45078</v>
      </c>
      <c r="B67" s="2722">
        <f>'2_1CLI統計表'!B130</f>
        <v>100.28687902497529</v>
      </c>
      <c r="C67" s="2722">
        <f t="shared" si="0"/>
        <v>100.3673357150516</v>
      </c>
      <c r="D67" s="2722">
        <f t="shared" si="1"/>
        <v>-9.4298575328181755E-2</v>
      </c>
      <c r="E67" s="17">
        <f t="shared" si="2"/>
        <v>-1</v>
      </c>
      <c r="F67" s="17">
        <f t="shared" si="3"/>
        <v>-3</v>
      </c>
      <c r="G67" s="17" t="str">
        <f t="shared" si="4"/>
        <v xml:space="preserve">悪化 </v>
      </c>
    </row>
    <row r="68" spans="1:7">
      <c r="A68" s="2541">
        <v>45108</v>
      </c>
      <c r="B68" s="2722">
        <f>'2_1CLI統計表'!B131</f>
        <v>100.23566154053434</v>
      </c>
      <c r="C68" s="2722">
        <f t="shared" ref="C68:C92" si="5">AVERAGE(B66:B68)</f>
        <v>100.29489893357488</v>
      </c>
      <c r="D68" s="2722">
        <f t="shared" ref="D68:D92" si="6">C68-C67</f>
        <v>-7.2436781476710621E-2</v>
      </c>
      <c r="E68" s="17">
        <f t="shared" ref="E68:E92" si="7">IF(D68&lt;0,-1,1)</f>
        <v>-1</v>
      </c>
      <c r="F68" s="17">
        <f t="shared" ref="F68:F92" si="8">SUM(E66:E68)</f>
        <v>-3</v>
      </c>
      <c r="G68" s="17" t="str">
        <f>IF(F68=-3,"悪化 ",IF(F68=3,"改善 "," ?"))</f>
        <v xml:space="preserve">悪化 </v>
      </c>
    </row>
    <row r="69" spans="1:7">
      <c r="A69" s="2541">
        <v>45139</v>
      </c>
      <c r="B69" s="2722">
        <f>'2_1CLI統計表'!B132</f>
        <v>100.12879304215454</v>
      </c>
      <c r="C69" s="2722">
        <f t="shared" si="5"/>
        <v>100.21711120255473</v>
      </c>
      <c r="D69" s="2722">
        <f t="shared" si="6"/>
        <v>-7.7787731020151796E-2</v>
      </c>
      <c r="E69" s="17">
        <f t="shared" si="7"/>
        <v>-1</v>
      </c>
      <c r="F69" s="17">
        <f t="shared" si="8"/>
        <v>-3</v>
      </c>
      <c r="G69" s="17" t="str">
        <f t="shared" ref="G69:G92" si="9">IF(F69=-3,"悪化 ",IF(F69=3,"改善 "," ?"))</f>
        <v xml:space="preserve">悪化 </v>
      </c>
    </row>
    <row r="70" spans="1:7">
      <c r="A70" s="2541">
        <v>45170</v>
      </c>
      <c r="B70" s="2722">
        <f>'2_1CLI統計表'!B133</f>
        <v>99.946204858737175</v>
      </c>
      <c r="C70" s="2722">
        <f t="shared" si="5"/>
        <v>100.10355314714202</v>
      </c>
      <c r="D70" s="2722">
        <f t="shared" si="6"/>
        <v>-0.11355805541271025</v>
      </c>
      <c r="E70" s="17">
        <f t="shared" si="7"/>
        <v>-1</v>
      </c>
      <c r="F70" s="17">
        <f t="shared" si="8"/>
        <v>-3</v>
      </c>
      <c r="G70" s="17" t="str">
        <f t="shared" si="9"/>
        <v xml:space="preserve">悪化 </v>
      </c>
    </row>
    <row r="71" spans="1:7">
      <c r="A71" s="2541">
        <v>45200</v>
      </c>
      <c r="B71" s="2722">
        <f>'2_1CLI統計表'!B134</f>
        <v>99.675155143266394</v>
      </c>
      <c r="C71" s="2722">
        <f t="shared" si="5"/>
        <v>99.916717681386046</v>
      </c>
      <c r="D71" s="2722">
        <f t="shared" si="6"/>
        <v>-0.18683546575597632</v>
      </c>
      <c r="E71" s="17">
        <f t="shared" si="7"/>
        <v>-1</v>
      </c>
      <c r="F71" s="17">
        <f t="shared" si="8"/>
        <v>-3</v>
      </c>
      <c r="G71" s="17" t="str">
        <f t="shared" si="9"/>
        <v xml:space="preserve">悪化 </v>
      </c>
    </row>
    <row r="72" spans="1:7">
      <c r="A72" s="2541">
        <v>45231</v>
      </c>
      <c r="B72" s="2722">
        <f>'2_1CLI統計表'!B135</f>
        <v>99.310197309459141</v>
      </c>
      <c r="C72" s="2722">
        <f t="shared" si="5"/>
        <v>99.643852437154237</v>
      </c>
      <c r="D72" s="2722">
        <f t="shared" si="6"/>
        <v>-0.27286524423180936</v>
      </c>
      <c r="E72" s="17">
        <f t="shared" si="7"/>
        <v>-1</v>
      </c>
      <c r="F72" s="17">
        <f t="shared" si="8"/>
        <v>-3</v>
      </c>
      <c r="G72" s="17" t="str">
        <f t="shared" si="9"/>
        <v xml:space="preserve">悪化 </v>
      </c>
    </row>
    <row r="73" spans="1:7">
      <c r="A73" s="2541">
        <v>45261</v>
      </c>
      <c r="B73" s="2722">
        <f>'2_1CLI統計表'!B136</f>
        <v>98.992550548077432</v>
      </c>
      <c r="C73" s="2722">
        <f t="shared" si="5"/>
        <v>99.325967666934318</v>
      </c>
      <c r="D73" s="2722">
        <f t="shared" si="6"/>
        <v>-0.31788477021991923</v>
      </c>
      <c r="E73" s="17">
        <f t="shared" si="7"/>
        <v>-1</v>
      </c>
      <c r="F73" s="17">
        <f t="shared" si="8"/>
        <v>-3</v>
      </c>
      <c r="G73" s="17" t="str">
        <f t="shared" si="9"/>
        <v xml:space="preserve">悪化 </v>
      </c>
    </row>
    <row r="74" spans="1:7">
      <c r="A74" s="2541">
        <v>45292</v>
      </c>
      <c r="B74" s="2722">
        <f>'2_1CLI統計表'!B137</f>
        <v>98.764656047314361</v>
      </c>
      <c r="C74" s="2722">
        <f t="shared" si="5"/>
        <v>99.022467968283649</v>
      </c>
      <c r="D74" s="2722">
        <f t="shared" si="6"/>
        <v>-0.30349969865066839</v>
      </c>
      <c r="E74" s="17">
        <f t="shared" si="7"/>
        <v>-1</v>
      </c>
      <c r="F74" s="17">
        <f t="shared" si="8"/>
        <v>-3</v>
      </c>
      <c r="G74" s="17" t="str">
        <f t="shared" si="9"/>
        <v xml:space="preserve">悪化 </v>
      </c>
    </row>
    <row r="75" spans="1:7">
      <c r="A75" s="2541">
        <v>45323</v>
      </c>
      <c r="B75" s="2722">
        <f>'2_1CLI統計表'!B138</f>
        <v>98.702758201676176</v>
      </c>
      <c r="C75" s="2722">
        <f t="shared" si="5"/>
        <v>98.819988265689332</v>
      </c>
      <c r="D75" s="2722">
        <f t="shared" si="6"/>
        <v>-0.20247970259431725</v>
      </c>
      <c r="E75" s="17">
        <f t="shared" si="7"/>
        <v>-1</v>
      </c>
      <c r="F75" s="17">
        <f t="shared" si="8"/>
        <v>-3</v>
      </c>
      <c r="G75" s="17" t="str">
        <f t="shared" si="9"/>
        <v xml:space="preserve">悪化 </v>
      </c>
    </row>
    <row r="76" spans="1:7">
      <c r="A76" s="2541">
        <v>45352</v>
      </c>
      <c r="B76" s="2722">
        <f>'2_1CLI統計表'!B139</f>
        <v>98.793212220429851</v>
      </c>
      <c r="C76" s="2722">
        <f t="shared" si="5"/>
        <v>98.753542156473472</v>
      </c>
      <c r="D76" s="2722">
        <f t="shared" si="6"/>
        <v>-6.6446109215860361E-2</v>
      </c>
      <c r="E76" s="17">
        <f t="shared" si="7"/>
        <v>-1</v>
      </c>
      <c r="F76" s="17">
        <f t="shared" si="8"/>
        <v>-3</v>
      </c>
      <c r="G76" s="17" t="str">
        <f t="shared" si="9"/>
        <v xml:space="preserve">悪化 </v>
      </c>
    </row>
    <row r="77" spans="1:7">
      <c r="A77" s="2541">
        <v>45383</v>
      </c>
      <c r="B77" s="2722">
        <f>'2_1CLI統計表'!B140</f>
        <v>99.00853656649069</v>
      </c>
      <c r="C77" s="2722">
        <f t="shared" si="5"/>
        <v>98.834835662865586</v>
      </c>
      <c r="D77" s="2722">
        <f t="shared" si="6"/>
        <v>8.1293506392114523E-2</v>
      </c>
      <c r="E77" s="17">
        <f t="shared" si="7"/>
        <v>1</v>
      </c>
      <c r="F77" s="17">
        <f t="shared" si="8"/>
        <v>-1</v>
      </c>
      <c r="G77" s="17" t="str">
        <f t="shared" si="9"/>
        <v xml:space="preserve"> ?</v>
      </c>
    </row>
    <row r="78" spans="1:7">
      <c r="A78" s="2541">
        <v>45413</v>
      </c>
      <c r="B78" s="2722">
        <f>'2_1CLI統計表'!B141</f>
        <v>99.298233287006354</v>
      </c>
      <c r="C78" s="2722">
        <f t="shared" si="5"/>
        <v>99.033327357975622</v>
      </c>
      <c r="D78" s="2722">
        <f t="shared" si="6"/>
        <v>0.19849169511003595</v>
      </c>
      <c r="E78" s="17">
        <f t="shared" si="7"/>
        <v>1</v>
      </c>
      <c r="F78" s="17">
        <f t="shared" si="8"/>
        <v>1</v>
      </c>
      <c r="G78" s="17" t="str">
        <f t="shared" si="9"/>
        <v xml:space="preserve"> ?</v>
      </c>
    </row>
    <row r="79" spans="1:7">
      <c r="A79" s="2541">
        <v>45444</v>
      </c>
      <c r="B79" s="2722">
        <f>'2_1CLI統計表'!B142</f>
        <v>99.59073196139687</v>
      </c>
      <c r="C79" s="2722">
        <f t="shared" si="5"/>
        <v>99.299167271631291</v>
      </c>
      <c r="D79" s="2722">
        <f t="shared" si="6"/>
        <v>0.26583991365566817</v>
      </c>
      <c r="E79" s="17">
        <f t="shared" si="7"/>
        <v>1</v>
      </c>
      <c r="F79" s="17">
        <f t="shared" si="8"/>
        <v>3</v>
      </c>
      <c r="G79" s="17" t="str">
        <f t="shared" si="9"/>
        <v xml:space="preserve">改善 </v>
      </c>
    </row>
    <row r="80" spans="1:7">
      <c r="A80" s="2541">
        <v>45474</v>
      </c>
      <c r="B80" s="2722">
        <f>'2_1CLI統計表'!B143</f>
        <v>99.829246411257657</v>
      </c>
      <c r="C80" s="2722">
        <f t="shared" si="5"/>
        <v>99.57273721988696</v>
      </c>
      <c r="D80" s="2722">
        <f t="shared" si="6"/>
        <v>0.27356994825566971</v>
      </c>
      <c r="E80" s="17">
        <f t="shared" si="7"/>
        <v>1</v>
      </c>
      <c r="F80" s="17">
        <f t="shared" si="8"/>
        <v>3</v>
      </c>
      <c r="G80" s="17" t="str">
        <f t="shared" si="9"/>
        <v xml:space="preserve">改善 </v>
      </c>
    </row>
    <row r="81" spans="1:7">
      <c r="A81" s="2541">
        <v>45505</v>
      </c>
      <c r="B81" s="2722">
        <f>'2_1CLI統計表'!B144</f>
        <v>99.980043676785328</v>
      </c>
      <c r="C81" s="2722">
        <f t="shared" si="5"/>
        <v>99.800007349813271</v>
      </c>
      <c r="D81" s="2722">
        <f t="shared" si="6"/>
        <v>0.22727012992631046</v>
      </c>
      <c r="E81" s="17">
        <f t="shared" si="7"/>
        <v>1</v>
      </c>
      <c r="F81" s="17">
        <f t="shared" si="8"/>
        <v>3</v>
      </c>
      <c r="G81" s="17" t="str">
        <f t="shared" si="9"/>
        <v xml:space="preserve">改善 </v>
      </c>
    </row>
    <row r="82" spans="1:7">
      <c r="A82" s="2541">
        <v>45536</v>
      </c>
      <c r="B82" s="2722">
        <f>'2_1CLI統計表'!B145</f>
        <v>100.08947692289323</v>
      </c>
      <c r="C82" s="2722">
        <f t="shared" si="5"/>
        <v>99.96625567031208</v>
      </c>
      <c r="D82" s="2722">
        <f t="shared" si="6"/>
        <v>0.16624832049880922</v>
      </c>
      <c r="E82" s="17">
        <f t="shared" si="7"/>
        <v>1</v>
      </c>
      <c r="F82" s="17">
        <f t="shared" si="8"/>
        <v>3</v>
      </c>
      <c r="G82" s="17" t="str">
        <f t="shared" si="9"/>
        <v xml:space="preserve">改善 </v>
      </c>
    </row>
    <row r="83" spans="1:7">
      <c r="A83" s="2541">
        <v>45566</v>
      </c>
      <c r="B83" s="2722">
        <f>'2_1CLI統計表'!B146</f>
        <v>100.03355098426809</v>
      </c>
      <c r="C83" s="2722">
        <f t="shared" si="5"/>
        <v>100.03435719464888</v>
      </c>
      <c r="D83" s="2722">
        <f t="shared" si="6"/>
        <v>6.8101524336796615E-2</v>
      </c>
      <c r="E83" s="17">
        <f t="shared" si="7"/>
        <v>1</v>
      </c>
      <c r="F83" s="17">
        <f t="shared" si="8"/>
        <v>3</v>
      </c>
      <c r="G83" s="17" t="str">
        <f t="shared" si="9"/>
        <v xml:space="preserve">改善 </v>
      </c>
    </row>
    <row r="84" spans="1:7">
      <c r="A84" s="2541">
        <v>45597</v>
      </c>
      <c r="B84" s="2722">
        <f>'2_1CLI統計表'!B147</f>
        <v>99.989118223849133</v>
      </c>
      <c r="C84" s="2722">
        <f t="shared" si="5"/>
        <v>100.03738204367015</v>
      </c>
      <c r="D84" s="2722">
        <f t="shared" si="6"/>
        <v>3.0248490212727575E-3</v>
      </c>
      <c r="E84" s="17">
        <f t="shared" si="7"/>
        <v>1</v>
      </c>
      <c r="F84" s="17">
        <f t="shared" si="8"/>
        <v>3</v>
      </c>
      <c r="G84" s="17" t="str">
        <f t="shared" si="9"/>
        <v xml:space="preserve">改善 </v>
      </c>
    </row>
    <row r="85" spans="1:7">
      <c r="A85" s="2541">
        <v>45627</v>
      </c>
      <c r="B85" s="2722">
        <f>'2_1CLI統計表'!B148</f>
        <v>100.0081310566694</v>
      </c>
      <c r="C85" s="2722">
        <f t="shared" si="5"/>
        <v>100.01026675492888</v>
      </c>
      <c r="D85" s="2722">
        <f t="shared" si="6"/>
        <v>-2.7115288741271115E-2</v>
      </c>
      <c r="E85" s="17">
        <f t="shared" si="7"/>
        <v>-1</v>
      </c>
      <c r="F85" s="17">
        <f t="shared" si="8"/>
        <v>1</v>
      </c>
      <c r="G85" s="17" t="str">
        <f t="shared" si="9"/>
        <v xml:space="preserve"> ?</v>
      </c>
    </row>
    <row r="86" spans="1:7">
      <c r="A86" s="2541">
        <v>45658</v>
      </c>
      <c r="B86" s="2722">
        <f>'2_1CLI統計表'!B149</f>
        <v>100.05342121872347</v>
      </c>
      <c r="C86" s="2722">
        <f t="shared" si="5"/>
        <v>100.016890166414</v>
      </c>
      <c r="D86" s="2722">
        <f t="shared" si="6"/>
        <v>6.6234114851226877E-3</v>
      </c>
      <c r="E86" s="17">
        <f t="shared" si="7"/>
        <v>1</v>
      </c>
      <c r="F86" s="17">
        <f t="shared" si="8"/>
        <v>1</v>
      </c>
      <c r="G86" s="17" t="str">
        <f t="shared" si="9"/>
        <v xml:space="preserve"> ?</v>
      </c>
    </row>
    <row r="87" spans="1:7">
      <c r="A87" s="2541">
        <v>45689</v>
      </c>
      <c r="B87" s="2722">
        <f>'2_1CLI統計表'!B150</f>
        <v>100.02302927485309</v>
      </c>
      <c r="C87" s="2722">
        <f t="shared" si="5"/>
        <v>100.02819385008199</v>
      </c>
      <c r="D87" s="2722">
        <f t="shared" si="6"/>
        <v>1.1303683667989617E-2</v>
      </c>
      <c r="E87" s="17">
        <f t="shared" si="7"/>
        <v>1</v>
      </c>
      <c r="F87" s="17">
        <f t="shared" si="8"/>
        <v>1</v>
      </c>
      <c r="G87" s="17" t="str">
        <f t="shared" si="9"/>
        <v xml:space="preserve"> ?</v>
      </c>
    </row>
    <row r="88" spans="1:7">
      <c r="A88" s="2541">
        <v>45717</v>
      </c>
      <c r="B88" s="2722">
        <f>'2_1CLI統計表'!B151</f>
        <v>99.891858254832712</v>
      </c>
      <c r="C88" s="2722">
        <f t="shared" si="5"/>
        <v>99.989436249469748</v>
      </c>
      <c r="D88" s="2722">
        <f t="shared" si="6"/>
        <v>-3.8757600612242982E-2</v>
      </c>
      <c r="E88" s="17">
        <f t="shared" si="7"/>
        <v>-1</v>
      </c>
      <c r="F88" s="17">
        <f t="shared" si="8"/>
        <v>1</v>
      </c>
      <c r="G88" s="17" t="str">
        <f t="shared" si="9"/>
        <v xml:space="preserve"> ?</v>
      </c>
    </row>
    <row r="89" spans="1:7">
      <c r="A89" s="2541">
        <v>45748</v>
      </c>
      <c r="B89" s="2722">
        <f>'2_1CLI統計表'!B152</f>
        <v>99.713214966240784</v>
      </c>
      <c r="C89" s="2722">
        <f t="shared" si="5"/>
        <v>99.876034165308866</v>
      </c>
      <c r="D89" s="2722">
        <f t="shared" si="6"/>
        <v>-0.1134020841608816</v>
      </c>
      <c r="E89" s="17">
        <f t="shared" si="7"/>
        <v>-1</v>
      </c>
      <c r="F89" s="17">
        <f t="shared" si="8"/>
        <v>-1</v>
      </c>
      <c r="G89" s="17" t="str">
        <f t="shared" si="9"/>
        <v xml:space="preserve"> ?</v>
      </c>
    </row>
    <row r="90" spans="1:7">
      <c r="A90" s="2541">
        <v>45778</v>
      </c>
      <c r="B90" s="2722">
        <f>'2_1CLI統計表'!B153</f>
        <v>99.654929555237885</v>
      </c>
      <c r="C90" s="2722">
        <f t="shared" si="5"/>
        <v>99.753334258770451</v>
      </c>
      <c r="D90" s="2722">
        <f t="shared" si="6"/>
        <v>-0.12269990653841489</v>
      </c>
      <c r="E90" s="17">
        <f t="shared" si="7"/>
        <v>-1</v>
      </c>
      <c r="F90" s="17">
        <f t="shared" si="8"/>
        <v>-3</v>
      </c>
      <c r="G90" s="17" t="str">
        <f t="shared" si="9"/>
        <v xml:space="preserve">悪化 </v>
      </c>
    </row>
    <row r="91" spans="1:7">
      <c r="A91" s="2541">
        <v>45809</v>
      </c>
      <c r="B91" s="2722">
        <f>'2_1CLI統計表'!B154</f>
        <v>99.677172076200435</v>
      </c>
      <c r="C91" s="2722">
        <f t="shared" si="5"/>
        <v>99.681772199226359</v>
      </c>
      <c r="D91" s="2722">
        <f t="shared" si="6"/>
        <v>-7.1562059544092449E-2</v>
      </c>
      <c r="E91" s="17">
        <f t="shared" si="7"/>
        <v>-1</v>
      </c>
      <c r="F91" s="17">
        <f t="shared" si="8"/>
        <v>-3</v>
      </c>
      <c r="G91" s="17" t="str">
        <f t="shared" si="9"/>
        <v xml:space="preserve">悪化 </v>
      </c>
    </row>
    <row r="92" spans="1:7">
      <c r="A92" s="2541">
        <v>45839</v>
      </c>
      <c r="B92" s="2722">
        <f>'2_1CLI統計表'!B155</f>
        <v>99.724177082102401</v>
      </c>
      <c r="C92" s="2722">
        <f t="shared" si="5"/>
        <v>99.685426237846912</v>
      </c>
      <c r="D92" s="2722">
        <f t="shared" si="6"/>
        <v>3.654038620553024E-3</v>
      </c>
      <c r="E92" s="17">
        <f t="shared" si="7"/>
        <v>1</v>
      </c>
      <c r="F92" s="17">
        <f t="shared" si="8"/>
        <v>-1</v>
      </c>
      <c r="G92" s="17" t="str">
        <f t="shared" si="9"/>
        <v xml:space="preserve"> ?</v>
      </c>
    </row>
    <row r="93" spans="1:7">
      <c r="A93" s="2541">
        <v>45870</v>
      </c>
      <c r="B93" s="2722">
        <f>'2_1CLI統計表'!B156</f>
        <v>99.793027980131072</v>
      </c>
      <c r="C93" s="2722">
        <f t="shared" ref="C93" si="10">AVERAGE(B91:B93)</f>
        <v>99.731459046144622</v>
      </c>
      <c r="D93" s="2722">
        <f t="shared" ref="D93" si="11">C93-C92</f>
        <v>4.6032808297709948E-2</v>
      </c>
      <c r="E93" s="17">
        <f t="shared" ref="E93" si="12">IF(D93&lt;0,-1,1)</f>
        <v>1</v>
      </c>
      <c r="F93" s="17">
        <f t="shared" ref="F93" si="13">SUM(E91:E93)</f>
        <v>1</v>
      </c>
      <c r="G93" s="17" t="str">
        <f t="shared" ref="G93" si="14">IF(F93=-3,"悪化 ",IF(F93=3,"改善 "," ?"))</f>
        <v xml:space="preserve"> ?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C8368-F0B4-4606-8632-14D623268179}">
  <sheetPr>
    <tabColor theme="8" tint="0.79998168889431442"/>
  </sheetPr>
  <dimension ref="A1:AR102"/>
  <sheetViews>
    <sheetView workbookViewId="0">
      <pane xSplit="2" ySplit="6" topLeftCell="C88" activePane="bottomRight" state="frozen"/>
      <selection pane="topRight" activeCell="C1" sqref="C1"/>
      <selection pane="bottomLeft" activeCell="A7" sqref="A7"/>
      <selection pane="bottomRight" activeCell="A91" sqref="A91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5" width="10.6328125" style="24" customWidth="1"/>
    <col min="6" max="7" width="5.08984375" style="24" customWidth="1"/>
    <col min="8" max="8" width="7.6328125" style="24" customWidth="1"/>
    <col min="9" max="11" width="10.6328125" style="24" customWidth="1"/>
    <col min="12" max="13" width="5.08984375" style="24" customWidth="1"/>
    <col min="14" max="14" width="7.6328125" style="24" customWidth="1"/>
    <col min="15" max="17" width="10.6328125" style="24" customWidth="1"/>
    <col min="18" max="19" width="5.08984375" style="24" customWidth="1"/>
    <col min="20" max="20" width="7.6328125" style="24" customWidth="1"/>
    <col min="21" max="23" width="10.6328125" style="24" customWidth="1"/>
    <col min="24" max="26" width="7.453125" style="24" customWidth="1"/>
    <col min="27" max="29" width="10.6328125" style="24" customWidth="1"/>
    <col min="30" max="31" width="5.08984375" style="24" customWidth="1"/>
    <col min="32" max="32" width="7.6328125" style="24" customWidth="1"/>
    <col min="33" max="35" width="10.6328125" style="24" customWidth="1"/>
    <col min="36" max="37" width="5.08984375" style="24" customWidth="1"/>
    <col min="38" max="38" width="7.6328125" style="24" customWidth="1"/>
    <col min="39" max="41" width="10.6328125" style="24" customWidth="1"/>
    <col min="42" max="43" width="5.08984375" style="24" customWidth="1"/>
    <col min="44" max="44" width="7.6328125" style="24" customWidth="1"/>
    <col min="45" max="243" width="14.08984375" style="24"/>
    <col min="244" max="244" width="8.36328125" style="24" customWidth="1"/>
    <col min="245" max="245" width="5.36328125" style="24" customWidth="1"/>
    <col min="246" max="246" width="7.36328125" style="24" customWidth="1"/>
    <col min="247" max="248" width="8" style="24" customWidth="1"/>
    <col min="249" max="249" width="9.36328125" style="24" customWidth="1"/>
    <col min="250" max="250" width="8" style="24" customWidth="1"/>
    <col min="251" max="251" width="8.453125" style="24" customWidth="1"/>
    <col min="252" max="252" width="10.90625" style="24" customWidth="1"/>
    <col min="253" max="499" width="14.08984375" style="24"/>
    <col min="500" max="500" width="8.36328125" style="24" customWidth="1"/>
    <col min="501" max="501" width="5.36328125" style="24" customWidth="1"/>
    <col min="502" max="502" width="7.36328125" style="24" customWidth="1"/>
    <col min="503" max="504" width="8" style="24" customWidth="1"/>
    <col min="505" max="505" width="9.36328125" style="24" customWidth="1"/>
    <col min="506" max="506" width="8" style="24" customWidth="1"/>
    <col min="507" max="507" width="8.453125" style="24" customWidth="1"/>
    <col min="508" max="508" width="10.90625" style="24" customWidth="1"/>
    <col min="509" max="755" width="14.08984375" style="24"/>
    <col min="756" max="756" width="8.36328125" style="24" customWidth="1"/>
    <col min="757" max="757" width="5.36328125" style="24" customWidth="1"/>
    <col min="758" max="758" width="7.36328125" style="24" customWidth="1"/>
    <col min="759" max="760" width="8" style="24" customWidth="1"/>
    <col min="761" max="761" width="9.36328125" style="24" customWidth="1"/>
    <col min="762" max="762" width="8" style="24" customWidth="1"/>
    <col min="763" max="763" width="8.453125" style="24" customWidth="1"/>
    <col min="764" max="764" width="10.90625" style="24" customWidth="1"/>
    <col min="765" max="1011" width="14.08984375" style="24"/>
    <col min="1012" max="1012" width="8.36328125" style="24" customWidth="1"/>
    <col min="1013" max="1013" width="5.36328125" style="24" customWidth="1"/>
    <col min="1014" max="1014" width="7.36328125" style="24" customWidth="1"/>
    <col min="1015" max="1016" width="8" style="24" customWidth="1"/>
    <col min="1017" max="1017" width="9.36328125" style="24" customWidth="1"/>
    <col min="1018" max="1018" width="8" style="24" customWidth="1"/>
    <col min="1019" max="1019" width="8.453125" style="24" customWidth="1"/>
    <col min="1020" max="1020" width="10.90625" style="24" customWidth="1"/>
    <col min="1021" max="1267" width="14.08984375" style="24"/>
    <col min="1268" max="1268" width="8.36328125" style="24" customWidth="1"/>
    <col min="1269" max="1269" width="5.36328125" style="24" customWidth="1"/>
    <col min="1270" max="1270" width="7.36328125" style="24" customWidth="1"/>
    <col min="1271" max="1272" width="8" style="24" customWidth="1"/>
    <col min="1273" max="1273" width="9.36328125" style="24" customWidth="1"/>
    <col min="1274" max="1274" width="8" style="24" customWidth="1"/>
    <col min="1275" max="1275" width="8.453125" style="24" customWidth="1"/>
    <col min="1276" max="1276" width="10.90625" style="24" customWidth="1"/>
    <col min="1277" max="1523" width="14.08984375" style="24"/>
    <col min="1524" max="1524" width="8.36328125" style="24" customWidth="1"/>
    <col min="1525" max="1525" width="5.36328125" style="24" customWidth="1"/>
    <col min="1526" max="1526" width="7.36328125" style="24" customWidth="1"/>
    <col min="1527" max="1528" width="8" style="24" customWidth="1"/>
    <col min="1529" max="1529" width="9.36328125" style="24" customWidth="1"/>
    <col min="1530" max="1530" width="8" style="24" customWidth="1"/>
    <col min="1531" max="1531" width="8.453125" style="24" customWidth="1"/>
    <col min="1532" max="1532" width="10.90625" style="24" customWidth="1"/>
    <col min="1533" max="1779" width="14.08984375" style="24"/>
    <col min="1780" max="1780" width="8.36328125" style="24" customWidth="1"/>
    <col min="1781" max="1781" width="5.36328125" style="24" customWidth="1"/>
    <col min="1782" max="1782" width="7.36328125" style="24" customWidth="1"/>
    <col min="1783" max="1784" width="8" style="24" customWidth="1"/>
    <col min="1785" max="1785" width="9.36328125" style="24" customWidth="1"/>
    <col min="1786" max="1786" width="8" style="24" customWidth="1"/>
    <col min="1787" max="1787" width="8.453125" style="24" customWidth="1"/>
    <col min="1788" max="1788" width="10.90625" style="24" customWidth="1"/>
    <col min="1789" max="2035" width="14.08984375" style="24"/>
    <col min="2036" max="2036" width="8.36328125" style="24" customWidth="1"/>
    <col min="2037" max="2037" width="5.36328125" style="24" customWidth="1"/>
    <col min="2038" max="2038" width="7.36328125" style="24" customWidth="1"/>
    <col min="2039" max="2040" width="8" style="24" customWidth="1"/>
    <col min="2041" max="2041" width="9.36328125" style="24" customWidth="1"/>
    <col min="2042" max="2042" width="8" style="24" customWidth="1"/>
    <col min="2043" max="2043" width="8.453125" style="24" customWidth="1"/>
    <col min="2044" max="2044" width="10.90625" style="24" customWidth="1"/>
    <col min="2045" max="2291" width="14.08984375" style="24"/>
    <col min="2292" max="2292" width="8.36328125" style="24" customWidth="1"/>
    <col min="2293" max="2293" width="5.36328125" style="24" customWidth="1"/>
    <col min="2294" max="2294" width="7.36328125" style="24" customWidth="1"/>
    <col min="2295" max="2296" width="8" style="24" customWidth="1"/>
    <col min="2297" max="2297" width="9.36328125" style="24" customWidth="1"/>
    <col min="2298" max="2298" width="8" style="24" customWidth="1"/>
    <col min="2299" max="2299" width="8.453125" style="24" customWidth="1"/>
    <col min="2300" max="2300" width="10.90625" style="24" customWidth="1"/>
    <col min="2301" max="2547" width="14.08984375" style="24"/>
    <col min="2548" max="2548" width="8.36328125" style="24" customWidth="1"/>
    <col min="2549" max="2549" width="5.36328125" style="24" customWidth="1"/>
    <col min="2550" max="2550" width="7.36328125" style="24" customWidth="1"/>
    <col min="2551" max="2552" width="8" style="24" customWidth="1"/>
    <col min="2553" max="2553" width="9.36328125" style="24" customWidth="1"/>
    <col min="2554" max="2554" width="8" style="24" customWidth="1"/>
    <col min="2555" max="2555" width="8.453125" style="24" customWidth="1"/>
    <col min="2556" max="2556" width="10.90625" style="24" customWidth="1"/>
    <col min="2557" max="2803" width="14.08984375" style="24"/>
    <col min="2804" max="2804" width="8.36328125" style="24" customWidth="1"/>
    <col min="2805" max="2805" width="5.36328125" style="24" customWidth="1"/>
    <col min="2806" max="2806" width="7.36328125" style="24" customWidth="1"/>
    <col min="2807" max="2808" width="8" style="24" customWidth="1"/>
    <col min="2809" max="2809" width="9.36328125" style="24" customWidth="1"/>
    <col min="2810" max="2810" width="8" style="24" customWidth="1"/>
    <col min="2811" max="2811" width="8.453125" style="24" customWidth="1"/>
    <col min="2812" max="2812" width="10.90625" style="24" customWidth="1"/>
    <col min="2813" max="3059" width="14.08984375" style="24"/>
    <col min="3060" max="3060" width="8.36328125" style="24" customWidth="1"/>
    <col min="3061" max="3061" width="5.36328125" style="24" customWidth="1"/>
    <col min="3062" max="3062" width="7.36328125" style="24" customWidth="1"/>
    <col min="3063" max="3064" width="8" style="24" customWidth="1"/>
    <col min="3065" max="3065" width="9.36328125" style="24" customWidth="1"/>
    <col min="3066" max="3066" width="8" style="24" customWidth="1"/>
    <col min="3067" max="3067" width="8.453125" style="24" customWidth="1"/>
    <col min="3068" max="3068" width="10.90625" style="24" customWidth="1"/>
    <col min="3069" max="3315" width="14.08984375" style="24"/>
    <col min="3316" max="3316" width="8.36328125" style="24" customWidth="1"/>
    <col min="3317" max="3317" width="5.36328125" style="24" customWidth="1"/>
    <col min="3318" max="3318" width="7.36328125" style="24" customWidth="1"/>
    <col min="3319" max="3320" width="8" style="24" customWidth="1"/>
    <col min="3321" max="3321" width="9.36328125" style="24" customWidth="1"/>
    <col min="3322" max="3322" width="8" style="24" customWidth="1"/>
    <col min="3323" max="3323" width="8.453125" style="24" customWidth="1"/>
    <col min="3324" max="3324" width="10.90625" style="24" customWidth="1"/>
    <col min="3325" max="3571" width="14.08984375" style="24"/>
    <col min="3572" max="3572" width="8.36328125" style="24" customWidth="1"/>
    <col min="3573" max="3573" width="5.36328125" style="24" customWidth="1"/>
    <col min="3574" max="3574" width="7.36328125" style="24" customWidth="1"/>
    <col min="3575" max="3576" width="8" style="24" customWidth="1"/>
    <col min="3577" max="3577" width="9.36328125" style="24" customWidth="1"/>
    <col min="3578" max="3578" width="8" style="24" customWidth="1"/>
    <col min="3579" max="3579" width="8.453125" style="24" customWidth="1"/>
    <col min="3580" max="3580" width="10.90625" style="24" customWidth="1"/>
    <col min="3581" max="3827" width="14.08984375" style="24"/>
    <col min="3828" max="3828" width="8.36328125" style="24" customWidth="1"/>
    <col min="3829" max="3829" width="5.36328125" style="24" customWidth="1"/>
    <col min="3830" max="3830" width="7.36328125" style="24" customWidth="1"/>
    <col min="3831" max="3832" width="8" style="24" customWidth="1"/>
    <col min="3833" max="3833" width="9.36328125" style="24" customWidth="1"/>
    <col min="3834" max="3834" width="8" style="24" customWidth="1"/>
    <col min="3835" max="3835" width="8.453125" style="24" customWidth="1"/>
    <col min="3836" max="3836" width="10.90625" style="24" customWidth="1"/>
    <col min="3837" max="4083" width="14.08984375" style="24"/>
    <col min="4084" max="4084" width="8.36328125" style="24" customWidth="1"/>
    <col min="4085" max="4085" width="5.36328125" style="24" customWidth="1"/>
    <col min="4086" max="4086" width="7.36328125" style="24" customWidth="1"/>
    <col min="4087" max="4088" width="8" style="24" customWidth="1"/>
    <col min="4089" max="4089" width="9.36328125" style="24" customWidth="1"/>
    <col min="4090" max="4090" width="8" style="24" customWidth="1"/>
    <col min="4091" max="4091" width="8.453125" style="24" customWidth="1"/>
    <col min="4092" max="4092" width="10.90625" style="24" customWidth="1"/>
    <col min="4093" max="4339" width="14.08984375" style="24"/>
    <col min="4340" max="4340" width="8.36328125" style="24" customWidth="1"/>
    <col min="4341" max="4341" width="5.36328125" style="24" customWidth="1"/>
    <col min="4342" max="4342" width="7.36328125" style="24" customWidth="1"/>
    <col min="4343" max="4344" width="8" style="24" customWidth="1"/>
    <col min="4345" max="4345" width="9.36328125" style="24" customWidth="1"/>
    <col min="4346" max="4346" width="8" style="24" customWidth="1"/>
    <col min="4347" max="4347" width="8.453125" style="24" customWidth="1"/>
    <col min="4348" max="4348" width="10.90625" style="24" customWidth="1"/>
    <col min="4349" max="4595" width="14.08984375" style="24"/>
    <col min="4596" max="4596" width="8.36328125" style="24" customWidth="1"/>
    <col min="4597" max="4597" width="5.36328125" style="24" customWidth="1"/>
    <col min="4598" max="4598" width="7.36328125" style="24" customWidth="1"/>
    <col min="4599" max="4600" width="8" style="24" customWidth="1"/>
    <col min="4601" max="4601" width="9.36328125" style="24" customWidth="1"/>
    <col min="4602" max="4602" width="8" style="24" customWidth="1"/>
    <col min="4603" max="4603" width="8.453125" style="24" customWidth="1"/>
    <col min="4604" max="4604" width="10.90625" style="24" customWidth="1"/>
    <col min="4605" max="4851" width="14.08984375" style="24"/>
    <col min="4852" max="4852" width="8.36328125" style="24" customWidth="1"/>
    <col min="4853" max="4853" width="5.36328125" style="24" customWidth="1"/>
    <col min="4854" max="4854" width="7.36328125" style="24" customWidth="1"/>
    <col min="4855" max="4856" width="8" style="24" customWidth="1"/>
    <col min="4857" max="4857" width="9.36328125" style="24" customWidth="1"/>
    <col min="4858" max="4858" width="8" style="24" customWidth="1"/>
    <col min="4859" max="4859" width="8.453125" style="24" customWidth="1"/>
    <col min="4860" max="4860" width="10.90625" style="24" customWidth="1"/>
    <col min="4861" max="5107" width="14.08984375" style="24"/>
    <col min="5108" max="5108" width="8.36328125" style="24" customWidth="1"/>
    <col min="5109" max="5109" width="5.36328125" style="24" customWidth="1"/>
    <col min="5110" max="5110" width="7.36328125" style="24" customWidth="1"/>
    <col min="5111" max="5112" width="8" style="24" customWidth="1"/>
    <col min="5113" max="5113" width="9.36328125" style="24" customWidth="1"/>
    <col min="5114" max="5114" width="8" style="24" customWidth="1"/>
    <col min="5115" max="5115" width="8.453125" style="24" customWidth="1"/>
    <col min="5116" max="5116" width="10.90625" style="24" customWidth="1"/>
    <col min="5117" max="5363" width="14.08984375" style="24"/>
    <col min="5364" max="5364" width="8.36328125" style="24" customWidth="1"/>
    <col min="5365" max="5365" width="5.36328125" style="24" customWidth="1"/>
    <col min="5366" max="5366" width="7.36328125" style="24" customWidth="1"/>
    <col min="5367" max="5368" width="8" style="24" customWidth="1"/>
    <col min="5369" max="5369" width="9.36328125" style="24" customWidth="1"/>
    <col min="5370" max="5370" width="8" style="24" customWidth="1"/>
    <col min="5371" max="5371" width="8.453125" style="24" customWidth="1"/>
    <col min="5372" max="5372" width="10.90625" style="24" customWidth="1"/>
    <col min="5373" max="5619" width="14.08984375" style="24"/>
    <col min="5620" max="5620" width="8.36328125" style="24" customWidth="1"/>
    <col min="5621" max="5621" width="5.36328125" style="24" customWidth="1"/>
    <col min="5622" max="5622" width="7.36328125" style="24" customWidth="1"/>
    <col min="5623" max="5624" width="8" style="24" customWidth="1"/>
    <col min="5625" max="5625" width="9.36328125" style="24" customWidth="1"/>
    <col min="5626" max="5626" width="8" style="24" customWidth="1"/>
    <col min="5627" max="5627" width="8.453125" style="24" customWidth="1"/>
    <col min="5628" max="5628" width="10.90625" style="24" customWidth="1"/>
    <col min="5629" max="5875" width="14.08984375" style="24"/>
    <col min="5876" max="5876" width="8.36328125" style="24" customWidth="1"/>
    <col min="5877" max="5877" width="5.36328125" style="24" customWidth="1"/>
    <col min="5878" max="5878" width="7.36328125" style="24" customWidth="1"/>
    <col min="5879" max="5880" width="8" style="24" customWidth="1"/>
    <col min="5881" max="5881" width="9.36328125" style="24" customWidth="1"/>
    <col min="5882" max="5882" width="8" style="24" customWidth="1"/>
    <col min="5883" max="5883" width="8.453125" style="24" customWidth="1"/>
    <col min="5884" max="5884" width="10.90625" style="24" customWidth="1"/>
    <col min="5885" max="6131" width="14.08984375" style="24"/>
    <col min="6132" max="6132" width="8.36328125" style="24" customWidth="1"/>
    <col min="6133" max="6133" width="5.36328125" style="24" customWidth="1"/>
    <col min="6134" max="6134" width="7.36328125" style="24" customWidth="1"/>
    <col min="6135" max="6136" width="8" style="24" customWidth="1"/>
    <col min="6137" max="6137" width="9.36328125" style="24" customWidth="1"/>
    <col min="6138" max="6138" width="8" style="24" customWidth="1"/>
    <col min="6139" max="6139" width="8.453125" style="24" customWidth="1"/>
    <col min="6140" max="6140" width="10.90625" style="24" customWidth="1"/>
    <col min="6141" max="6387" width="14.08984375" style="24"/>
    <col min="6388" max="6388" width="8.36328125" style="24" customWidth="1"/>
    <col min="6389" max="6389" width="5.36328125" style="24" customWidth="1"/>
    <col min="6390" max="6390" width="7.36328125" style="24" customWidth="1"/>
    <col min="6391" max="6392" width="8" style="24" customWidth="1"/>
    <col min="6393" max="6393" width="9.36328125" style="24" customWidth="1"/>
    <col min="6394" max="6394" width="8" style="24" customWidth="1"/>
    <col min="6395" max="6395" width="8.453125" style="24" customWidth="1"/>
    <col min="6396" max="6396" width="10.90625" style="24" customWidth="1"/>
    <col min="6397" max="6643" width="14.08984375" style="24"/>
    <col min="6644" max="6644" width="8.36328125" style="24" customWidth="1"/>
    <col min="6645" max="6645" width="5.36328125" style="24" customWidth="1"/>
    <col min="6646" max="6646" width="7.36328125" style="24" customWidth="1"/>
    <col min="6647" max="6648" width="8" style="24" customWidth="1"/>
    <col min="6649" max="6649" width="9.36328125" style="24" customWidth="1"/>
    <col min="6650" max="6650" width="8" style="24" customWidth="1"/>
    <col min="6651" max="6651" width="8.453125" style="24" customWidth="1"/>
    <col min="6652" max="6652" width="10.90625" style="24" customWidth="1"/>
    <col min="6653" max="6899" width="14.08984375" style="24"/>
    <col min="6900" max="6900" width="8.36328125" style="24" customWidth="1"/>
    <col min="6901" max="6901" width="5.36328125" style="24" customWidth="1"/>
    <col min="6902" max="6902" width="7.36328125" style="24" customWidth="1"/>
    <col min="6903" max="6904" width="8" style="24" customWidth="1"/>
    <col min="6905" max="6905" width="9.36328125" style="24" customWidth="1"/>
    <col min="6906" max="6906" width="8" style="24" customWidth="1"/>
    <col min="6907" max="6907" width="8.453125" style="24" customWidth="1"/>
    <col min="6908" max="6908" width="10.90625" style="24" customWidth="1"/>
    <col min="6909" max="7155" width="14.08984375" style="24"/>
    <col min="7156" max="7156" width="8.36328125" style="24" customWidth="1"/>
    <col min="7157" max="7157" width="5.36328125" style="24" customWidth="1"/>
    <col min="7158" max="7158" width="7.36328125" style="24" customWidth="1"/>
    <col min="7159" max="7160" width="8" style="24" customWidth="1"/>
    <col min="7161" max="7161" width="9.36328125" style="24" customWidth="1"/>
    <col min="7162" max="7162" width="8" style="24" customWidth="1"/>
    <col min="7163" max="7163" width="8.453125" style="24" customWidth="1"/>
    <col min="7164" max="7164" width="10.90625" style="24" customWidth="1"/>
    <col min="7165" max="7411" width="14.08984375" style="24"/>
    <col min="7412" max="7412" width="8.36328125" style="24" customWidth="1"/>
    <col min="7413" max="7413" width="5.36328125" style="24" customWidth="1"/>
    <col min="7414" max="7414" width="7.36328125" style="24" customWidth="1"/>
    <col min="7415" max="7416" width="8" style="24" customWidth="1"/>
    <col min="7417" max="7417" width="9.36328125" style="24" customWidth="1"/>
    <col min="7418" max="7418" width="8" style="24" customWidth="1"/>
    <col min="7419" max="7419" width="8.453125" style="24" customWidth="1"/>
    <col min="7420" max="7420" width="10.90625" style="24" customWidth="1"/>
    <col min="7421" max="7667" width="14.08984375" style="24"/>
    <col min="7668" max="7668" width="8.36328125" style="24" customWidth="1"/>
    <col min="7669" max="7669" width="5.36328125" style="24" customWidth="1"/>
    <col min="7670" max="7670" width="7.36328125" style="24" customWidth="1"/>
    <col min="7671" max="7672" width="8" style="24" customWidth="1"/>
    <col min="7673" max="7673" width="9.36328125" style="24" customWidth="1"/>
    <col min="7674" max="7674" width="8" style="24" customWidth="1"/>
    <col min="7675" max="7675" width="8.453125" style="24" customWidth="1"/>
    <col min="7676" max="7676" width="10.90625" style="24" customWidth="1"/>
    <col min="7677" max="7923" width="14.08984375" style="24"/>
    <col min="7924" max="7924" width="8.36328125" style="24" customWidth="1"/>
    <col min="7925" max="7925" width="5.36328125" style="24" customWidth="1"/>
    <col min="7926" max="7926" width="7.36328125" style="24" customWidth="1"/>
    <col min="7927" max="7928" width="8" style="24" customWidth="1"/>
    <col min="7929" max="7929" width="9.36328125" style="24" customWidth="1"/>
    <col min="7930" max="7930" width="8" style="24" customWidth="1"/>
    <col min="7931" max="7931" width="8.453125" style="24" customWidth="1"/>
    <col min="7932" max="7932" width="10.90625" style="24" customWidth="1"/>
    <col min="7933" max="8179" width="14.08984375" style="24"/>
    <col min="8180" max="8180" width="8.36328125" style="24" customWidth="1"/>
    <col min="8181" max="8181" width="5.36328125" style="24" customWidth="1"/>
    <col min="8182" max="8182" width="7.36328125" style="24" customWidth="1"/>
    <col min="8183" max="8184" width="8" style="24" customWidth="1"/>
    <col min="8185" max="8185" width="9.36328125" style="24" customWidth="1"/>
    <col min="8186" max="8186" width="8" style="24" customWidth="1"/>
    <col min="8187" max="8187" width="8.453125" style="24" customWidth="1"/>
    <col min="8188" max="8188" width="10.90625" style="24" customWidth="1"/>
    <col min="8189" max="8435" width="14.08984375" style="24"/>
    <col min="8436" max="8436" width="8.36328125" style="24" customWidth="1"/>
    <col min="8437" max="8437" width="5.36328125" style="24" customWidth="1"/>
    <col min="8438" max="8438" width="7.36328125" style="24" customWidth="1"/>
    <col min="8439" max="8440" width="8" style="24" customWidth="1"/>
    <col min="8441" max="8441" width="9.36328125" style="24" customWidth="1"/>
    <col min="8442" max="8442" width="8" style="24" customWidth="1"/>
    <col min="8443" max="8443" width="8.453125" style="24" customWidth="1"/>
    <col min="8444" max="8444" width="10.90625" style="24" customWidth="1"/>
    <col min="8445" max="8691" width="14.08984375" style="24"/>
    <col min="8692" max="8692" width="8.36328125" style="24" customWidth="1"/>
    <col min="8693" max="8693" width="5.36328125" style="24" customWidth="1"/>
    <col min="8694" max="8694" width="7.36328125" style="24" customWidth="1"/>
    <col min="8695" max="8696" width="8" style="24" customWidth="1"/>
    <col min="8697" max="8697" width="9.36328125" style="24" customWidth="1"/>
    <col min="8698" max="8698" width="8" style="24" customWidth="1"/>
    <col min="8699" max="8699" width="8.453125" style="24" customWidth="1"/>
    <col min="8700" max="8700" width="10.90625" style="24" customWidth="1"/>
    <col min="8701" max="8947" width="14.08984375" style="24"/>
    <col min="8948" max="8948" width="8.36328125" style="24" customWidth="1"/>
    <col min="8949" max="8949" width="5.36328125" style="24" customWidth="1"/>
    <col min="8950" max="8950" width="7.36328125" style="24" customWidth="1"/>
    <col min="8951" max="8952" width="8" style="24" customWidth="1"/>
    <col min="8953" max="8953" width="9.36328125" style="24" customWidth="1"/>
    <col min="8954" max="8954" width="8" style="24" customWidth="1"/>
    <col min="8955" max="8955" width="8.453125" style="24" customWidth="1"/>
    <col min="8956" max="8956" width="10.90625" style="24" customWidth="1"/>
    <col min="8957" max="9203" width="14.08984375" style="24"/>
    <col min="9204" max="9204" width="8.36328125" style="24" customWidth="1"/>
    <col min="9205" max="9205" width="5.36328125" style="24" customWidth="1"/>
    <col min="9206" max="9206" width="7.36328125" style="24" customWidth="1"/>
    <col min="9207" max="9208" width="8" style="24" customWidth="1"/>
    <col min="9209" max="9209" width="9.36328125" style="24" customWidth="1"/>
    <col min="9210" max="9210" width="8" style="24" customWidth="1"/>
    <col min="9211" max="9211" width="8.453125" style="24" customWidth="1"/>
    <col min="9212" max="9212" width="10.90625" style="24" customWidth="1"/>
    <col min="9213" max="9459" width="14.08984375" style="24"/>
    <col min="9460" max="9460" width="8.36328125" style="24" customWidth="1"/>
    <col min="9461" max="9461" width="5.36328125" style="24" customWidth="1"/>
    <col min="9462" max="9462" width="7.36328125" style="24" customWidth="1"/>
    <col min="9463" max="9464" width="8" style="24" customWidth="1"/>
    <col min="9465" max="9465" width="9.36328125" style="24" customWidth="1"/>
    <col min="9466" max="9466" width="8" style="24" customWidth="1"/>
    <col min="9467" max="9467" width="8.453125" style="24" customWidth="1"/>
    <col min="9468" max="9468" width="10.90625" style="24" customWidth="1"/>
    <col min="9469" max="9715" width="14.08984375" style="24"/>
    <col min="9716" max="9716" width="8.36328125" style="24" customWidth="1"/>
    <col min="9717" max="9717" width="5.36328125" style="24" customWidth="1"/>
    <col min="9718" max="9718" width="7.36328125" style="24" customWidth="1"/>
    <col min="9719" max="9720" width="8" style="24" customWidth="1"/>
    <col min="9721" max="9721" width="9.36328125" style="24" customWidth="1"/>
    <col min="9722" max="9722" width="8" style="24" customWidth="1"/>
    <col min="9723" max="9723" width="8.453125" style="24" customWidth="1"/>
    <col min="9724" max="9724" width="10.90625" style="24" customWidth="1"/>
    <col min="9725" max="9971" width="14.08984375" style="24"/>
    <col min="9972" max="9972" width="8.36328125" style="24" customWidth="1"/>
    <col min="9973" max="9973" width="5.36328125" style="24" customWidth="1"/>
    <col min="9974" max="9974" width="7.36328125" style="24" customWidth="1"/>
    <col min="9975" max="9976" width="8" style="24" customWidth="1"/>
    <col min="9977" max="9977" width="9.36328125" style="24" customWidth="1"/>
    <col min="9978" max="9978" width="8" style="24" customWidth="1"/>
    <col min="9979" max="9979" width="8.453125" style="24" customWidth="1"/>
    <col min="9980" max="9980" width="10.90625" style="24" customWidth="1"/>
    <col min="9981" max="10227" width="14.08984375" style="24"/>
    <col min="10228" max="10228" width="8.36328125" style="24" customWidth="1"/>
    <col min="10229" max="10229" width="5.36328125" style="24" customWidth="1"/>
    <col min="10230" max="10230" width="7.36328125" style="24" customWidth="1"/>
    <col min="10231" max="10232" width="8" style="24" customWidth="1"/>
    <col min="10233" max="10233" width="9.36328125" style="24" customWidth="1"/>
    <col min="10234" max="10234" width="8" style="24" customWidth="1"/>
    <col min="10235" max="10235" width="8.453125" style="24" customWidth="1"/>
    <col min="10236" max="10236" width="10.90625" style="24" customWidth="1"/>
    <col min="10237" max="10483" width="14.08984375" style="24"/>
    <col min="10484" max="10484" width="8.36328125" style="24" customWidth="1"/>
    <col min="10485" max="10485" width="5.36328125" style="24" customWidth="1"/>
    <col min="10486" max="10486" width="7.36328125" style="24" customWidth="1"/>
    <col min="10487" max="10488" width="8" style="24" customWidth="1"/>
    <col min="10489" max="10489" width="9.36328125" style="24" customWidth="1"/>
    <col min="10490" max="10490" width="8" style="24" customWidth="1"/>
    <col min="10491" max="10491" width="8.453125" style="24" customWidth="1"/>
    <col min="10492" max="10492" width="10.90625" style="24" customWidth="1"/>
    <col min="10493" max="10739" width="14.08984375" style="24"/>
    <col min="10740" max="10740" width="8.36328125" style="24" customWidth="1"/>
    <col min="10741" max="10741" width="5.36328125" style="24" customWidth="1"/>
    <col min="10742" max="10742" width="7.36328125" style="24" customWidth="1"/>
    <col min="10743" max="10744" width="8" style="24" customWidth="1"/>
    <col min="10745" max="10745" width="9.36328125" style="24" customWidth="1"/>
    <col min="10746" max="10746" width="8" style="24" customWidth="1"/>
    <col min="10747" max="10747" width="8.453125" style="24" customWidth="1"/>
    <col min="10748" max="10748" width="10.90625" style="24" customWidth="1"/>
    <col min="10749" max="10995" width="14.08984375" style="24"/>
    <col min="10996" max="10996" width="8.36328125" style="24" customWidth="1"/>
    <col min="10997" max="10997" width="5.36328125" style="24" customWidth="1"/>
    <col min="10998" max="10998" width="7.36328125" style="24" customWidth="1"/>
    <col min="10999" max="11000" width="8" style="24" customWidth="1"/>
    <col min="11001" max="11001" width="9.36328125" style="24" customWidth="1"/>
    <col min="11002" max="11002" width="8" style="24" customWidth="1"/>
    <col min="11003" max="11003" width="8.453125" style="24" customWidth="1"/>
    <col min="11004" max="11004" width="10.90625" style="24" customWidth="1"/>
    <col min="11005" max="11251" width="14.08984375" style="24"/>
    <col min="11252" max="11252" width="8.36328125" style="24" customWidth="1"/>
    <col min="11253" max="11253" width="5.36328125" style="24" customWidth="1"/>
    <col min="11254" max="11254" width="7.36328125" style="24" customWidth="1"/>
    <col min="11255" max="11256" width="8" style="24" customWidth="1"/>
    <col min="11257" max="11257" width="9.36328125" style="24" customWidth="1"/>
    <col min="11258" max="11258" width="8" style="24" customWidth="1"/>
    <col min="11259" max="11259" width="8.453125" style="24" customWidth="1"/>
    <col min="11260" max="11260" width="10.90625" style="24" customWidth="1"/>
    <col min="11261" max="11507" width="14.08984375" style="24"/>
    <col min="11508" max="11508" width="8.36328125" style="24" customWidth="1"/>
    <col min="11509" max="11509" width="5.36328125" style="24" customWidth="1"/>
    <col min="11510" max="11510" width="7.36328125" style="24" customWidth="1"/>
    <col min="11511" max="11512" width="8" style="24" customWidth="1"/>
    <col min="11513" max="11513" width="9.36328125" style="24" customWidth="1"/>
    <col min="11514" max="11514" width="8" style="24" customWidth="1"/>
    <col min="11515" max="11515" width="8.453125" style="24" customWidth="1"/>
    <col min="11516" max="11516" width="10.90625" style="24" customWidth="1"/>
    <col min="11517" max="11763" width="14.08984375" style="24"/>
    <col min="11764" max="11764" width="8.36328125" style="24" customWidth="1"/>
    <col min="11765" max="11765" width="5.36328125" style="24" customWidth="1"/>
    <col min="11766" max="11766" width="7.36328125" style="24" customWidth="1"/>
    <col min="11767" max="11768" width="8" style="24" customWidth="1"/>
    <col min="11769" max="11769" width="9.36328125" style="24" customWidth="1"/>
    <col min="11770" max="11770" width="8" style="24" customWidth="1"/>
    <col min="11771" max="11771" width="8.453125" style="24" customWidth="1"/>
    <col min="11772" max="11772" width="10.90625" style="24" customWidth="1"/>
    <col min="11773" max="12019" width="14.08984375" style="24"/>
    <col min="12020" max="12020" width="8.36328125" style="24" customWidth="1"/>
    <col min="12021" max="12021" width="5.36328125" style="24" customWidth="1"/>
    <col min="12022" max="12022" width="7.36328125" style="24" customWidth="1"/>
    <col min="12023" max="12024" width="8" style="24" customWidth="1"/>
    <col min="12025" max="12025" width="9.36328125" style="24" customWidth="1"/>
    <col min="12026" max="12026" width="8" style="24" customWidth="1"/>
    <col min="12027" max="12027" width="8.453125" style="24" customWidth="1"/>
    <col min="12028" max="12028" width="10.90625" style="24" customWidth="1"/>
    <col min="12029" max="12275" width="14.08984375" style="24"/>
    <col min="12276" max="12276" width="8.36328125" style="24" customWidth="1"/>
    <col min="12277" max="12277" width="5.36328125" style="24" customWidth="1"/>
    <col min="12278" max="12278" width="7.36328125" style="24" customWidth="1"/>
    <col min="12279" max="12280" width="8" style="24" customWidth="1"/>
    <col min="12281" max="12281" width="9.36328125" style="24" customWidth="1"/>
    <col min="12282" max="12282" width="8" style="24" customWidth="1"/>
    <col min="12283" max="12283" width="8.453125" style="24" customWidth="1"/>
    <col min="12284" max="12284" width="10.90625" style="24" customWidth="1"/>
    <col min="12285" max="12531" width="14.08984375" style="24"/>
    <col min="12532" max="12532" width="8.36328125" style="24" customWidth="1"/>
    <col min="12533" max="12533" width="5.36328125" style="24" customWidth="1"/>
    <col min="12534" max="12534" width="7.36328125" style="24" customWidth="1"/>
    <col min="12535" max="12536" width="8" style="24" customWidth="1"/>
    <col min="12537" max="12537" width="9.36328125" style="24" customWidth="1"/>
    <col min="12538" max="12538" width="8" style="24" customWidth="1"/>
    <col min="12539" max="12539" width="8.453125" style="24" customWidth="1"/>
    <col min="12540" max="12540" width="10.90625" style="24" customWidth="1"/>
    <col min="12541" max="12787" width="14.08984375" style="24"/>
    <col min="12788" max="12788" width="8.36328125" style="24" customWidth="1"/>
    <col min="12789" max="12789" width="5.36328125" style="24" customWidth="1"/>
    <col min="12790" max="12790" width="7.36328125" style="24" customWidth="1"/>
    <col min="12791" max="12792" width="8" style="24" customWidth="1"/>
    <col min="12793" max="12793" width="9.36328125" style="24" customWidth="1"/>
    <col min="12794" max="12794" width="8" style="24" customWidth="1"/>
    <col min="12795" max="12795" width="8.453125" style="24" customWidth="1"/>
    <col min="12796" max="12796" width="10.90625" style="24" customWidth="1"/>
    <col min="12797" max="13043" width="14.08984375" style="24"/>
    <col min="13044" max="13044" width="8.36328125" style="24" customWidth="1"/>
    <col min="13045" max="13045" width="5.36328125" style="24" customWidth="1"/>
    <col min="13046" max="13046" width="7.36328125" style="24" customWidth="1"/>
    <col min="13047" max="13048" width="8" style="24" customWidth="1"/>
    <col min="13049" max="13049" width="9.36328125" style="24" customWidth="1"/>
    <col min="13050" max="13050" width="8" style="24" customWidth="1"/>
    <col min="13051" max="13051" width="8.453125" style="24" customWidth="1"/>
    <col min="13052" max="13052" width="10.90625" style="24" customWidth="1"/>
    <col min="13053" max="13299" width="14.08984375" style="24"/>
    <col min="13300" max="13300" width="8.36328125" style="24" customWidth="1"/>
    <col min="13301" max="13301" width="5.36328125" style="24" customWidth="1"/>
    <col min="13302" max="13302" width="7.36328125" style="24" customWidth="1"/>
    <col min="13303" max="13304" width="8" style="24" customWidth="1"/>
    <col min="13305" max="13305" width="9.36328125" style="24" customWidth="1"/>
    <col min="13306" max="13306" width="8" style="24" customWidth="1"/>
    <col min="13307" max="13307" width="8.453125" style="24" customWidth="1"/>
    <col min="13308" max="13308" width="10.90625" style="24" customWidth="1"/>
    <col min="13309" max="13555" width="14.08984375" style="24"/>
    <col min="13556" max="13556" width="8.36328125" style="24" customWidth="1"/>
    <col min="13557" max="13557" width="5.36328125" style="24" customWidth="1"/>
    <col min="13558" max="13558" width="7.36328125" style="24" customWidth="1"/>
    <col min="13559" max="13560" width="8" style="24" customWidth="1"/>
    <col min="13561" max="13561" width="9.36328125" style="24" customWidth="1"/>
    <col min="13562" max="13562" width="8" style="24" customWidth="1"/>
    <col min="13563" max="13563" width="8.453125" style="24" customWidth="1"/>
    <col min="13564" max="13564" width="10.90625" style="24" customWidth="1"/>
    <col min="13565" max="13811" width="14.08984375" style="24"/>
    <col min="13812" max="13812" width="8.36328125" style="24" customWidth="1"/>
    <col min="13813" max="13813" width="5.36328125" style="24" customWidth="1"/>
    <col min="13814" max="13814" width="7.36328125" style="24" customWidth="1"/>
    <col min="13815" max="13816" width="8" style="24" customWidth="1"/>
    <col min="13817" max="13817" width="9.36328125" style="24" customWidth="1"/>
    <col min="13818" max="13818" width="8" style="24" customWidth="1"/>
    <col min="13819" max="13819" width="8.453125" style="24" customWidth="1"/>
    <col min="13820" max="13820" width="10.90625" style="24" customWidth="1"/>
    <col min="13821" max="14067" width="14.08984375" style="24"/>
    <col min="14068" max="14068" width="8.36328125" style="24" customWidth="1"/>
    <col min="14069" max="14069" width="5.36328125" style="24" customWidth="1"/>
    <col min="14070" max="14070" width="7.36328125" style="24" customWidth="1"/>
    <col min="14071" max="14072" width="8" style="24" customWidth="1"/>
    <col min="14073" max="14073" width="9.36328125" style="24" customWidth="1"/>
    <col min="14074" max="14074" width="8" style="24" customWidth="1"/>
    <col min="14075" max="14075" width="8.453125" style="24" customWidth="1"/>
    <col min="14076" max="14076" width="10.90625" style="24" customWidth="1"/>
    <col min="14077" max="14323" width="14.08984375" style="24"/>
    <col min="14324" max="14324" width="8.36328125" style="24" customWidth="1"/>
    <col min="14325" max="14325" width="5.36328125" style="24" customWidth="1"/>
    <col min="14326" max="14326" width="7.36328125" style="24" customWidth="1"/>
    <col min="14327" max="14328" width="8" style="24" customWidth="1"/>
    <col min="14329" max="14329" width="9.36328125" style="24" customWidth="1"/>
    <col min="14330" max="14330" width="8" style="24" customWidth="1"/>
    <col min="14331" max="14331" width="8.453125" style="24" customWidth="1"/>
    <col min="14332" max="14332" width="10.90625" style="24" customWidth="1"/>
    <col min="14333" max="14579" width="14.08984375" style="24"/>
    <col min="14580" max="14580" width="8.36328125" style="24" customWidth="1"/>
    <col min="14581" max="14581" width="5.36328125" style="24" customWidth="1"/>
    <col min="14582" max="14582" width="7.36328125" style="24" customWidth="1"/>
    <col min="14583" max="14584" width="8" style="24" customWidth="1"/>
    <col min="14585" max="14585" width="9.36328125" style="24" customWidth="1"/>
    <col min="14586" max="14586" width="8" style="24" customWidth="1"/>
    <col min="14587" max="14587" width="8.453125" style="24" customWidth="1"/>
    <col min="14588" max="14588" width="10.90625" style="24" customWidth="1"/>
    <col min="14589" max="14835" width="14.08984375" style="24"/>
    <col min="14836" max="14836" width="8.36328125" style="24" customWidth="1"/>
    <col min="14837" max="14837" width="5.36328125" style="24" customWidth="1"/>
    <col min="14838" max="14838" width="7.36328125" style="24" customWidth="1"/>
    <col min="14839" max="14840" width="8" style="24" customWidth="1"/>
    <col min="14841" max="14841" width="9.36328125" style="24" customWidth="1"/>
    <col min="14842" max="14842" width="8" style="24" customWidth="1"/>
    <col min="14843" max="14843" width="8.453125" style="24" customWidth="1"/>
    <col min="14844" max="14844" width="10.90625" style="24" customWidth="1"/>
    <col min="14845" max="15091" width="14.08984375" style="24"/>
    <col min="15092" max="15092" width="8.36328125" style="24" customWidth="1"/>
    <col min="15093" max="15093" width="5.36328125" style="24" customWidth="1"/>
    <col min="15094" max="15094" width="7.36328125" style="24" customWidth="1"/>
    <col min="15095" max="15096" width="8" style="24" customWidth="1"/>
    <col min="15097" max="15097" width="9.36328125" style="24" customWidth="1"/>
    <col min="15098" max="15098" width="8" style="24" customWidth="1"/>
    <col min="15099" max="15099" width="8.453125" style="24" customWidth="1"/>
    <col min="15100" max="15100" width="10.90625" style="24" customWidth="1"/>
    <col min="15101" max="15347" width="14.08984375" style="24"/>
    <col min="15348" max="15348" width="8.36328125" style="24" customWidth="1"/>
    <col min="15349" max="15349" width="5.36328125" style="24" customWidth="1"/>
    <col min="15350" max="15350" width="7.36328125" style="24" customWidth="1"/>
    <col min="15351" max="15352" width="8" style="24" customWidth="1"/>
    <col min="15353" max="15353" width="9.36328125" style="24" customWidth="1"/>
    <col min="15354" max="15354" width="8" style="24" customWidth="1"/>
    <col min="15355" max="15355" width="8.453125" style="24" customWidth="1"/>
    <col min="15356" max="15356" width="10.90625" style="24" customWidth="1"/>
    <col min="15357" max="15603" width="14.08984375" style="24"/>
    <col min="15604" max="15604" width="8.36328125" style="24" customWidth="1"/>
    <col min="15605" max="15605" width="5.36328125" style="24" customWidth="1"/>
    <col min="15606" max="15606" width="7.36328125" style="24" customWidth="1"/>
    <col min="15607" max="15608" width="8" style="24" customWidth="1"/>
    <col min="15609" max="15609" width="9.36328125" style="24" customWidth="1"/>
    <col min="15610" max="15610" width="8" style="24" customWidth="1"/>
    <col min="15611" max="15611" width="8.453125" style="24" customWidth="1"/>
    <col min="15612" max="15612" width="10.90625" style="24" customWidth="1"/>
    <col min="15613" max="15859" width="14.08984375" style="24"/>
    <col min="15860" max="15860" width="8.36328125" style="24" customWidth="1"/>
    <col min="15861" max="15861" width="5.36328125" style="24" customWidth="1"/>
    <col min="15862" max="15862" width="7.36328125" style="24" customWidth="1"/>
    <col min="15863" max="15864" width="8" style="24" customWidth="1"/>
    <col min="15865" max="15865" width="9.36328125" style="24" customWidth="1"/>
    <col min="15866" max="15866" width="8" style="24" customWidth="1"/>
    <col min="15867" max="15867" width="8.453125" style="24" customWidth="1"/>
    <col min="15868" max="15868" width="10.90625" style="24" customWidth="1"/>
    <col min="15869" max="16115" width="14.08984375" style="24"/>
    <col min="16116" max="16116" width="8.36328125" style="24" customWidth="1"/>
    <col min="16117" max="16117" width="5.36328125" style="24" customWidth="1"/>
    <col min="16118" max="16118" width="7.36328125" style="24" customWidth="1"/>
    <col min="16119" max="16120" width="8" style="24" customWidth="1"/>
    <col min="16121" max="16121" width="9.36328125" style="24" customWidth="1"/>
    <col min="16122" max="16122" width="8" style="24" customWidth="1"/>
    <col min="16123" max="16123" width="8.453125" style="24" customWidth="1"/>
    <col min="16124" max="16124" width="10.90625" style="24" customWidth="1"/>
    <col min="16125" max="16384" width="14.08984375" style="24"/>
  </cols>
  <sheetData>
    <row r="1" spans="1:44">
      <c r="A1" s="43" t="s">
        <v>1484</v>
      </c>
      <c r="B1" s="44"/>
      <c r="C1" s="44" t="s">
        <v>271</v>
      </c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 t="s">
        <v>271</v>
      </c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2766" t="s">
        <v>24</v>
      </c>
      <c r="B2" s="2767"/>
      <c r="C2" s="2766" t="s">
        <v>25</v>
      </c>
      <c r="D2" s="2766"/>
      <c r="E2" s="2766"/>
      <c r="F2" s="2766"/>
      <c r="G2" s="2766"/>
      <c r="H2" s="2766"/>
      <c r="I2" s="2767" t="s">
        <v>1483</v>
      </c>
      <c r="J2" s="2766"/>
      <c r="K2" s="2766"/>
      <c r="L2" s="2766"/>
      <c r="M2" s="2766"/>
      <c r="N2" s="2766"/>
      <c r="O2" s="2767"/>
      <c r="P2" s="2766"/>
      <c r="Q2" s="2766"/>
      <c r="R2" s="2766"/>
      <c r="S2" s="2766"/>
      <c r="T2" s="2766"/>
      <c r="U2" s="2767"/>
      <c r="V2" s="2767"/>
      <c r="W2" s="2767"/>
      <c r="X2" s="2767"/>
      <c r="Y2" s="2767"/>
      <c r="Z2" s="2767"/>
      <c r="AA2" s="2767"/>
      <c r="AB2" s="2766"/>
      <c r="AC2" s="2766"/>
      <c r="AD2" s="2766"/>
      <c r="AE2" s="2766"/>
      <c r="AF2" s="2766"/>
      <c r="AG2" s="2767" t="s">
        <v>1483</v>
      </c>
      <c r="AH2" s="2766"/>
      <c r="AI2" s="2766"/>
      <c r="AJ2" s="2766"/>
      <c r="AK2" s="2766"/>
      <c r="AL2" s="2766"/>
      <c r="AM2" s="2767"/>
      <c r="AN2" s="2766"/>
      <c r="AO2" s="2766"/>
      <c r="AP2" s="2766"/>
      <c r="AQ2" s="2766"/>
      <c r="AR2" s="2766"/>
    </row>
    <row r="3" spans="1:44" ht="15" customHeight="1">
      <c r="A3" s="87" t="s">
        <v>26</v>
      </c>
      <c r="B3" s="784"/>
      <c r="C3" s="2724" t="s">
        <v>27</v>
      </c>
      <c r="D3" s="47"/>
      <c r="E3" s="47"/>
      <c r="F3" s="47"/>
      <c r="G3" s="47"/>
      <c r="H3" s="784"/>
      <c r="I3" s="2751" t="s">
        <v>28</v>
      </c>
      <c r="J3" s="47"/>
      <c r="K3" s="2733"/>
      <c r="L3" s="47"/>
      <c r="M3" s="47"/>
      <c r="N3" s="784"/>
      <c r="O3" s="2724" t="s">
        <v>29</v>
      </c>
      <c r="P3" s="47"/>
      <c r="Q3" s="47"/>
      <c r="R3" s="47"/>
      <c r="S3" s="47"/>
      <c r="T3" s="784"/>
      <c r="U3" s="2724" t="s">
        <v>30</v>
      </c>
      <c r="V3" s="47"/>
      <c r="W3" s="47"/>
      <c r="X3" s="47"/>
      <c r="Y3" s="47"/>
      <c r="Z3" s="784"/>
      <c r="AA3" s="2724" t="s">
        <v>31</v>
      </c>
      <c r="AB3" s="47"/>
      <c r="AC3" s="47"/>
      <c r="AD3" s="47"/>
      <c r="AE3" s="47"/>
      <c r="AF3" s="784"/>
      <c r="AG3" s="2733" t="s">
        <v>32</v>
      </c>
      <c r="AH3" s="47"/>
      <c r="AI3" s="2733"/>
      <c r="AJ3" s="47"/>
      <c r="AK3" s="47"/>
      <c r="AL3" s="784"/>
      <c r="AM3" s="2765" t="s">
        <v>33</v>
      </c>
      <c r="AN3" s="47"/>
      <c r="AO3" s="47"/>
      <c r="AP3" s="47"/>
      <c r="AQ3" s="47"/>
      <c r="AR3" s="47"/>
    </row>
    <row r="4" spans="1:44" ht="15" customHeight="1">
      <c r="A4" s="85" t="s">
        <v>352</v>
      </c>
      <c r="B4" s="784"/>
      <c r="C4" s="2724" t="s">
        <v>34</v>
      </c>
      <c r="D4" s="2719" t="s">
        <v>487</v>
      </c>
      <c r="E4" s="2720" t="s">
        <v>1480</v>
      </c>
      <c r="F4" s="47"/>
      <c r="G4" s="47"/>
      <c r="H4" s="2748" t="s">
        <v>1482</v>
      </c>
      <c r="I4" s="2733" t="s">
        <v>35</v>
      </c>
      <c r="J4" s="2719" t="s">
        <v>487</v>
      </c>
      <c r="K4" s="2752" t="s">
        <v>1480</v>
      </c>
      <c r="L4" s="47"/>
      <c r="M4" s="47"/>
      <c r="N4" s="2748" t="s">
        <v>1482</v>
      </c>
      <c r="O4" s="2724" t="s">
        <v>36</v>
      </c>
      <c r="P4" s="2719" t="s">
        <v>487</v>
      </c>
      <c r="Q4" s="2720" t="s">
        <v>1480</v>
      </c>
      <c r="R4" s="47"/>
      <c r="S4" s="47"/>
      <c r="T4" s="2748" t="s">
        <v>1482</v>
      </c>
      <c r="U4" s="2726" t="s">
        <v>37</v>
      </c>
      <c r="V4" s="2719" t="s">
        <v>487</v>
      </c>
      <c r="W4" s="2720" t="s">
        <v>1480</v>
      </c>
      <c r="X4" s="47"/>
      <c r="Y4" s="47"/>
      <c r="Z4" s="2748" t="s">
        <v>1482</v>
      </c>
      <c r="AA4" s="2724" t="s">
        <v>38</v>
      </c>
      <c r="AB4" s="2719" t="s">
        <v>487</v>
      </c>
      <c r="AC4" s="2720" t="s">
        <v>1480</v>
      </c>
      <c r="AD4" s="47"/>
      <c r="AE4" s="47"/>
      <c r="AF4" s="2748" t="s">
        <v>1482</v>
      </c>
      <c r="AG4" s="2751" t="s">
        <v>39</v>
      </c>
      <c r="AH4" s="2719" t="s">
        <v>487</v>
      </c>
      <c r="AI4" s="2752" t="s">
        <v>1480</v>
      </c>
      <c r="AJ4" s="47"/>
      <c r="AK4" s="47"/>
      <c r="AL4" s="2748" t="s">
        <v>1482</v>
      </c>
      <c r="AM4" s="2724" t="s">
        <v>468</v>
      </c>
      <c r="AN4" s="2719" t="s">
        <v>487</v>
      </c>
      <c r="AO4" s="2720" t="s">
        <v>1480</v>
      </c>
      <c r="AP4" s="47"/>
      <c r="AQ4" s="47"/>
      <c r="AR4" s="2726" t="s">
        <v>1482</v>
      </c>
    </row>
    <row r="5" spans="1:44" ht="15" customHeight="1">
      <c r="A5" s="87"/>
      <c r="B5" s="784"/>
      <c r="C5" s="2727" t="s">
        <v>41</v>
      </c>
      <c r="D5" s="130"/>
      <c r="E5" s="2728"/>
      <c r="F5" s="130"/>
      <c r="G5" s="130"/>
      <c r="H5" s="2759"/>
      <c r="I5" s="2736" t="s">
        <v>41</v>
      </c>
      <c r="J5" s="130"/>
      <c r="K5" s="2736"/>
      <c r="L5" s="130"/>
      <c r="M5" s="130"/>
      <c r="N5" s="2759"/>
      <c r="O5" s="2725" t="s">
        <v>41</v>
      </c>
      <c r="P5" s="130"/>
      <c r="Q5" s="2728"/>
      <c r="R5" s="130"/>
      <c r="S5" s="130"/>
      <c r="T5" s="2759"/>
      <c r="U5" s="2725" t="s">
        <v>41</v>
      </c>
      <c r="V5" s="130"/>
      <c r="W5" s="2728"/>
      <c r="X5" s="130"/>
      <c r="Y5" s="130"/>
      <c r="Z5" s="2759"/>
      <c r="AA5" s="2727" t="s">
        <v>41</v>
      </c>
      <c r="AB5" s="130"/>
      <c r="AC5" s="2728"/>
      <c r="AD5" s="130"/>
      <c r="AE5" s="130"/>
      <c r="AF5" s="2759"/>
      <c r="AG5" s="2736" t="s">
        <v>41</v>
      </c>
      <c r="AH5" s="130"/>
      <c r="AI5" s="2736"/>
      <c r="AJ5" s="130"/>
      <c r="AK5" s="130"/>
      <c r="AL5" s="2759"/>
      <c r="AM5" s="2749" t="s">
        <v>42</v>
      </c>
      <c r="AN5" s="130"/>
      <c r="AO5" s="2728"/>
      <c r="AP5" s="130"/>
      <c r="AQ5" s="130"/>
      <c r="AR5" s="2725"/>
    </row>
    <row r="6" spans="1:44" ht="15" customHeight="1">
      <c r="A6" s="87"/>
      <c r="B6" s="784"/>
      <c r="C6" s="2726" t="s">
        <v>0</v>
      </c>
      <c r="D6" s="46"/>
      <c r="E6" s="46"/>
      <c r="F6" s="46"/>
      <c r="G6" s="46"/>
      <c r="H6" s="2748"/>
      <c r="I6" s="2737" t="s">
        <v>1</v>
      </c>
      <c r="J6" s="46"/>
      <c r="K6" s="2737"/>
      <c r="L6" s="46"/>
      <c r="M6" s="46"/>
      <c r="N6" s="2748"/>
      <c r="O6" s="2735" t="s">
        <v>43</v>
      </c>
      <c r="P6" s="46"/>
      <c r="Q6" s="46"/>
      <c r="R6" s="46"/>
      <c r="S6" s="46"/>
      <c r="T6" s="2748"/>
      <c r="U6" s="2735" t="s">
        <v>44</v>
      </c>
      <c r="V6" s="46"/>
      <c r="W6" s="46"/>
      <c r="X6" s="46"/>
      <c r="Y6" s="46"/>
      <c r="Z6" s="2748"/>
      <c r="AA6" s="2735" t="s">
        <v>45</v>
      </c>
      <c r="AB6" s="46"/>
      <c r="AC6" s="46"/>
      <c r="AD6" s="46"/>
      <c r="AE6" s="46"/>
      <c r="AF6" s="2748"/>
      <c r="AG6" s="2734" t="s">
        <v>46</v>
      </c>
      <c r="AH6" s="46"/>
      <c r="AI6" s="2737"/>
      <c r="AJ6" s="46"/>
      <c r="AK6" s="46"/>
      <c r="AL6" s="2748"/>
      <c r="AM6" s="2750" t="s">
        <v>47</v>
      </c>
      <c r="AN6" s="46"/>
      <c r="AO6" s="46"/>
      <c r="AP6" s="46"/>
      <c r="AQ6" s="46"/>
      <c r="AR6" s="2726"/>
    </row>
    <row r="7" spans="1:44">
      <c r="A7" s="111" t="s">
        <v>598</v>
      </c>
      <c r="B7" s="770" t="s">
        <v>3</v>
      </c>
      <c r="C7" s="25">
        <f>'6兵庫県CI先行個別指標'!K355</f>
        <v>121</v>
      </c>
      <c r="D7" s="2738"/>
      <c r="E7" s="2738"/>
      <c r="F7" s="404"/>
      <c r="G7" s="404"/>
      <c r="H7" s="2760"/>
      <c r="I7" s="25">
        <f>'6兵庫県CI先行個別指標'!L355</f>
        <v>86.8</v>
      </c>
      <c r="J7" s="2738"/>
      <c r="K7" s="2738"/>
      <c r="L7" s="404"/>
      <c r="M7" s="404"/>
      <c r="N7" s="2760"/>
      <c r="O7" s="25">
        <f>'6兵庫県CI先行個別指標'!M355</f>
        <v>2507</v>
      </c>
      <c r="P7" s="2738"/>
      <c r="Q7" s="2738"/>
      <c r="R7" s="404"/>
      <c r="S7" s="404"/>
      <c r="T7" s="2760"/>
      <c r="U7" s="26">
        <f>'6兵庫県CI先行個別指標'!N355</f>
        <v>17306</v>
      </c>
      <c r="V7" s="2739"/>
      <c r="W7" s="2740"/>
      <c r="X7" s="404"/>
      <c r="Y7" s="404"/>
      <c r="Z7" s="2760"/>
      <c r="AA7" s="26">
        <f>'6兵庫県CI先行個別指標'!O355</f>
        <v>10460</v>
      </c>
      <c r="AB7" s="2738"/>
      <c r="AC7" s="2738"/>
      <c r="AD7" s="404"/>
      <c r="AE7" s="404"/>
      <c r="AF7" s="2760"/>
      <c r="AG7" s="26">
        <f>'6兵庫県CI先行個別指標'!P355</f>
        <v>35</v>
      </c>
      <c r="AH7" s="2738"/>
      <c r="AI7" s="2738"/>
      <c r="AJ7" s="404"/>
      <c r="AK7" s="404"/>
      <c r="AL7" s="2760"/>
      <c r="AM7" s="25">
        <f>'6兵庫県CI先行個別指標'!Q355</f>
        <v>108</v>
      </c>
      <c r="AN7" s="2738"/>
      <c r="AO7" s="2738"/>
      <c r="AP7" s="404"/>
      <c r="AQ7" s="404"/>
      <c r="AR7" s="2756"/>
    </row>
    <row r="8" spans="1:44">
      <c r="A8" s="112">
        <v>2018</v>
      </c>
      <c r="B8" s="768" t="s">
        <v>4</v>
      </c>
      <c r="C8" s="27">
        <f>'6兵庫県CI先行個別指標'!K356</f>
        <v>120.1</v>
      </c>
      <c r="D8" s="2741"/>
      <c r="E8" s="2741"/>
      <c r="F8" s="17"/>
      <c r="G8" s="17"/>
      <c r="H8" s="2761"/>
      <c r="I8" s="27">
        <f>'6兵庫県CI先行個別指標'!L356</f>
        <v>86.7</v>
      </c>
      <c r="J8" s="2741"/>
      <c r="K8" s="2741"/>
      <c r="L8" s="17"/>
      <c r="M8" s="17"/>
      <c r="N8" s="2761"/>
      <c r="O8" s="27">
        <f>'6兵庫県CI先行個別指標'!M356</f>
        <v>2635</v>
      </c>
      <c r="P8" s="2741"/>
      <c r="Q8" s="2741"/>
      <c r="R8" s="17"/>
      <c r="S8" s="17"/>
      <c r="T8" s="2761"/>
      <c r="U8" s="28">
        <f>'6兵庫県CI先行個別指標'!N356</f>
        <v>18232</v>
      </c>
      <c r="V8" s="2742"/>
      <c r="W8" s="2743"/>
      <c r="X8" s="17"/>
      <c r="Y8" s="17"/>
      <c r="Z8" s="2761"/>
      <c r="AA8" s="28">
        <f>'6兵庫県CI先行個別指標'!O356</f>
        <v>11316</v>
      </c>
      <c r="AB8" s="2741"/>
      <c r="AC8" s="2741"/>
      <c r="AD8" s="17"/>
      <c r="AE8" s="17"/>
      <c r="AF8" s="2761"/>
      <c r="AG8" s="28">
        <f>'6兵庫県CI先行個別指標'!P356</f>
        <v>42</v>
      </c>
      <c r="AH8" s="2741"/>
      <c r="AI8" s="2741"/>
      <c r="AJ8" s="17"/>
      <c r="AK8" s="17"/>
      <c r="AL8" s="2761"/>
      <c r="AM8" s="27">
        <f>'6兵庫県CI先行個別指標'!Q356</f>
        <v>108.2</v>
      </c>
      <c r="AN8" s="2741"/>
      <c r="AO8" s="2741"/>
      <c r="AP8" s="17"/>
      <c r="AQ8" s="17"/>
      <c r="AR8" s="2570"/>
    </row>
    <row r="9" spans="1:44">
      <c r="A9" s="112"/>
      <c r="B9" s="768" t="s">
        <v>5</v>
      </c>
      <c r="C9" s="27">
        <f>'6兵庫県CI先行個別指標'!K357</f>
        <v>121.9</v>
      </c>
      <c r="D9" s="2741">
        <f t="shared" ref="D9:D72" si="0">AVERAGE(C7:C9)</f>
        <v>121</v>
      </c>
      <c r="E9" s="2741">
        <f t="shared" ref="E9:E72" si="1">D9-D8</f>
        <v>121</v>
      </c>
      <c r="F9" s="17">
        <f t="shared" ref="F9:F72" si="2">IF(E9&lt;0,-1,1)</f>
        <v>1</v>
      </c>
      <c r="G9" s="17">
        <f t="shared" ref="G9:G72" si="3">SUM(F7:F9)</f>
        <v>1</v>
      </c>
      <c r="H9" s="2761" t="str">
        <f t="shared" ref="H9:H72" si="4">IF(G9=-3,"悪化 ",IF(G9=3,"改善 "," ?"))</f>
        <v xml:space="preserve"> ?</v>
      </c>
      <c r="I9" s="27">
        <f>'6兵庫県CI先行個別指標'!L357</f>
        <v>84.8</v>
      </c>
      <c r="J9" s="2741">
        <f t="shared" ref="J9:J72" si="5">AVERAGE(I7:I9)</f>
        <v>86.100000000000009</v>
      </c>
      <c r="K9" s="2753">
        <f>(J9-J8)*-1</f>
        <v>-86.100000000000009</v>
      </c>
      <c r="L9" s="17">
        <f t="shared" ref="L9:L72" si="6">IF(K9&lt;0,-1,1)</f>
        <v>-1</v>
      </c>
      <c r="M9" s="17">
        <f t="shared" ref="M9:M72" si="7">SUM(L7:L9)</f>
        <v>-1</v>
      </c>
      <c r="N9" s="2761" t="str">
        <f t="shared" ref="N9:N72" si="8">IF(M9=-3,"悪化 ",IF(M9=3,"改善 "," ?"))</f>
        <v xml:space="preserve"> ?</v>
      </c>
      <c r="O9" s="27">
        <f>'6兵庫県CI先行個別指標'!M357</f>
        <v>2672</v>
      </c>
      <c r="P9" s="2741">
        <f t="shared" ref="P9:P72" si="9">AVERAGE(O7:O9)</f>
        <v>2604.6666666666665</v>
      </c>
      <c r="Q9" s="2741">
        <f t="shared" ref="Q9:Q72" si="10">P9-P8</f>
        <v>2604.6666666666665</v>
      </c>
      <c r="R9" s="17">
        <f t="shared" ref="R9:R72" si="11">IF(Q9&lt;0,-1,1)</f>
        <v>1</v>
      </c>
      <c r="S9" s="17">
        <f t="shared" ref="S9:S72" si="12">SUM(R7:R9)</f>
        <v>1</v>
      </c>
      <c r="T9" s="2761" t="str">
        <f t="shared" ref="T9:T72" si="13">IF(S9=-3,"悪化 ",IF(S9=3,"改善 "," ?"))</f>
        <v xml:space="preserve"> ?</v>
      </c>
      <c r="U9" s="28">
        <f>'6兵庫県CI先行個別指標'!N357</f>
        <v>18116</v>
      </c>
      <c r="V9" s="2742">
        <f t="shared" ref="V9:V72" si="14">AVERAGE(U7:U9)</f>
        <v>17884.666666666668</v>
      </c>
      <c r="W9" s="2743">
        <f t="shared" ref="W9:W72" si="15">V9-V8</f>
        <v>17884.666666666668</v>
      </c>
      <c r="X9" s="17">
        <f t="shared" ref="X9:X72" si="16">IF(W9&lt;0,-1,1)</f>
        <v>1</v>
      </c>
      <c r="Y9" s="17">
        <f t="shared" ref="Y9:Y72" si="17">SUM(X7:X9)</f>
        <v>1</v>
      </c>
      <c r="Z9" s="2761" t="str">
        <f t="shared" ref="Z9:Z72" si="18">IF(Y9=-3,"悪化 ",IF(Y9=3,"改善 "," ?"))</f>
        <v xml:space="preserve"> ?</v>
      </c>
      <c r="AA9" s="28">
        <f>'6兵庫県CI先行個別指標'!O357</f>
        <v>11381</v>
      </c>
      <c r="AB9" s="2741">
        <f t="shared" ref="AB9:AB72" si="19">AVERAGE(AA7:AA9)</f>
        <v>11052.333333333334</v>
      </c>
      <c r="AC9" s="2741">
        <f t="shared" ref="AC9:AC72" si="20">AB9-AB8</f>
        <v>11052.333333333334</v>
      </c>
      <c r="AD9" s="17">
        <f t="shared" ref="AD9:AD72" si="21">IF(AC9&lt;0,-1,1)</f>
        <v>1</v>
      </c>
      <c r="AE9" s="17">
        <f t="shared" ref="AE9:AE72" si="22">SUM(AD7:AD9)</f>
        <v>1</v>
      </c>
      <c r="AF9" s="2761" t="str">
        <f t="shared" ref="AF9:AF72" si="23">IF(AE9=-3,"悪化 ",IF(AE9=3,"改善 "," ?"))</f>
        <v xml:space="preserve"> ?</v>
      </c>
      <c r="AG9" s="28">
        <f>'6兵庫県CI先行個別指標'!P357</f>
        <v>40</v>
      </c>
      <c r="AH9" s="2741">
        <f t="shared" ref="AH9:AH72" si="24">AVERAGE(AG7:AG9)</f>
        <v>39</v>
      </c>
      <c r="AI9" s="2753">
        <f>(AH9-AH8)*-1</f>
        <v>-39</v>
      </c>
      <c r="AJ9" s="17">
        <f t="shared" ref="AJ9:AJ72" si="25">IF(AI9&lt;0,-1,1)</f>
        <v>-1</v>
      </c>
      <c r="AK9" s="17">
        <f t="shared" ref="AK9:AK72" si="26">SUM(AJ7:AJ9)</f>
        <v>-1</v>
      </c>
      <c r="AL9" s="2761" t="str">
        <f t="shared" ref="AL9:AL72" si="27">IF(AK9=-3,"悪化 ",IF(AK9=3,"改善 "," ?"))</f>
        <v xml:space="preserve"> ?</v>
      </c>
      <c r="AM9" s="27">
        <f>'6兵庫県CI先行個別指標'!Q357</f>
        <v>106.1</v>
      </c>
      <c r="AN9" s="2741">
        <f t="shared" ref="AN9:AN72" si="28">AVERAGE(AM7:AM9)</f>
        <v>107.43333333333332</v>
      </c>
      <c r="AO9" s="2741">
        <f t="shared" ref="AO9:AO72" si="29">AN9-AN8</f>
        <v>107.43333333333332</v>
      </c>
      <c r="AP9" s="17">
        <f t="shared" ref="AP9:AP72" si="30">IF(AO9&lt;0,-1,1)</f>
        <v>1</v>
      </c>
      <c r="AQ9" s="17">
        <f t="shared" ref="AQ9:AQ72" si="31">SUM(AP7:AP9)</f>
        <v>1</v>
      </c>
      <c r="AR9" s="2570" t="str">
        <f t="shared" ref="AR9:AR72" si="32">IF(AQ9=-3,"悪化 ",IF(AQ9=3,"改善 "," ?"))</f>
        <v xml:space="preserve"> ?</v>
      </c>
    </row>
    <row r="10" spans="1:44">
      <c r="A10" s="112"/>
      <c r="B10" s="768" t="s">
        <v>6</v>
      </c>
      <c r="C10" s="27">
        <f>'6兵庫県CI先行個別指標'!K358</f>
        <v>121.4</v>
      </c>
      <c r="D10" s="2741">
        <f t="shared" si="0"/>
        <v>121.13333333333333</v>
      </c>
      <c r="E10" s="2741">
        <f t="shared" si="1"/>
        <v>0.13333333333332575</v>
      </c>
      <c r="F10" s="17">
        <f t="shared" si="2"/>
        <v>1</v>
      </c>
      <c r="G10" s="17">
        <f t="shared" si="3"/>
        <v>2</v>
      </c>
      <c r="H10" s="2761" t="str">
        <f t="shared" si="4"/>
        <v xml:space="preserve"> ?</v>
      </c>
      <c r="I10" s="27">
        <f>'6兵庫県CI先行個別指標'!L358</f>
        <v>83.5</v>
      </c>
      <c r="J10" s="2741">
        <f t="shared" si="5"/>
        <v>85</v>
      </c>
      <c r="K10" s="2753">
        <f t="shared" ref="K10:K73" si="33">(J10-J9)*-1</f>
        <v>1.1000000000000085</v>
      </c>
      <c r="L10" s="17">
        <f t="shared" si="6"/>
        <v>1</v>
      </c>
      <c r="M10" s="17">
        <f t="shared" si="7"/>
        <v>0</v>
      </c>
      <c r="N10" s="2761" t="str">
        <f t="shared" si="8"/>
        <v xml:space="preserve"> ?</v>
      </c>
      <c r="O10" s="27">
        <f>'6兵庫県CI先行個別指標'!M358</f>
        <v>2364</v>
      </c>
      <c r="P10" s="2741">
        <f t="shared" si="9"/>
        <v>2557</v>
      </c>
      <c r="Q10" s="2741">
        <f t="shared" si="10"/>
        <v>-47.666666666666515</v>
      </c>
      <c r="R10" s="17">
        <f t="shared" si="11"/>
        <v>-1</v>
      </c>
      <c r="S10" s="17">
        <f t="shared" si="12"/>
        <v>0</v>
      </c>
      <c r="T10" s="2761" t="str">
        <f t="shared" si="13"/>
        <v xml:space="preserve"> ?</v>
      </c>
      <c r="U10" s="28">
        <f>'6兵庫県CI先行個別指標'!N358</f>
        <v>17911</v>
      </c>
      <c r="V10" s="2742">
        <f t="shared" si="14"/>
        <v>18086.333333333332</v>
      </c>
      <c r="W10" s="2743">
        <f t="shared" si="15"/>
        <v>201.66666666666424</v>
      </c>
      <c r="X10" s="17">
        <f t="shared" si="16"/>
        <v>1</v>
      </c>
      <c r="Y10" s="17">
        <f t="shared" si="17"/>
        <v>2</v>
      </c>
      <c r="Z10" s="2761" t="str">
        <f t="shared" si="18"/>
        <v xml:space="preserve"> ?</v>
      </c>
      <c r="AA10" s="28">
        <f>'6兵庫県CI先行個別指標'!O358</f>
        <v>11355</v>
      </c>
      <c r="AB10" s="2741">
        <f t="shared" si="19"/>
        <v>11350.666666666666</v>
      </c>
      <c r="AC10" s="2741">
        <f t="shared" si="20"/>
        <v>298.33333333333212</v>
      </c>
      <c r="AD10" s="17">
        <f t="shared" si="21"/>
        <v>1</v>
      </c>
      <c r="AE10" s="17">
        <f t="shared" si="22"/>
        <v>2</v>
      </c>
      <c r="AF10" s="2761" t="str">
        <f t="shared" si="23"/>
        <v xml:space="preserve"> ?</v>
      </c>
      <c r="AG10" s="28">
        <f>'6兵庫県CI先行個別指標'!P358</f>
        <v>34</v>
      </c>
      <c r="AH10" s="2741">
        <f t="shared" si="24"/>
        <v>38.666666666666664</v>
      </c>
      <c r="AI10" s="2753">
        <f t="shared" ref="AI10:AI73" si="34">(AH10-AH9)*-1</f>
        <v>0.3333333333333357</v>
      </c>
      <c r="AJ10" s="17">
        <f t="shared" si="25"/>
        <v>1</v>
      </c>
      <c r="AK10" s="17">
        <f t="shared" si="26"/>
        <v>0</v>
      </c>
      <c r="AL10" s="2761" t="str">
        <f t="shared" si="27"/>
        <v xml:space="preserve"> ?</v>
      </c>
      <c r="AM10" s="27">
        <f>'6兵庫県CI先行個別指標'!Q358</f>
        <v>108.7</v>
      </c>
      <c r="AN10" s="2741">
        <f t="shared" si="28"/>
        <v>107.66666666666667</v>
      </c>
      <c r="AO10" s="2741">
        <f t="shared" si="29"/>
        <v>0.23333333333334849</v>
      </c>
      <c r="AP10" s="17">
        <f t="shared" si="30"/>
        <v>1</v>
      </c>
      <c r="AQ10" s="17">
        <f t="shared" si="31"/>
        <v>2</v>
      </c>
      <c r="AR10" s="2570" t="str">
        <f t="shared" si="32"/>
        <v xml:space="preserve"> ?</v>
      </c>
    </row>
    <row r="11" spans="1:44">
      <c r="A11" s="112"/>
      <c r="B11" s="768" t="s">
        <v>7</v>
      </c>
      <c r="C11" s="27">
        <f>'6兵庫県CI先行個別指標'!K359</f>
        <v>122.4</v>
      </c>
      <c r="D11" s="2741">
        <f t="shared" si="0"/>
        <v>121.90000000000002</v>
      </c>
      <c r="E11" s="2741">
        <f t="shared" si="1"/>
        <v>0.76666666666669414</v>
      </c>
      <c r="F11" s="17">
        <f t="shared" si="2"/>
        <v>1</v>
      </c>
      <c r="G11" s="17">
        <f t="shared" si="3"/>
        <v>3</v>
      </c>
      <c r="H11" s="2761" t="str">
        <f t="shared" si="4"/>
        <v xml:space="preserve">改善 </v>
      </c>
      <c r="I11" s="27">
        <f>'6兵庫県CI先行個別指標'!L359</f>
        <v>80.5</v>
      </c>
      <c r="J11" s="2741">
        <f t="shared" si="5"/>
        <v>82.933333333333337</v>
      </c>
      <c r="K11" s="2753">
        <f t="shared" si="33"/>
        <v>2.0666666666666629</v>
      </c>
      <c r="L11" s="17">
        <f t="shared" si="6"/>
        <v>1</v>
      </c>
      <c r="M11" s="17">
        <f t="shared" si="7"/>
        <v>1</v>
      </c>
      <c r="N11" s="2761" t="str">
        <f t="shared" si="8"/>
        <v xml:space="preserve"> ?</v>
      </c>
      <c r="O11" s="27">
        <f>'6兵庫県CI先行個別指標'!M359</f>
        <v>2609</v>
      </c>
      <c r="P11" s="2741">
        <f t="shared" si="9"/>
        <v>2548.3333333333335</v>
      </c>
      <c r="Q11" s="2741">
        <f t="shared" si="10"/>
        <v>-8.6666666666665151</v>
      </c>
      <c r="R11" s="17">
        <f t="shared" si="11"/>
        <v>-1</v>
      </c>
      <c r="S11" s="17">
        <f t="shared" si="12"/>
        <v>-1</v>
      </c>
      <c r="T11" s="2761" t="str">
        <f t="shared" si="13"/>
        <v xml:space="preserve"> ?</v>
      </c>
      <c r="U11" s="28">
        <f>'6兵庫県CI先行個別指標'!N359</f>
        <v>18498</v>
      </c>
      <c r="V11" s="2742">
        <f t="shared" si="14"/>
        <v>18175</v>
      </c>
      <c r="W11" s="2743">
        <f t="shared" si="15"/>
        <v>88.666666666667879</v>
      </c>
      <c r="X11" s="17">
        <f t="shared" si="16"/>
        <v>1</v>
      </c>
      <c r="Y11" s="17">
        <f t="shared" si="17"/>
        <v>3</v>
      </c>
      <c r="Z11" s="2761" t="str">
        <f t="shared" si="18"/>
        <v xml:space="preserve">改善 </v>
      </c>
      <c r="AA11" s="28">
        <f>'6兵庫県CI先行個別指標'!O359</f>
        <v>11497</v>
      </c>
      <c r="AB11" s="2741">
        <f t="shared" si="19"/>
        <v>11411</v>
      </c>
      <c r="AC11" s="2741">
        <f t="shared" si="20"/>
        <v>60.33333333333394</v>
      </c>
      <c r="AD11" s="17">
        <f t="shared" si="21"/>
        <v>1</v>
      </c>
      <c r="AE11" s="17">
        <f t="shared" si="22"/>
        <v>3</v>
      </c>
      <c r="AF11" s="2761" t="str">
        <f t="shared" si="23"/>
        <v xml:space="preserve">改善 </v>
      </c>
      <c r="AG11" s="28">
        <f>'6兵庫県CI先行個別指標'!P359</f>
        <v>40</v>
      </c>
      <c r="AH11" s="2741">
        <f t="shared" si="24"/>
        <v>38</v>
      </c>
      <c r="AI11" s="2753">
        <f t="shared" si="34"/>
        <v>0.6666666666666643</v>
      </c>
      <c r="AJ11" s="17">
        <f t="shared" si="25"/>
        <v>1</v>
      </c>
      <c r="AK11" s="17">
        <f t="shared" si="26"/>
        <v>1</v>
      </c>
      <c r="AL11" s="2761" t="str">
        <f t="shared" si="27"/>
        <v xml:space="preserve"> ?</v>
      </c>
      <c r="AM11" s="27">
        <f>'6兵庫県CI先行個別指標'!Q359</f>
        <v>108.4</v>
      </c>
      <c r="AN11" s="2741">
        <f t="shared" si="28"/>
        <v>107.73333333333335</v>
      </c>
      <c r="AO11" s="2741">
        <f t="shared" si="29"/>
        <v>6.6666666666677088E-2</v>
      </c>
      <c r="AP11" s="17">
        <f t="shared" si="30"/>
        <v>1</v>
      </c>
      <c r="AQ11" s="17">
        <f t="shared" si="31"/>
        <v>3</v>
      </c>
      <c r="AR11" s="2570" t="str">
        <f t="shared" si="32"/>
        <v xml:space="preserve">改善 </v>
      </c>
    </row>
    <row r="12" spans="1:44">
      <c r="A12" s="112"/>
      <c r="B12" s="768" t="s">
        <v>8</v>
      </c>
      <c r="C12" s="27">
        <f>'6兵庫県CI先行個別指標'!K360</f>
        <v>125.4</v>
      </c>
      <c r="D12" s="2741">
        <f t="shared" si="0"/>
        <v>123.06666666666668</v>
      </c>
      <c r="E12" s="2741">
        <f t="shared" si="1"/>
        <v>1.1666666666666572</v>
      </c>
      <c r="F12" s="17">
        <f t="shared" si="2"/>
        <v>1</v>
      </c>
      <c r="G12" s="17">
        <f t="shared" si="3"/>
        <v>3</v>
      </c>
      <c r="H12" s="2761" t="str">
        <f t="shared" si="4"/>
        <v xml:space="preserve">改善 </v>
      </c>
      <c r="I12" s="27">
        <f>'6兵庫県CI先行個別指標'!L360</f>
        <v>79.2</v>
      </c>
      <c r="J12" s="2741">
        <f t="shared" si="5"/>
        <v>81.066666666666663</v>
      </c>
      <c r="K12" s="2753">
        <f t="shared" si="33"/>
        <v>1.8666666666666742</v>
      </c>
      <c r="L12" s="17">
        <f t="shared" si="6"/>
        <v>1</v>
      </c>
      <c r="M12" s="17">
        <f t="shared" si="7"/>
        <v>3</v>
      </c>
      <c r="N12" s="2761" t="str">
        <f t="shared" si="8"/>
        <v xml:space="preserve">改善 </v>
      </c>
      <c r="O12" s="27">
        <f>'6兵庫県CI先行個別指標'!M360</f>
        <v>2630</v>
      </c>
      <c r="P12" s="2741">
        <f t="shared" si="9"/>
        <v>2534.3333333333335</v>
      </c>
      <c r="Q12" s="2741">
        <f t="shared" si="10"/>
        <v>-14</v>
      </c>
      <c r="R12" s="17">
        <f t="shared" si="11"/>
        <v>-1</v>
      </c>
      <c r="S12" s="17">
        <f t="shared" si="12"/>
        <v>-3</v>
      </c>
      <c r="T12" s="2761" t="str">
        <f t="shared" si="13"/>
        <v xml:space="preserve">悪化 </v>
      </c>
      <c r="U12" s="28">
        <f>'6兵庫県CI先行個別指標'!N360</f>
        <v>18093</v>
      </c>
      <c r="V12" s="2742">
        <f t="shared" si="14"/>
        <v>18167.333333333332</v>
      </c>
      <c r="W12" s="2743">
        <f t="shared" si="15"/>
        <v>-7.6666666666678793</v>
      </c>
      <c r="X12" s="17">
        <f t="shared" si="16"/>
        <v>-1</v>
      </c>
      <c r="Y12" s="17">
        <f t="shared" si="17"/>
        <v>1</v>
      </c>
      <c r="Z12" s="2761" t="str">
        <f t="shared" si="18"/>
        <v xml:space="preserve"> ?</v>
      </c>
      <c r="AA12" s="28">
        <f>'6兵庫県CI先行個別指標'!O360</f>
        <v>11066</v>
      </c>
      <c r="AB12" s="2741">
        <f t="shared" si="19"/>
        <v>11306</v>
      </c>
      <c r="AC12" s="2741">
        <f t="shared" si="20"/>
        <v>-105</v>
      </c>
      <c r="AD12" s="17">
        <f t="shared" si="21"/>
        <v>-1</v>
      </c>
      <c r="AE12" s="17">
        <f t="shared" si="22"/>
        <v>1</v>
      </c>
      <c r="AF12" s="2761" t="str">
        <f t="shared" si="23"/>
        <v xml:space="preserve"> ?</v>
      </c>
      <c r="AG12" s="28">
        <f>'6兵庫県CI先行個別指標'!P360</f>
        <v>28</v>
      </c>
      <c r="AH12" s="2741">
        <f t="shared" si="24"/>
        <v>34</v>
      </c>
      <c r="AI12" s="2753">
        <f t="shared" si="34"/>
        <v>4</v>
      </c>
      <c r="AJ12" s="17">
        <f t="shared" si="25"/>
        <v>1</v>
      </c>
      <c r="AK12" s="17">
        <f t="shared" si="26"/>
        <v>3</v>
      </c>
      <c r="AL12" s="2761" t="str">
        <f t="shared" si="27"/>
        <v xml:space="preserve">改善 </v>
      </c>
      <c r="AM12" s="27">
        <f>'6兵庫県CI先行個別指標'!Q360</f>
        <v>107.7</v>
      </c>
      <c r="AN12" s="2741">
        <f t="shared" si="28"/>
        <v>108.26666666666667</v>
      </c>
      <c r="AO12" s="2741">
        <f t="shared" si="29"/>
        <v>0.53333333333331723</v>
      </c>
      <c r="AP12" s="17">
        <f t="shared" si="30"/>
        <v>1</v>
      </c>
      <c r="AQ12" s="17">
        <f t="shared" si="31"/>
        <v>3</v>
      </c>
      <c r="AR12" s="2570" t="str">
        <f t="shared" si="32"/>
        <v xml:space="preserve">改善 </v>
      </c>
    </row>
    <row r="13" spans="1:44">
      <c r="A13" s="112"/>
      <c r="B13" s="768" t="s">
        <v>9</v>
      </c>
      <c r="C13" s="27">
        <f>'6兵庫県CI先行個別指標'!K361</f>
        <v>121.7</v>
      </c>
      <c r="D13" s="2741">
        <f t="shared" si="0"/>
        <v>123.16666666666667</v>
      </c>
      <c r="E13" s="2741">
        <f t="shared" si="1"/>
        <v>9.9999999999994316E-2</v>
      </c>
      <c r="F13" s="17">
        <f t="shared" si="2"/>
        <v>1</v>
      </c>
      <c r="G13" s="17">
        <f t="shared" si="3"/>
        <v>3</v>
      </c>
      <c r="H13" s="2761" t="str">
        <f t="shared" si="4"/>
        <v xml:space="preserve">改善 </v>
      </c>
      <c r="I13" s="27">
        <f>'6兵庫県CI先行個別指標'!L361</f>
        <v>83.1</v>
      </c>
      <c r="J13" s="2741">
        <f t="shared" si="5"/>
        <v>80.933333333333323</v>
      </c>
      <c r="K13" s="2753">
        <f t="shared" si="33"/>
        <v>0.13333333333333997</v>
      </c>
      <c r="L13" s="17">
        <f t="shared" si="6"/>
        <v>1</v>
      </c>
      <c r="M13" s="17">
        <f t="shared" si="7"/>
        <v>3</v>
      </c>
      <c r="N13" s="2761" t="str">
        <f t="shared" si="8"/>
        <v xml:space="preserve">改善 </v>
      </c>
      <c r="O13" s="27">
        <f>'6兵庫県CI先行個別指標'!M361</f>
        <v>2804</v>
      </c>
      <c r="P13" s="2741">
        <f t="shared" si="9"/>
        <v>2681</v>
      </c>
      <c r="Q13" s="2741">
        <f t="shared" si="10"/>
        <v>146.66666666666652</v>
      </c>
      <c r="R13" s="17">
        <f t="shared" si="11"/>
        <v>1</v>
      </c>
      <c r="S13" s="17">
        <f t="shared" si="12"/>
        <v>-1</v>
      </c>
      <c r="T13" s="2761" t="str">
        <f t="shared" si="13"/>
        <v xml:space="preserve"> ?</v>
      </c>
      <c r="U13" s="28">
        <f>'6兵庫県CI先行個別指標'!N361</f>
        <v>18047</v>
      </c>
      <c r="V13" s="2742">
        <f t="shared" si="14"/>
        <v>18212.666666666668</v>
      </c>
      <c r="W13" s="2743">
        <f t="shared" si="15"/>
        <v>45.333333333335759</v>
      </c>
      <c r="X13" s="17">
        <f t="shared" si="16"/>
        <v>1</v>
      </c>
      <c r="Y13" s="17">
        <f t="shared" si="17"/>
        <v>1</v>
      </c>
      <c r="Z13" s="2761" t="str">
        <f t="shared" si="18"/>
        <v xml:space="preserve"> ?</v>
      </c>
      <c r="AA13" s="28">
        <f>'6兵庫県CI先行個別指標'!O361</f>
        <v>11208</v>
      </c>
      <c r="AB13" s="2741">
        <f t="shared" si="19"/>
        <v>11257</v>
      </c>
      <c r="AC13" s="2741">
        <f t="shared" si="20"/>
        <v>-49</v>
      </c>
      <c r="AD13" s="17">
        <f t="shared" si="21"/>
        <v>-1</v>
      </c>
      <c r="AE13" s="17">
        <f t="shared" si="22"/>
        <v>-1</v>
      </c>
      <c r="AF13" s="2761" t="str">
        <f t="shared" si="23"/>
        <v xml:space="preserve"> ?</v>
      </c>
      <c r="AG13" s="28">
        <f>'6兵庫県CI先行個別指標'!P361</f>
        <v>33</v>
      </c>
      <c r="AH13" s="2741">
        <f t="shared" si="24"/>
        <v>33.666666666666664</v>
      </c>
      <c r="AI13" s="2753">
        <f t="shared" si="34"/>
        <v>0.3333333333333357</v>
      </c>
      <c r="AJ13" s="17">
        <f t="shared" si="25"/>
        <v>1</v>
      </c>
      <c r="AK13" s="17">
        <f t="shared" si="26"/>
        <v>3</v>
      </c>
      <c r="AL13" s="2761" t="str">
        <f t="shared" si="27"/>
        <v xml:space="preserve">改善 </v>
      </c>
      <c r="AM13" s="27">
        <f>'6兵庫県CI先行個別指標'!Q361</f>
        <v>105.8</v>
      </c>
      <c r="AN13" s="2741">
        <f t="shared" si="28"/>
        <v>107.30000000000001</v>
      </c>
      <c r="AO13" s="2741">
        <f t="shared" si="29"/>
        <v>-0.96666666666665435</v>
      </c>
      <c r="AP13" s="17">
        <f t="shared" si="30"/>
        <v>-1</v>
      </c>
      <c r="AQ13" s="17">
        <f t="shared" si="31"/>
        <v>1</v>
      </c>
      <c r="AR13" s="2570" t="str">
        <f t="shared" si="32"/>
        <v xml:space="preserve"> ?</v>
      </c>
    </row>
    <row r="14" spans="1:44">
      <c r="A14" s="112"/>
      <c r="B14" s="768" t="s">
        <v>10</v>
      </c>
      <c r="C14" s="27">
        <f>'6兵庫県CI先行個別指標'!K362</f>
        <v>123.2</v>
      </c>
      <c r="D14" s="2741">
        <f t="shared" si="0"/>
        <v>123.43333333333334</v>
      </c>
      <c r="E14" s="2741">
        <f t="shared" si="1"/>
        <v>0.26666666666666572</v>
      </c>
      <c r="F14" s="17">
        <f t="shared" si="2"/>
        <v>1</v>
      </c>
      <c r="G14" s="17">
        <f t="shared" si="3"/>
        <v>3</v>
      </c>
      <c r="H14" s="2761" t="str">
        <f t="shared" si="4"/>
        <v xml:space="preserve">改善 </v>
      </c>
      <c r="I14" s="27">
        <f>'6兵庫県CI先行個別指標'!L362</f>
        <v>80.099999999999994</v>
      </c>
      <c r="J14" s="2741">
        <f t="shared" si="5"/>
        <v>80.8</v>
      </c>
      <c r="K14" s="2753">
        <f t="shared" si="33"/>
        <v>0.13333333333332575</v>
      </c>
      <c r="L14" s="17">
        <f t="shared" si="6"/>
        <v>1</v>
      </c>
      <c r="M14" s="17">
        <f t="shared" si="7"/>
        <v>3</v>
      </c>
      <c r="N14" s="2761" t="str">
        <f t="shared" si="8"/>
        <v xml:space="preserve">改善 </v>
      </c>
      <c r="O14" s="27">
        <f>'6兵庫県CI先行個別指標'!M362</f>
        <v>2529</v>
      </c>
      <c r="P14" s="2741">
        <f t="shared" si="9"/>
        <v>2654.3333333333335</v>
      </c>
      <c r="Q14" s="2741">
        <f t="shared" si="10"/>
        <v>-26.666666666666515</v>
      </c>
      <c r="R14" s="17">
        <f t="shared" si="11"/>
        <v>-1</v>
      </c>
      <c r="S14" s="17">
        <f t="shared" si="12"/>
        <v>-1</v>
      </c>
      <c r="T14" s="2761" t="str">
        <f t="shared" si="13"/>
        <v xml:space="preserve"> ?</v>
      </c>
      <c r="U14" s="28">
        <f>'6兵庫県CI先行個別指標'!N362</f>
        <v>18650</v>
      </c>
      <c r="V14" s="2742">
        <f t="shared" si="14"/>
        <v>18263.333333333332</v>
      </c>
      <c r="W14" s="2743">
        <f t="shared" si="15"/>
        <v>50.666666666664241</v>
      </c>
      <c r="X14" s="17">
        <f t="shared" si="16"/>
        <v>1</v>
      </c>
      <c r="Y14" s="17">
        <f t="shared" si="17"/>
        <v>1</v>
      </c>
      <c r="Z14" s="2761" t="str">
        <f t="shared" si="18"/>
        <v xml:space="preserve"> ?</v>
      </c>
      <c r="AA14" s="28">
        <f>'6兵庫県CI先行個別指標'!O362</f>
        <v>11222</v>
      </c>
      <c r="AB14" s="2741">
        <f t="shared" si="19"/>
        <v>11165.333333333334</v>
      </c>
      <c r="AC14" s="2741">
        <f t="shared" si="20"/>
        <v>-91.66666666666606</v>
      </c>
      <c r="AD14" s="17">
        <f t="shared" si="21"/>
        <v>-1</v>
      </c>
      <c r="AE14" s="17">
        <f t="shared" si="22"/>
        <v>-3</v>
      </c>
      <c r="AF14" s="2761" t="str">
        <f t="shared" si="23"/>
        <v xml:space="preserve">悪化 </v>
      </c>
      <c r="AG14" s="28">
        <f>'6兵庫県CI先行個別指標'!P362</f>
        <v>31</v>
      </c>
      <c r="AH14" s="2741">
        <f t="shared" si="24"/>
        <v>30.666666666666668</v>
      </c>
      <c r="AI14" s="2753">
        <f t="shared" si="34"/>
        <v>2.9999999999999964</v>
      </c>
      <c r="AJ14" s="17">
        <f t="shared" si="25"/>
        <v>1</v>
      </c>
      <c r="AK14" s="17">
        <f t="shared" si="26"/>
        <v>3</v>
      </c>
      <c r="AL14" s="2761" t="str">
        <f t="shared" si="27"/>
        <v xml:space="preserve">改善 </v>
      </c>
      <c r="AM14" s="27">
        <f>'6兵庫県CI先行個別指標'!Q362</f>
        <v>103.8</v>
      </c>
      <c r="AN14" s="2741">
        <f t="shared" si="28"/>
        <v>105.76666666666667</v>
      </c>
      <c r="AO14" s="2741">
        <f t="shared" si="29"/>
        <v>-1.5333333333333456</v>
      </c>
      <c r="AP14" s="17">
        <f t="shared" si="30"/>
        <v>-1</v>
      </c>
      <c r="AQ14" s="17">
        <f t="shared" si="31"/>
        <v>-1</v>
      </c>
      <c r="AR14" s="2570" t="str">
        <f t="shared" si="32"/>
        <v xml:space="preserve"> ?</v>
      </c>
    </row>
    <row r="15" spans="1:44">
      <c r="A15" s="112"/>
      <c r="B15" s="768" t="s">
        <v>11</v>
      </c>
      <c r="C15" s="27">
        <f>'6兵庫県CI先行個別指標'!K363</f>
        <v>122.3</v>
      </c>
      <c r="D15" s="2741">
        <f t="shared" si="0"/>
        <v>122.39999999999999</v>
      </c>
      <c r="E15" s="2741">
        <f t="shared" si="1"/>
        <v>-1.0333333333333456</v>
      </c>
      <c r="F15" s="17">
        <f t="shared" si="2"/>
        <v>-1</v>
      </c>
      <c r="G15" s="17">
        <f t="shared" si="3"/>
        <v>1</v>
      </c>
      <c r="H15" s="2761" t="str">
        <f t="shared" si="4"/>
        <v xml:space="preserve"> ?</v>
      </c>
      <c r="I15" s="27">
        <f>'6兵庫県CI先行個別指標'!L363</f>
        <v>88.3</v>
      </c>
      <c r="J15" s="2741">
        <f t="shared" si="5"/>
        <v>83.833333333333329</v>
      </c>
      <c r="K15" s="2753">
        <f t="shared" si="33"/>
        <v>-3.0333333333333314</v>
      </c>
      <c r="L15" s="17">
        <f t="shared" si="6"/>
        <v>-1</v>
      </c>
      <c r="M15" s="17">
        <f t="shared" si="7"/>
        <v>1</v>
      </c>
      <c r="N15" s="2761" t="str">
        <f t="shared" si="8"/>
        <v xml:space="preserve"> ?</v>
      </c>
      <c r="O15" s="27">
        <f>'6兵庫県CI先行個別指標'!M363</f>
        <v>2354</v>
      </c>
      <c r="P15" s="2741">
        <f t="shared" si="9"/>
        <v>2562.3333333333335</v>
      </c>
      <c r="Q15" s="2741">
        <f t="shared" si="10"/>
        <v>-92</v>
      </c>
      <c r="R15" s="17">
        <f t="shared" si="11"/>
        <v>-1</v>
      </c>
      <c r="S15" s="17">
        <f t="shared" si="12"/>
        <v>-1</v>
      </c>
      <c r="T15" s="2761" t="str">
        <f t="shared" si="13"/>
        <v xml:space="preserve"> ?</v>
      </c>
      <c r="U15" s="28">
        <f>'6兵庫県CI先行個別指標'!N363</f>
        <v>17649</v>
      </c>
      <c r="V15" s="2742">
        <f t="shared" si="14"/>
        <v>18115.333333333332</v>
      </c>
      <c r="W15" s="2743">
        <f t="shared" si="15"/>
        <v>-148</v>
      </c>
      <c r="X15" s="17">
        <f t="shared" si="16"/>
        <v>-1</v>
      </c>
      <c r="Y15" s="17">
        <f t="shared" si="17"/>
        <v>1</v>
      </c>
      <c r="Z15" s="2761" t="str">
        <f t="shared" si="18"/>
        <v xml:space="preserve"> ?</v>
      </c>
      <c r="AA15" s="28">
        <f>'6兵庫県CI先行個別指標'!O363</f>
        <v>11302</v>
      </c>
      <c r="AB15" s="2741">
        <f t="shared" si="19"/>
        <v>11244</v>
      </c>
      <c r="AC15" s="2741">
        <f t="shared" si="20"/>
        <v>78.66666666666606</v>
      </c>
      <c r="AD15" s="17">
        <f t="shared" si="21"/>
        <v>1</v>
      </c>
      <c r="AE15" s="17">
        <f t="shared" si="22"/>
        <v>-1</v>
      </c>
      <c r="AF15" s="2761" t="str">
        <f t="shared" si="23"/>
        <v xml:space="preserve"> ?</v>
      </c>
      <c r="AG15" s="28">
        <f>'6兵庫県CI先行個別指標'!P363</f>
        <v>22</v>
      </c>
      <c r="AH15" s="2741">
        <f t="shared" si="24"/>
        <v>28.666666666666668</v>
      </c>
      <c r="AI15" s="2753">
        <f t="shared" si="34"/>
        <v>2</v>
      </c>
      <c r="AJ15" s="17">
        <f t="shared" si="25"/>
        <v>1</v>
      </c>
      <c r="AK15" s="17">
        <f t="shared" si="26"/>
        <v>3</v>
      </c>
      <c r="AL15" s="2761" t="str">
        <f t="shared" si="27"/>
        <v xml:space="preserve">改善 </v>
      </c>
      <c r="AM15" s="27">
        <f>'6兵庫県CI先行個別指標'!Q363</f>
        <v>102.7</v>
      </c>
      <c r="AN15" s="2741">
        <f t="shared" si="28"/>
        <v>104.10000000000001</v>
      </c>
      <c r="AO15" s="2741">
        <f t="shared" si="29"/>
        <v>-1.6666666666666572</v>
      </c>
      <c r="AP15" s="17">
        <f t="shared" si="30"/>
        <v>-1</v>
      </c>
      <c r="AQ15" s="17">
        <f t="shared" si="31"/>
        <v>-3</v>
      </c>
      <c r="AR15" s="2570" t="str">
        <f t="shared" si="32"/>
        <v xml:space="preserve">悪化 </v>
      </c>
    </row>
    <row r="16" spans="1:44">
      <c r="A16" s="112"/>
      <c r="B16" s="768" t="s">
        <v>12</v>
      </c>
      <c r="C16" s="27">
        <f>'6兵庫県CI先行個別指標'!K364</f>
        <v>122.4</v>
      </c>
      <c r="D16" s="2741">
        <f t="shared" si="0"/>
        <v>122.63333333333333</v>
      </c>
      <c r="E16" s="2741">
        <f t="shared" si="1"/>
        <v>0.23333333333333428</v>
      </c>
      <c r="F16" s="17">
        <f t="shared" si="2"/>
        <v>1</v>
      </c>
      <c r="G16" s="17">
        <f t="shared" si="3"/>
        <v>1</v>
      </c>
      <c r="H16" s="2761" t="str">
        <f t="shared" si="4"/>
        <v xml:space="preserve"> ?</v>
      </c>
      <c r="I16" s="27">
        <f>'6兵庫県CI先行個別指標'!L364</f>
        <v>82.8</v>
      </c>
      <c r="J16" s="2741">
        <f t="shared" si="5"/>
        <v>83.733333333333334</v>
      </c>
      <c r="K16" s="2753">
        <f t="shared" si="33"/>
        <v>9.9999999999994316E-2</v>
      </c>
      <c r="L16" s="17">
        <f t="shared" si="6"/>
        <v>1</v>
      </c>
      <c r="M16" s="17">
        <f t="shared" si="7"/>
        <v>1</v>
      </c>
      <c r="N16" s="2761" t="str">
        <f t="shared" si="8"/>
        <v xml:space="preserve"> ?</v>
      </c>
      <c r="O16" s="27">
        <f>'6兵庫県CI先行個別指標'!M364</f>
        <v>2764</v>
      </c>
      <c r="P16" s="2741">
        <f t="shared" si="9"/>
        <v>2549</v>
      </c>
      <c r="Q16" s="2741">
        <f t="shared" si="10"/>
        <v>-13.333333333333485</v>
      </c>
      <c r="R16" s="17">
        <f t="shared" si="11"/>
        <v>-1</v>
      </c>
      <c r="S16" s="17">
        <f t="shared" si="12"/>
        <v>-3</v>
      </c>
      <c r="T16" s="2761" t="str">
        <f t="shared" si="13"/>
        <v xml:space="preserve">悪化 </v>
      </c>
      <c r="U16" s="28">
        <f>'6兵庫県CI先行個別指標'!N364</f>
        <v>18435</v>
      </c>
      <c r="V16" s="2742">
        <f t="shared" si="14"/>
        <v>18244.666666666668</v>
      </c>
      <c r="W16" s="2743">
        <f t="shared" si="15"/>
        <v>129.33333333333576</v>
      </c>
      <c r="X16" s="17">
        <f t="shared" si="16"/>
        <v>1</v>
      </c>
      <c r="Y16" s="17">
        <f t="shared" si="17"/>
        <v>1</v>
      </c>
      <c r="Z16" s="2761" t="str">
        <f t="shared" si="18"/>
        <v xml:space="preserve"> ?</v>
      </c>
      <c r="AA16" s="28">
        <f>'6兵庫県CI先行個別指標'!O364</f>
        <v>11266</v>
      </c>
      <c r="AB16" s="2741">
        <f t="shared" si="19"/>
        <v>11263.333333333334</v>
      </c>
      <c r="AC16" s="2741">
        <f t="shared" si="20"/>
        <v>19.33333333333394</v>
      </c>
      <c r="AD16" s="17">
        <f t="shared" si="21"/>
        <v>1</v>
      </c>
      <c r="AE16" s="17">
        <f t="shared" si="22"/>
        <v>1</v>
      </c>
      <c r="AF16" s="2761" t="str">
        <f t="shared" si="23"/>
        <v xml:space="preserve"> ?</v>
      </c>
      <c r="AG16" s="28">
        <f>'6兵庫県CI先行個別指標'!P364</f>
        <v>48</v>
      </c>
      <c r="AH16" s="2741">
        <f t="shared" si="24"/>
        <v>33.666666666666664</v>
      </c>
      <c r="AI16" s="2753">
        <f t="shared" si="34"/>
        <v>-4.9999999999999964</v>
      </c>
      <c r="AJ16" s="17">
        <f t="shared" si="25"/>
        <v>-1</v>
      </c>
      <c r="AK16" s="17">
        <f t="shared" si="26"/>
        <v>1</v>
      </c>
      <c r="AL16" s="2761" t="str">
        <f t="shared" si="27"/>
        <v xml:space="preserve"> ?</v>
      </c>
      <c r="AM16" s="27">
        <f>'6兵庫県CI先行個別指標'!Q364</f>
        <v>102.3</v>
      </c>
      <c r="AN16" s="2741">
        <f t="shared" si="28"/>
        <v>102.93333333333334</v>
      </c>
      <c r="AO16" s="2741">
        <f t="shared" si="29"/>
        <v>-1.1666666666666714</v>
      </c>
      <c r="AP16" s="17">
        <f t="shared" si="30"/>
        <v>-1</v>
      </c>
      <c r="AQ16" s="17">
        <f t="shared" si="31"/>
        <v>-3</v>
      </c>
      <c r="AR16" s="2570" t="str">
        <f t="shared" si="32"/>
        <v xml:space="preserve">悪化 </v>
      </c>
    </row>
    <row r="17" spans="1:44">
      <c r="A17" s="112"/>
      <c r="B17" s="768" t="s">
        <v>13</v>
      </c>
      <c r="C17" s="27">
        <f>'6兵庫県CI先行個別指標'!K365</f>
        <v>120.7</v>
      </c>
      <c r="D17" s="2741">
        <f t="shared" si="0"/>
        <v>121.8</v>
      </c>
      <c r="E17" s="2741">
        <f t="shared" si="1"/>
        <v>-0.8333333333333286</v>
      </c>
      <c r="F17" s="17">
        <f t="shared" si="2"/>
        <v>-1</v>
      </c>
      <c r="G17" s="17">
        <f t="shared" si="3"/>
        <v>-1</v>
      </c>
      <c r="H17" s="2761" t="str">
        <f t="shared" si="4"/>
        <v xml:space="preserve"> ?</v>
      </c>
      <c r="I17" s="27">
        <f>'6兵庫県CI先行個別指標'!L365</f>
        <v>86.2</v>
      </c>
      <c r="J17" s="2741">
        <f t="shared" si="5"/>
        <v>85.766666666666666</v>
      </c>
      <c r="K17" s="2753">
        <f t="shared" si="33"/>
        <v>-2.0333333333333314</v>
      </c>
      <c r="L17" s="17">
        <f t="shared" si="6"/>
        <v>-1</v>
      </c>
      <c r="M17" s="17">
        <f t="shared" si="7"/>
        <v>-1</v>
      </c>
      <c r="N17" s="2761" t="str">
        <f t="shared" si="8"/>
        <v xml:space="preserve"> ?</v>
      </c>
      <c r="O17" s="27">
        <f>'6兵庫県CI先行個別指標'!M365</f>
        <v>2704</v>
      </c>
      <c r="P17" s="2741">
        <f t="shared" si="9"/>
        <v>2607.3333333333335</v>
      </c>
      <c r="Q17" s="2741">
        <f t="shared" si="10"/>
        <v>58.333333333333485</v>
      </c>
      <c r="R17" s="17">
        <f t="shared" si="11"/>
        <v>1</v>
      </c>
      <c r="S17" s="17">
        <f t="shared" si="12"/>
        <v>-1</v>
      </c>
      <c r="T17" s="2761" t="str">
        <f t="shared" si="13"/>
        <v xml:space="preserve"> ?</v>
      </c>
      <c r="U17" s="28">
        <f>'6兵庫県CI先行個別指標'!N365</f>
        <v>18667</v>
      </c>
      <c r="V17" s="2742">
        <f t="shared" si="14"/>
        <v>18250.333333333332</v>
      </c>
      <c r="W17" s="2743">
        <f t="shared" si="15"/>
        <v>5.6666666666642413</v>
      </c>
      <c r="X17" s="17">
        <f t="shared" si="16"/>
        <v>1</v>
      </c>
      <c r="Y17" s="17">
        <f t="shared" si="17"/>
        <v>1</v>
      </c>
      <c r="Z17" s="2761" t="str">
        <f t="shared" si="18"/>
        <v xml:space="preserve"> ?</v>
      </c>
      <c r="AA17" s="28">
        <f>'6兵庫県CI先行個別指標'!O365</f>
        <v>11029</v>
      </c>
      <c r="AB17" s="2741">
        <f t="shared" si="19"/>
        <v>11199</v>
      </c>
      <c r="AC17" s="2741">
        <f t="shared" si="20"/>
        <v>-64.33333333333394</v>
      </c>
      <c r="AD17" s="17">
        <f t="shared" si="21"/>
        <v>-1</v>
      </c>
      <c r="AE17" s="17">
        <f t="shared" si="22"/>
        <v>1</v>
      </c>
      <c r="AF17" s="2761" t="str">
        <f t="shared" si="23"/>
        <v xml:space="preserve"> ?</v>
      </c>
      <c r="AG17" s="28">
        <f>'6兵庫県CI先行個別指標'!P365</f>
        <v>37</v>
      </c>
      <c r="AH17" s="2741">
        <f t="shared" si="24"/>
        <v>35.666666666666664</v>
      </c>
      <c r="AI17" s="2753">
        <f t="shared" si="34"/>
        <v>-2</v>
      </c>
      <c r="AJ17" s="17">
        <f t="shared" si="25"/>
        <v>-1</v>
      </c>
      <c r="AK17" s="17">
        <f t="shared" si="26"/>
        <v>-1</v>
      </c>
      <c r="AL17" s="2761" t="str">
        <f t="shared" si="27"/>
        <v xml:space="preserve"> ?</v>
      </c>
      <c r="AM17" s="27">
        <f>'6兵庫県CI先行個別指標'!Q365</f>
        <v>100.4</v>
      </c>
      <c r="AN17" s="2741">
        <f t="shared" si="28"/>
        <v>101.8</v>
      </c>
      <c r="AO17" s="2741">
        <f t="shared" si="29"/>
        <v>-1.13333333333334</v>
      </c>
      <c r="AP17" s="17">
        <f t="shared" si="30"/>
        <v>-1</v>
      </c>
      <c r="AQ17" s="17">
        <f t="shared" si="31"/>
        <v>-3</v>
      </c>
      <c r="AR17" s="2570" t="str">
        <f t="shared" si="32"/>
        <v xml:space="preserve">悪化 </v>
      </c>
    </row>
    <row r="18" spans="1:44">
      <c r="A18" s="113"/>
      <c r="B18" s="2747" t="s">
        <v>14</v>
      </c>
      <c r="C18" s="29">
        <f>'6兵庫県CI先行個別指標'!K366</f>
        <v>122.4</v>
      </c>
      <c r="D18" s="2744">
        <f t="shared" si="0"/>
        <v>121.83333333333333</v>
      </c>
      <c r="E18" s="2744">
        <f t="shared" si="1"/>
        <v>3.3333333333331439E-2</v>
      </c>
      <c r="F18" s="402">
        <f t="shared" si="2"/>
        <v>1</v>
      </c>
      <c r="G18" s="402">
        <f t="shared" si="3"/>
        <v>1</v>
      </c>
      <c r="H18" s="2762" t="str">
        <f t="shared" si="4"/>
        <v xml:space="preserve"> ?</v>
      </c>
      <c r="I18" s="29">
        <f>'6兵庫県CI先行個別指標'!L366</f>
        <v>88.2</v>
      </c>
      <c r="J18" s="2744">
        <f t="shared" si="5"/>
        <v>85.733333333333334</v>
      </c>
      <c r="K18" s="2754">
        <f t="shared" si="33"/>
        <v>3.3333333333331439E-2</v>
      </c>
      <c r="L18" s="402">
        <f t="shared" si="6"/>
        <v>1</v>
      </c>
      <c r="M18" s="402">
        <f t="shared" si="7"/>
        <v>1</v>
      </c>
      <c r="N18" s="2762" t="str">
        <f t="shared" si="8"/>
        <v xml:space="preserve"> ?</v>
      </c>
      <c r="O18" s="29">
        <f>'6兵庫県CI先行個別指標'!M366</f>
        <v>2690</v>
      </c>
      <c r="P18" s="2744">
        <f t="shared" si="9"/>
        <v>2719.3333333333335</v>
      </c>
      <c r="Q18" s="2744">
        <f t="shared" si="10"/>
        <v>112</v>
      </c>
      <c r="R18" s="402">
        <f t="shared" si="11"/>
        <v>1</v>
      </c>
      <c r="S18" s="402">
        <f t="shared" si="12"/>
        <v>1</v>
      </c>
      <c r="T18" s="2762" t="str">
        <f t="shared" si="13"/>
        <v xml:space="preserve"> ?</v>
      </c>
      <c r="U18" s="30">
        <f>'6兵庫県CI先行個別指標'!N366</f>
        <v>17701</v>
      </c>
      <c r="V18" s="2745">
        <f t="shared" si="14"/>
        <v>18267.666666666668</v>
      </c>
      <c r="W18" s="2746">
        <f t="shared" si="15"/>
        <v>17.333333333335759</v>
      </c>
      <c r="X18" s="402">
        <f t="shared" si="16"/>
        <v>1</v>
      </c>
      <c r="Y18" s="402">
        <f t="shared" si="17"/>
        <v>3</v>
      </c>
      <c r="Z18" s="2762" t="str">
        <f t="shared" si="18"/>
        <v xml:space="preserve">改善 </v>
      </c>
      <c r="AA18" s="30">
        <f>'6兵庫県CI先行個別指標'!O366</f>
        <v>10772</v>
      </c>
      <c r="AB18" s="2744">
        <f t="shared" si="19"/>
        <v>11022.333333333334</v>
      </c>
      <c r="AC18" s="2744">
        <f t="shared" si="20"/>
        <v>-176.66666666666606</v>
      </c>
      <c r="AD18" s="402">
        <f t="shared" si="21"/>
        <v>-1</v>
      </c>
      <c r="AE18" s="402">
        <f t="shared" si="22"/>
        <v>-1</v>
      </c>
      <c r="AF18" s="2762" t="str">
        <f t="shared" si="23"/>
        <v xml:space="preserve"> ?</v>
      </c>
      <c r="AG18" s="30">
        <f>'6兵庫県CI先行個別指標'!P366</f>
        <v>26</v>
      </c>
      <c r="AH18" s="2744">
        <f t="shared" si="24"/>
        <v>37</v>
      </c>
      <c r="AI18" s="2754">
        <f t="shared" si="34"/>
        <v>-1.3333333333333357</v>
      </c>
      <c r="AJ18" s="402">
        <f t="shared" si="25"/>
        <v>-1</v>
      </c>
      <c r="AK18" s="402">
        <f t="shared" si="26"/>
        <v>-3</v>
      </c>
      <c r="AL18" s="2762" t="str">
        <f t="shared" si="27"/>
        <v xml:space="preserve">悪化 </v>
      </c>
      <c r="AM18" s="29">
        <f>'6兵庫県CI先行個別指標'!Q366</f>
        <v>97.9</v>
      </c>
      <c r="AN18" s="2744">
        <f t="shared" si="28"/>
        <v>100.2</v>
      </c>
      <c r="AO18" s="2744">
        <f t="shared" si="29"/>
        <v>-1.5999999999999943</v>
      </c>
      <c r="AP18" s="402">
        <f t="shared" si="30"/>
        <v>-1</v>
      </c>
      <c r="AQ18" s="402">
        <f t="shared" si="31"/>
        <v>-3</v>
      </c>
      <c r="AR18" s="2757" t="str">
        <f t="shared" si="32"/>
        <v xml:space="preserve">悪化 </v>
      </c>
    </row>
    <row r="19" spans="1:44">
      <c r="A19" s="112" t="s">
        <v>756</v>
      </c>
      <c r="B19" s="768" t="s">
        <v>3</v>
      </c>
      <c r="C19" s="27">
        <f>'6兵庫県CI先行個別指標'!K367</f>
        <v>118.2</v>
      </c>
      <c r="D19" s="2722">
        <f t="shared" si="0"/>
        <v>120.43333333333334</v>
      </c>
      <c r="E19" s="2722">
        <f t="shared" si="1"/>
        <v>-1.3999999999999915</v>
      </c>
      <c r="F19" s="17">
        <f t="shared" si="2"/>
        <v>-1</v>
      </c>
      <c r="G19" s="17">
        <f t="shared" si="3"/>
        <v>-1</v>
      </c>
      <c r="H19" s="2761" t="str">
        <f t="shared" si="4"/>
        <v xml:space="preserve"> ?</v>
      </c>
      <c r="I19" s="27">
        <f>'6兵庫県CI先行個別指標'!L367</f>
        <v>91.7</v>
      </c>
      <c r="J19" s="2722">
        <f t="shared" si="5"/>
        <v>88.7</v>
      </c>
      <c r="K19" s="2753">
        <f t="shared" si="33"/>
        <v>-2.9666666666666686</v>
      </c>
      <c r="L19" s="17">
        <f t="shared" si="6"/>
        <v>-1</v>
      </c>
      <c r="M19" s="17">
        <f t="shared" si="7"/>
        <v>-1</v>
      </c>
      <c r="N19" s="2761" t="str">
        <f t="shared" si="8"/>
        <v xml:space="preserve"> ?</v>
      </c>
      <c r="O19" s="27">
        <f>'6兵庫県CI先行個別指標'!M367</f>
        <v>2833</v>
      </c>
      <c r="P19" s="2722">
        <f t="shared" si="9"/>
        <v>2742.3333333333335</v>
      </c>
      <c r="Q19" s="2722">
        <f t="shared" si="10"/>
        <v>23</v>
      </c>
      <c r="R19" s="17">
        <f t="shared" si="11"/>
        <v>1</v>
      </c>
      <c r="S19" s="17">
        <f t="shared" si="12"/>
        <v>3</v>
      </c>
      <c r="T19" s="2761" t="str">
        <f t="shared" si="13"/>
        <v xml:space="preserve">改善 </v>
      </c>
      <c r="U19" s="28">
        <f>'6兵庫県CI先行個別指標'!N367</f>
        <v>18106</v>
      </c>
      <c r="V19" s="2732">
        <f t="shared" si="14"/>
        <v>18158</v>
      </c>
      <c r="W19" s="2729">
        <f t="shared" si="15"/>
        <v>-109.66666666666788</v>
      </c>
      <c r="X19" s="17">
        <f t="shared" si="16"/>
        <v>-1</v>
      </c>
      <c r="Y19" s="17">
        <f t="shared" si="17"/>
        <v>1</v>
      </c>
      <c r="Z19" s="2761" t="str">
        <f t="shared" si="18"/>
        <v xml:space="preserve"> ?</v>
      </c>
      <c r="AA19" s="28">
        <f>'6兵庫県CI先行個別指標'!O367</f>
        <v>11139</v>
      </c>
      <c r="AB19" s="2722">
        <f t="shared" si="19"/>
        <v>10980</v>
      </c>
      <c r="AC19" s="2722">
        <f t="shared" si="20"/>
        <v>-42.33333333333394</v>
      </c>
      <c r="AD19" s="17">
        <f t="shared" si="21"/>
        <v>-1</v>
      </c>
      <c r="AE19" s="17">
        <f t="shared" si="22"/>
        <v>-3</v>
      </c>
      <c r="AF19" s="2761" t="str">
        <f t="shared" si="23"/>
        <v xml:space="preserve">悪化 </v>
      </c>
      <c r="AG19" s="28">
        <f>'6兵庫県CI先行個別指標'!P367</f>
        <v>58</v>
      </c>
      <c r="AH19" s="2722">
        <f t="shared" si="24"/>
        <v>40.333333333333336</v>
      </c>
      <c r="AI19" s="2753">
        <f t="shared" si="34"/>
        <v>-3.3333333333333357</v>
      </c>
      <c r="AJ19" s="17">
        <f t="shared" si="25"/>
        <v>-1</v>
      </c>
      <c r="AK19" s="17">
        <f t="shared" si="26"/>
        <v>-3</v>
      </c>
      <c r="AL19" s="2761" t="str">
        <f t="shared" si="27"/>
        <v xml:space="preserve">悪化 </v>
      </c>
      <c r="AM19" s="27">
        <f>'6兵庫県CI先行個別指標'!Q367</f>
        <v>97.4</v>
      </c>
      <c r="AN19" s="2722">
        <f t="shared" si="28"/>
        <v>98.566666666666677</v>
      </c>
      <c r="AO19" s="2722">
        <f t="shared" si="29"/>
        <v>-1.6333333333333258</v>
      </c>
      <c r="AP19" s="17">
        <f t="shared" si="30"/>
        <v>-1</v>
      </c>
      <c r="AQ19" s="17">
        <f t="shared" si="31"/>
        <v>-3</v>
      </c>
      <c r="AR19" s="2570" t="str">
        <f t="shared" si="32"/>
        <v xml:space="preserve">悪化 </v>
      </c>
    </row>
    <row r="20" spans="1:44">
      <c r="A20" s="112">
        <v>2019</v>
      </c>
      <c r="B20" s="768" t="s">
        <v>4</v>
      </c>
      <c r="C20" s="27">
        <f>'6兵庫県CI先行個別指標'!K368</f>
        <v>119.3</v>
      </c>
      <c r="D20" s="2722">
        <f t="shared" si="0"/>
        <v>119.96666666666668</v>
      </c>
      <c r="E20" s="2722">
        <f t="shared" si="1"/>
        <v>-0.46666666666665435</v>
      </c>
      <c r="F20" s="17">
        <f t="shared" si="2"/>
        <v>-1</v>
      </c>
      <c r="G20" s="17">
        <f t="shared" si="3"/>
        <v>-1</v>
      </c>
      <c r="H20" s="2761" t="str">
        <f t="shared" si="4"/>
        <v xml:space="preserve"> ?</v>
      </c>
      <c r="I20" s="27">
        <f>'6兵庫県CI先行個別指標'!L368</f>
        <v>90.3</v>
      </c>
      <c r="J20" s="2722">
        <f t="shared" si="5"/>
        <v>90.066666666666663</v>
      </c>
      <c r="K20" s="2753">
        <f t="shared" si="33"/>
        <v>-1.36666666666666</v>
      </c>
      <c r="L20" s="17">
        <f t="shared" si="6"/>
        <v>-1</v>
      </c>
      <c r="M20" s="17">
        <f t="shared" si="7"/>
        <v>-1</v>
      </c>
      <c r="N20" s="2761" t="str">
        <f t="shared" si="8"/>
        <v xml:space="preserve"> ?</v>
      </c>
      <c r="O20" s="27">
        <f>'6兵庫県CI先行個別指標'!M368</f>
        <v>2899</v>
      </c>
      <c r="P20" s="2722">
        <f t="shared" si="9"/>
        <v>2807.3333333333335</v>
      </c>
      <c r="Q20" s="2722">
        <f t="shared" si="10"/>
        <v>65</v>
      </c>
      <c r="R20" s="17">
        <f t="shared" si="11"/>
        <v>1</v>
      </c>
      <c r="S20" s="17">
        <f t="shared" si="12"/>
        <v>3</v>
      </c>
      <c r="T20" s="2761" t="str">
        <f t="shared" si="13"/>
        <v xml:space="preserve">改善 </v>
      </c>
      <c r="U20" s="28">
        <f>'6兵庫県CI先行個別指標'!N368</f>
        <v>18529</v>
      </c>
      <c r="V20" s="2732">
        <f t="shared" si="14"/>
        <v>18112</v>
      </c>
      <c r="W20" s="2729">
        <f t="shared" si="15"/>
        <v>-46</v>
      </c>
      <c r="X20" s="17">
        <f t="shared" si="16"/>
        <v>-1</v>
      </c>
      <c r="Y20" s="17">
        <f t="shared" si="17"/>
        <v>-1</v>
      </c>
      <c r="Z20" s="2761" t="str">
        <f t="shared" si="18"/>
        <v xml:space="preserve"> ?</v>
      </c>
      <c r="AA20" s="28">
        <f>'6兵庫県CI先行個別指標'!O368</f>
        <v>11009</v>
      </c>
      <c r="AB20" s="2722">
        <f t="shared" si="19"/>
        <v>10973.333333333334</v>
      </c>
      <c r="AC20" s="2722">
        <f t="shared" si="20"/>
        <v>-6.6666666666660603</v>
      </c>
      <c r="AD20" s="17">
        <f t="shared" si="21"/>
        <v>-1</v>
      </c>
      <c r="AE20" s="17">
        <f t="shared" si="22"/>
        <v>-3</v>
      </c>
      <c r="AF20" s="2761" t="str">
        <f t="shared" si="23"/>
        <v xml:space="preserve">悪化 </v>
      </c>
      <c r="AG20" s="28">
        <f>'6兵庫県CI先行個別指標'!P368</f>
        <v>30</v>
      </c>
      <c r="AH20" s="2722">
        <f t="shared" si="24"/>
        <v>38</v>
      </c>
      <c r="AI20" s="2753">
        <f t="shared" si="34"/>
        <v>2.3333333333333357</v>
      </c>
      <c r="AJ20" s="17">
        <f t="shared" si="25"/>
        <v>1</v>
      </c>
      <c r="AK20" s="17">
        <f t="shared" si="26"/>
        <v>-1</v>
      </c>
      <c r="AL20" s="2761" t="str">
        <f t="shared" si="27"/>
        <v xml:space="preserve"> ?</v>
      </c>
      <c r="AM20" s="27">
        <f>'6兵庫県CI先行個別指標'!Q368</f>
        <v>98.2</v>
      </c>
      <c r="AN20" s="2722">
        <f t="shared" si="28"/>
        <v>97.833333333333329</v>
      </c>
      <c r="AO20" s="2722">
        <f t="shared" si="29"/>
        <v>-0.73333333333334849</v>
      </c>
      <c r="AP20" s="17">
        <f t="shared" si="30"/>
        <v>-1</v>
      </c>
      <c r="AQ20" s="17">
        <f t="shared" si="31"/>
        <v>-3</v>
      </c>
      <c r="AR20" s="2570" t="str">
        <f t="shared" si="32"/>
        <v xml:space="preserve">悪化 </v>
      </c>
    </row>
    <row r="21" spans="1:44">
      <c r="A21" s="112"/>
      <c r="B21" s="768" t="s">
        <v>5</v>
      </c>
      <c r="C21" s="27">
        <f>'6兵庫県CI先行個別指標'!K369</f>
        <v>113.9</v>
      </c>
      <c r="D21" s="2722">
        <f t="shared" si="0"/>
        <v>117.13333333333333</v>
      </c>
      <c r="E21" s="2722">
        <f t="shared" si="1"/>
        <v>-2.833333333333357</v>
      </c>
      <c r="F21" s="17">
        <f t="shared" si="2"/>
        <v>-1</v>
      </c>
      <c r="G21" s="17">
        <f t="shared" si="3"/>
        <v>-3</v>
      </c>
      <c r="H21" s="2761" t="str">
        <f t="shared" si="4"/>
        <v xml:space="preserve">悪化 </v>
      </c>
      <c r="I21" s="27">
        <f>'6兵庫県CI先行個別指標'!L369</f>
        <v>96.4</v>
      </c>
      <c r="J21" s="2722">
        <f t="shared" si="5"/>
        <v>92.8</v>
      </c>
      <c r="K21" s="2753">
        <f t="shared" si="33"/>
        <v>-2.7333333333333343</v>
      </c>
      <c r="L21" s="17">
        <f t="shared" si="6"/>
        <v>-1</v>
      </c>
      <c r="M21" s="17">
        <f t="shared" si="7"/>
        <v>-3</v>
      </c>
      <c r="N21" s="2761" t="str">
        <f t="shared" si="8"/>
        <v xml:space="preserve">悪化 </v>
      </c>
      <c r="O21" s="27">
        <f>'6兵庫県CI先行個別指標'!M369</f>
        <v>2601</v>
      </c>
      <c r="P21" s="2722">
        <f t="shared" si="9"/>
        <v>2777.6666666666665</v>
      </c>
      <c r="Q21" s="2722">
        <f t="shared" si="10"/>
        <v>-29.66666666666697</v>
      </c>
      <c r="R21" s="17">
        <f t="shared" si="11"/>
        <v>-1</v>
      </c>
      <c r="S21" s="17">
        <f t="shared" si="12"/>
        <v>1</v>
      </c>
      <c r="T21" s="2761" t="str">
        <f t="shared" si="13"/>
        <v xml:space="preserve"> ?</v>
      </c>
      <c r="U21" s="28">
        <f>'6兵庫県CI先行個別指標'!N369</f>
        <v>17400</v>
      </c>
      <c r="V21" s="2732">
        <f t="shared" si="14"/>
        <v>18011.666666666668</v>
      </c>
      <c r="W21" s="2729">
        <f t="shared" si="15"/>
        <v>-100.33333333333212</v>
      </c>
      <c r="X21" s="17">
        <f t="shared" si="16"/>
        <v>-1</v>
      </c>
      <c r="Y21" s="17">
        <f t="shared" si="17"/>
        <v>-3</v>
      </c>
      <c r="Z21" s="2761" t="str">
        <f t="shared" si="18"/>
        <v xml:space="preserve">悪化 </v>
      </c>
      <c r="AA21" s="28">
        <f>'6兵庫県CI先行個別指標'!O369</f>
        <v>11052</v>
      </c>
      <c r="AB21" s="2722">
        <f t="shared" si="19"/>
        <v>11066.666666666666</v>
      </c>
      <c r="AC21" s="2722">
        <f t="shared" si="20"/>
        <v>93.333333333332121</v>
      </c>
      <c r="AD21" s="17">
        <f t="shared" si="21"/>
        <v>1</v>
      </c>
      <c r="AE21" s="17">
        <f t="shared" si="22"/>
        <v>-1</v>
      </c>
      <c r="AF21" s="2761" t="str">
        <f t="shared" si="23"/>
        <v xml:space="preserve"> ?</v>
      </c>
      <c r="AG21" s="28">
        <f>'6兵庫県CI先行個別指標'!P369</f>
        <v>45</v>
      </c>
      <c r="AH21" s="2722">
        <f t="shared" si="24"/>
        <v>44.333333333333336</v>
      </c>
      <c r="AI21" s="2753">
        <f t="shared" si="34"/>
        <v>-6.3333333333333357</v>
      </c>
      <c r="AJ21" s="17">
        <f t="shared" si="25"/>
        <v>-1</v>
      </c>
      <c r="AK21" s="17">
        <f t="shared" si="26"/>
        <v>-1</v>
      </c>
      <c r="AL21" s="2761" t="str">
        <f t="shared" si="27"/>
        <v xml:space="preserve"> ?</v>
      </c>
      <c r="AM21" s="27">
        <f>'6兵庫県CI先行個別指標'!Q369</f>
        <v>99.6</v>
      </c>
      <c r="AN21" s="2722">
        <f t="shared" si="28"/>
        <v>98.40000000000002</v>
      </c>
      <c r="AO21" s="2722">
        <f t="shared" si="29"/>
        <v>0.5666666666666913</v>
      </c>
      <c r="AP21" s="17">
        <f t="shared" si="30"/>
        <v>1</v>
      </c>
      <c r="AQ21" s="17">
        <f t="shared" si="31"/>
        <v>-1</v>
      </c>
      <c r="AR21" s="2570" t="str">
        <f t="shared" si="32"/>
        <v xml:space="preserve"> ?</v>
      </c>
    </row>
    <row r="22" spans="1:44">
      <c r="A22" s="112"/>
      <c r="B22" s="768" t="s">
        <v>6</v>
      </c>
      <c r="C22" s="27">
        <f>'6兵庫県CI先行個別指標'!K370</f>
        <v>116.7</v>
      </c>
      <c r="D22" s="2722">
        <f t="shared" si="0"/>
        <v>116.63333333333333</v>
      </c>
      <c r="E22" s="2722">
        <f t="shared" si="1"/>
        <v>-0.5</v>
      </c>
      <c r="F22" s="17">
        <f t="shared" si="2"/>
        <v>-1</v>
      </c>
      <c r="G22" s="17">
        <f t="shared" si="3"/>
        <v>-3</v>
      </c>
      <c r="H22" s="2761" t="str">
        <f t="shared" si="4"/>
        <v xml:space="preserve">悪化 </v>
      </c>
      <c r="I22" s="27">
        <f>'6兵庫県CI先行個別指標'!L370</f>
        <v>90.4</v>
      </c>
      <c r="J22" s="2722">
        <f t="shared" si="5"/>
        <v>92.366666666666674</v>
      </c>
      <c r="K22" s="2753">
        <f t="shared" si="33"/>
        <v>0.43333333333332291</v>
      </c>
      <c r="L22" s="17">
        <f t="shared" si="6"/>
        <v>1</v>
      </c>
      <c r="M22" s="17">
        <f t="shared" si="7"/>
        <v>-1</v>
      </c>
      <c r="N22" s="2761" t="str">
        <f t="shared" si="8"/>
        <v xml:space="preserve"> ?</v>
      </c>
      <c r="O22" s="27">
        <f>'6兵庫県CI先行個別指標'!M370</f>
        <v>2899</v>
      </c>
      <c r="P22" s="2722">
        <f t="shared" si="9"/>
        <v>2799.6666666666665</v>
      </c>
      <c r="Q22" s="2722">
        <f t="shared" si="10"/>
        <v>22</v>
      </c>
      <c r="R22" s="17">
        <f t="shared" si="11"/>
        <v>1</v>
      </c>
      <c r="S22" s="17">
        <f t="shared" si="12"/>
        <v>1</v>
      </c>
      <c r="T22" s="2761" t="str">
        <f t="shared" si="13"/>
        <v xml:space="preserve"> ?</v>
      </c>
      <c r="U22" s="28">
        <f>'6兵庫県CI先行個別指標'!N370</f>
        <v>17817</v>
      </c>
      <c r="V22" s="2732">
        <f t="shared" si="14"/>
        <v>17915.333333333332</v>
      </c>
      <c r="W22" s="2729">
        <f t="shared" si="15"/>
        <v>-96.333333333335759</v>
      </c>
      <c r="X22" s="17">
        <f t="shared" si="16"/>
        <v>-1</v>
      </c>
      <c r="Y22" s="17">
        <f t="shared" si="17"/>
        <v>-3</v>
      </c>
      <c r="Z22" s="2761" t="str">
        <f t="shared" si="18"/>
        <v xml:space="preserve">悪化 </v>
      </c>
      <c r="AA22" s="28">
        <f>'6兵庫県CI先行個別指標'!O370</f>
        <v>11218</v>
      </c>
      <c r="AB22" s="2722">
        <f t="shared" si="19"/>
        <v>11093</v>
      </c>
      <c r="AC22" s="2722">
        <f t="shared" si="20"/>
        <v>26.33333333333394</v>
      </c>
      <c r="AD22" s="17">
        <f t="shared" si="21"/>
        <v>1</v>
      </c>
      <c r="AE22" s="17">
        <f t="shared" si="22"/>
        <v>1</v>
      </c>
      <c r="AF22" s="2761" t="str">
        <f t="shared" si="23"/>
        <v xml:space="preserve"> ?</v>
      </c>
      <c r="AG22" s="28">
        <f>'6兵庫県CI先行個別指標'!P370</f>
        <v>39</v>
      </c>
      <c r="AH22" s="2722">
        <f t="shared" si="24"/>
        <v>38</v>
      </c>
      <c r="AI22" s="2753">
        <f t="shared" si="34"/>
        <v>6.3333333333333357</v>
      </c>
      <c r="AJ22" s="17">
        <f t="shared" si="25"/>
        <v>1</v>
      </c>
      <c r="AK22" s="17">
        <f t="shared" si="26"/>
        <v>1</v>
      </c>
      <c r="AL22" s="2761" t="str">
        <f t="shared" si="27"/>
        <v xml:space="preserve"> ?</v>
      </c>
      <c r="AM22" s="27">
        <f>'6兵庫県CI先行個別指標'!Q370</f>
        <v>98.4</v>
      </c>
      <c r="AN22" s="2722">
        <f t="shared" si="28"/>
        <v>98.733333333333348</v>
      </c>
      <c r="AO22" s="2722">
        <f t="shared" si="29"/>
        <v>0.3333333333333286</v>
      </c>
      <c r="AP22" s="17">
        <f t="shared" si="30"/>
        <v>1</v>
      </c>
      <c r="AQ22" s="17">
        <f t="shared" si="31"/>
        <v>1</v>
      </c>
      <c r="AR22" s="2570" t="str">
        <f t="shared" si="32"/>
        <v xml:space="preserve"> ?</v>
      </c>
    </row>
    <row r="23" spans="1:44">
      <c r="A23" s="112" t="s">
        <v>791</v>
      </c>
      <c r="B23" s="768" t="s">
        <v>7</v>
      </c>
      <c r="C23" s="27">
        <f>'6兵庫県CI先行個別指標'!K371</f>
        <v>115.6</v>
      </c>
      <c r="D23" s="2722">
        <f t="shared" si="0"/>
        <v>115.40000000000002</v>
      </c>
      <c r="E23" s="2722">
        <f t="shared" si="1"/>
        <v>-1.2333333333333059</v>
      </c>
      <c r="F23" s="17">
        <f t="shared" si="2"/>
        <v>-1</v>
      </c>
      <c r="G23" s="17">
        <f t="shared" si="3"/>
        <v>-3</v>
      </c>
      <c r="H23" s="2761" t="str">
        <f t="shared" si="4"/>
        <v xml:space="preserve">悪化 </v>
      </c>
      <c r="I23" s="27">
        <f>'6兵庫県CI先行個別指標'!L371</f>
        <v>90.9</v>
      </c>
      <c r="J23" s="2722">
        <f t="shared" si="5"/>
        <v>92.566666666666677</v>
      </c>
      <c r="K23" s="2753">
        <f t="shared" si="33"/>
        <v>-0.20000000000000284</v>
      </c>
      <c r="L23" s="17">
        <f t="shared" si="6"/>
        <v>-1</v>
      </c>
      <c r="M23" s="17">
        <f t="shared" si="7"/>
        <v>-1</v>
      </c>
      <c r="N23" s="2761" t="str">
        <f t="shared" si="8"/>
        <v xml:space="preserve"> ?</v>
      </c>
      <c r="O23" s="27">
        <f>'6兵庫県CI先行個別指標'!M371</f>
        <v>2064</v>
      </c>
      <c r="P23" s="2722">
        <f t="shared" si="9"/>
        <v>2521.3333333333335</v>
      </c>
      <c r="Q23" s="2722">
        <f t="shared" si="10"/>
        <v>-278.33333333333303</v>
      </c>
      <c r="R23" s="17">
        <f t="shared" si="11"/>
        <v>-1</v>
      </c>
      <c r="S23" s="17">
        <f t="shared" si="12"/>
        <v>-1</v>
      </c>
      <c r="T23" s="2761" t="str">
        <f t="shared" si="13"/>
        <v xml:space="preserve"> ?</v>
      </c>
      <c r="U23" s="28">
        <f>'6兵庫県CI先行個別指標'!N371</f>
        <v>18518</v>
      </c>
      <c r="V23" s="2732">
        <f t="shared" si="14"/>
        <v>17911.666666666668</v>
      </c>
      <c r="W23" s="2729">
        <f t="shared" si="15"/>
        <v>-3.6666666666642413</v>
      </c>
      <c r="X23" s="17">
        <f t="shared" si="16"/>
        <v>-1</v>
      </c>
      <c r="Y23" s="17">
        <f t="shared" si="17"/>
        <v>-3</v>
      </c>
      <c r="Z23" s="2761" t="str">
        <f t="shared" si="18"/>
        <v xml:space="preserve">悪化 </v>
      </c>
      <c r="AA23" s="28">
        <f>'6兵庫県CI先行個別指標'!O371</f>
        <v>12342</v>
      </c>
      <c r="AB23" s="2722">
        <f t="shared" si="19"/>
        <v>11537.333333333334</v>
      </c>
      <c r="AC23" s="2722">
        <f t="shared" si="20"/>
        <v>444.33333333333394</v>
      </c>
      <c r="AD23" s="17">
        <f t="shared" si="21"/>
        <v>1</v>
      </c>
      <c r="AE23" s="17">
        <f t="shared" si="22"/>
        <v>3</v>
      </c>
      <c r="AF23" s="2761" t="str">
        <f t="shared" si="23"/>
        <v xml:space="preserve">改善 </v>
      </c>
      <c r="AG23" s="28">
        <f>'6兵庫県CI先行個別指標'!P371</f>
        <v>35</v>
      </c>
      <c r="AH23" s="2722">
        <f t="shared" si="24"/>
        <v>39.666666666666664</v>
      </c>
      <c r="AI23" s="2753">
        <f t="shared" si="34"/>
        <v>-1.6666666666666643</v>
      </c>
      <c r="AJ23" s="17">
        <f t="shared" si="25"/>
        <v>-1</v>
      </c>
      <c r="AK23" s="17">
        <f t="shared" si="26"/>
        <v>-1</v>
      </c>
      <c r="AL23" s="2761" t="str">
        <f t="shared" si="27"/>
        <v xml:space="preserve"> ?</v>
      </c>
      <c r="AM23" s="27">
        <f>'6兵庫県CI先行個別指標'!Q371</f>
        <v>97.5</v>
      </c>
      <c r="AN23" s="2722">
        <f t="shared" si="28"/>
        <v>98.5</v>
      </c>
      <c r="AO23" s="2722">
        <f t="shared" si="29"/>
        <v>-0.23333333333334849</v>
      </c>
      <c r="AP23" s="17">
        <f t="shared" si="30"/>
        <v>-1</v>
      </c>
      <c r="AQ23" s="17">
        <f t="shared" si="31"/>
        <v>1</v>
      </c>
      <c r="AR23" s="2570" t="str">
        <f t="shared" si="32"/>
        <v xml:space="preserve"> ?</v>
      </c>
    </row>
    <row r="24" spans="1:44">
      <c r="A24" s="112"/>
      <c r="B24" s="768" t="s">
        <v>8</v>
      </c>
      <c r="C24" s="27">
        <f>'6兵庫県CI先行個別指標'!K372</f>
        <v>116.6</v>
      </c>
      <c r="D24" s="2722">
        <f t="shared" si="0"/>
        <v>116.3</v>
      </c>
      <c r="E24" s="2722">
        <f t="shared" si="1"/>
        <v>0.89999999999997726</v>
      </c>
      <c r="F24" s="17">
        <f t="shared" si="2"/>
        <v>1</v>
      </c>
      <c r="G24" s="17">
        <f t="shared" si="3"/>
        <v>-1</v>
      </c>
      <c r="H24" s="2761" t="str">
        <f t="shared" si="4"/>
        <v xml:space="preserve"> ?</v>
      </c>
      <c r="I24" s="27">
        <f>'6兵庫県CI先行個別指標'!L372</f>
        <v>99.4</v>
      </c>
      <c r="J24" s="2722">
        <f t="shared" si="5"/>
        <v>93.566666666666677</v>
      </c>
      <c r="K24" s="2753">
        <f t="shared" si="33"/>
        <v>-1</v>
      </c>
      <c r="L24" s="17">
        <f t="shared" si="6"/>
        <v>-1</v>
      </c>
      <c r="M24" s="17">
        <f t="shared" si="7"/>
        <v>-1</v>
      </c>
      <c r="N24" s="2761" t="str">
        <f t="shared" si="8"/>
        <v xml:space="preserve"> ?</v>
      </c>
      <c r="O24" s="27">
        <f>'6兵庫県CI先行個別指標'!M372</f>
        <v>2781</v>
      </c>
      <c r="P24" s="2722">
        <f t="shared" si="9"/>
        <v>2581.3333333333335</v>
      </c>
      <c r="Q24" s="2722">
        <f t="shared" si="10"/>
        <v>60</v>
      </c>
      <c r="R24" s="17">
        <f t="shared" si="11"/>
        <v>1</v>
      </c>
      <c r="S24" s="17">
        <f t="shared" si="12"/>
        <v>1</v>
      </c>
      <c r="T24" s="2761" t="str">
        <f t="shared" si="13"/>
        <v xml:space="preserve"> ?</v>
      </c>
      <c r="U24" s="28">
        <f>'6兵庫県CI先行個別指標'!N372</f>
        <v>17812</v>
      </c>
      <c r="V24" s="2732">
        <f t="shared" si="14"/>
        <v>18049</v>
      </c>
      <c r="W24" s="2729">
        <f t="shared" si="15"/>
        <v>137.33333333333212</v>
      </c>
      <c r="X24" s="17">
        <f t="shared" si="16"/>
        <v>1</v>
      </c>
      <c r="Y24" s="17">
        <f t="shared" si="17"/>
        <v>-1</v>
      </c>
      <c r="Z24" s="2761" t="str">
        <f t="shared" si="18"/>
        <v xml:space="preserve"> ?</v>
      </c>
      <c r="AA24" s="28">
        <f>'6兵庫県CI先行個別指標'!O372</f>
        <v>12413</v>
      </c>
      <c r="AB24" s="2722">
        <f t="shared" si="19"/>
        <v>11991</v>
      </c>
      <c r="AC24" s="2722">
        <f t="shared" si="20"/>
        <v>453.66666666666606</v>
      </c>
      <c r="AD24" s="17">
        <f t="shared" si="21"/>
        <v>1</v>
      </c>
      <c r="AE24" s="17">
        <f t="shared" si="22"/>
        <v>3</v>
      </c>
      <c r="AF24" s="2761" t="str">
        <f t="shared" si="23"/>
        <v xml:space="preserve">改善 </v>
      </c>
      <c r="AG24" s="28">
        <f>'6兵庫県CI先行個別指標'!P372</f>
        <v>42</v>
      </c>
      <c r="AH24" s="2722">
        <f t="shared" si="24"/>
        <v>38.666666666666664</v>
      </c>
      <c r="AI24" s="2753">
        <f t="shared" si="34"/>
        <v>1</v>
      </c>
      <c r="AJ24" s="17">
        <f t="shared" si="25"/>
        <v>1</v>
      </c>
      <c r="AK24" s="17">
        <f t="shared" si="26"/>
        <v>1</v>
      </c>
      <c r="AL24" s="2761" t="str">
        <f t="shared" si="27"/>
        <v xml:space="preserve"> ?</v>
      </c>
      <c r="AM24" s="27">
        <f>'6兵庫県CI先行個別指標'!Q372</f>
        <v>97.6</v>
      </c>
      <c r="AN24" s="2722">
        <f t="shared" si="28"/>
        <v>97.833333333333329</v>
      </c>
      <c r="AO24" s="2722">
        <f t="shared" si="29"/>
        <v>-0.6666666666666714</v>
      </c>
      <c r="AP24" s="17">
        <f t="shared" si="30"/>
        <v>-1</v>
      </c>
      <c r="AQ24" s="17">
        <f t="shared" si="31"/>
        <v>-1</v>
      </c>
      <c r="AR24" s="2570" t="str">
        <f t="shared" si="32"/>
        <v xml:space="preserve"> ?</v>
      </c>
    </row>
    <row r="25" spans="1:44">
      <c r="A25" s="112"/>
      <c r="B25" s="768" t="s">
        <v>9</v>
      </c>
      <c r="C25" s="27">
        <f>'6兵庫県CI先行個別指標'!K373</f>
        <v>120.5</v>
      </c>
      <c r="D25" s="2722">
        <f t="shared" si="0"/>
        <v>117.56666666666666</v>
      </c>
      <c r="E25" s="2722">
        <f t="shared" si="1"/>
        <v>1.2666666666666657</v>
      </c>
      <c r="F25" s="17">
        <f t="shared" si="2"/>
        <v>1</v>
      </c>
      <c r="G25" s="17">
        <f t="shared" si="3"/>
        <v>1</v>
      </c>
      <c r="H25" s="2761" t="str">
        <f t="shared" si="4"/>
        <v xml:space="preserve"> ?</v>
      </c>
      <c r="I25" s="27">
        <f>'6兵庫県CI先行個別指標'!L373</f>
        <v>106.7</v>
      </c>
      <c r="J25" s="2722">
        <f t="shared" si="5"/>
        <v>99</v>
      </c>
      <c r="K25" s="2753">
        <f t="shared" si="33"/>
        <v>-5.4333333333333229</v>
      </c>
      <c r="L25" s="17">
        <f t="shared" si="6"/>
        <v>-1</v>
      </c>
      <c r="M25" s="17">
        <f t="shared" si="7"/>
        <v>-3</v>
      </c>
      <c r="N25" s="2761" t="str">
        <f t="shared" si="8"/>
        <v xml:space="preserve">悪化 </v>
      </c>
      <c r="O25" s="27">
        <f>'6兵庫県CI先行個別指標'!M373</f>
        <v>2677</v>
      </c>
      <c r="P25" s="2722">
        <f t="shared" si="9"/>
        <v>2507.3333333333335</v>
      </c>
      <c r="Q25" s="2722">
        <f t="shared" si="10"/>
        <v>-74</v>
      </c>
      <c r="R25" s="17">
        <f t="shared" si="11"/>
        <v>-1</v>
      </c>
      <c r="S25" s="17">
        <f t="shared" si="12"/>
        <v>-1</v>
      </c>
      <c r="T25" s="2761" t="str">
        <f t="shared" si="13"/>
        <v xml:space="preserve"> ?</v>
      </c>
      <c r="U25" s="28">
        <f>'6兵庫県CI先行個別指標'!N373</f>
        <v>17974</v>
      </c>
      <c r="V25" s="2732">
        <f t="shared" si="14"/>
        <v>18101.333333333332</v>
      </c>
      <c r="W25" s="2729">
        <f t="shared" si="15"/>
        <v>52.333333333332121</v>
      </c>
      <c r="X25" s="17">
        <f t="shared" si="16"/>
        <v>1</v>
      </c>
      <c r="Y25" s="17">
        <f t="shared" si="17"/>
        <v>1</v>
      </c>
      <c r="Z25" s="2761" t="str">
        <f t="shared" si="18"/>
        <v xml:space="preserve"> ?</v>
      </c>
      <c r="AA25" s="28">
        <f>'6兵庫県CI先行個別指標'!O373</f>
        <v>12049</v>
      </c>
      <c r="AB25" s="2722">
        <f t="shared" si="19"/>
        <v>12268</v>
      </c>
      <c r="AC25" s="2722">
        <f t="shared" si="20"/>
        <v>277</v>
      </c>
      <c r="AD25" s="17">
        <f t="shared" si="21"/>
        <v>1</v>
      </c>
      <c r="AE25" s="17">
        <f t="shared" si="22"/>
        <v>3</v>
      </c>
      <c r="AF25" s="2761" t="str">
        <f t="shared" si="23"/>
        <v xml:space="preserve">改善 </v>
      </c>
      <c r="AG25" s="28">
        <f>'6兵庫県CI先行個別指標'!P373</f>
        <v>36</v>
      </c>
      <c r="AH25" s="2722">
        <f t="shared" si="24"/>
        <v>37.666666666666664</v>
      </c>
      <c r="AI25" s="2753">
        <f t="shared" si="34"/>
        <v>1</v>
      </c>
      <c r="AJ25" s="17">
        <f t="shared" si="25"/>
        <v>1</v>
      </c>
      <c r="AK25" s="17">
        <f t="shared" si="26"/>
        <v>1</v>
      </c>
      <c r="AL25" s="2761" t="str">
        <f t="shared" si="27"/>
        <v xml:space="preserve"> ?</v>
      </c>
      <c r="AM25" s="27">
        <f>'6兵庫県CI先行個別指標'!Q373</f>
        <v>97.3</v>
      </c>
      <c r="AN25" s="2722">
        <f t="shared" si="28"/>
        <v>97.466666666666654</v>
      </c>
      <c r="AO25" s="2722">
        <f t="shared" si="29"/>
        <v>-0.36666666666667425</v>
      </c>
      <c r="AP25" s="17">
        <f t="shared" si="30"/>
        <v>-1</v>
      </c>
      <c r="AQ25" s="17">
        <f t="shared" si="31"/>
        <v>-3</v>
      </c>
      <c r="AR25" s="2570" t="str">
        <f t="shared" si="32"/>
        <v xml:space="preserve">悪化 </v>
      </c>
    </row>
    <row r="26" spans="1:44">
      <c r="A26" s="112"/>
      <c r="B26" s="768" t="s">
        <v>10</v>
      </c>
      <c r="C26" s="27">
        <f>'6兵庫県CI先行個別指標'!K374</f>
        <v>111.8</v>
      </c>
      <c r="D26" s="2722">
        <f t="shared" si="0"/>
        <v>116.3</v>
      </c>
      <c r="E26" s="2722">
        <f t="shared" si="1"/>
        <v>-1.2666666666666657</v>
      </c>
      <c r="F26" s="17">
        <f t="shared" si="2"/>
        <v>-1</v>
      </c>
      <c r="G26" s="17">
        <f t="shared" si="3"/>
        <v>1</v>
      </c>
      <c r="H26" s="2761" t="str">
        <f t="shared" si="4"/>
        <v xml:space="preserve"> ?</v>
      </c>
      <c r="I26" s="27">
        <f>'6兵庫県CI先行個別指標'!L374</f>
        <v>126.5</v>
      </c>
      <c r="J26" s="2722">
        <f t="shared" si="5"/>
        <v>110.86666666666667</v>
      </c>
      <c r="K26" s="2753">
        <f t="shared" si="33"/>
        <v>-11.866666666666674</v>
      </c>
      <c r="L26" s="17">
        <f t="shared" si="6"/>
        <v>-1</v>
      </c>
      <c r="M26" s="17">
        <f t="shared" si="7"/>
        <v>-3</v>
      </c>
      <c r="N26" s="2761" t="str">
        <f t="shared" si="8"/>
        <v xml:space="preserve">悪化 </v>
      </c>
      <c r="O26" s="27">
        <f>'6兵庫県CI先行個別指標'!M374</f>
        <v>2481</v>
      </c>
      <c r="P26" s="2722">
        <f t="shared" si="9"/>
        <v>2646.3333333333335</v>
      </c>
      <c r="Q26" s="2722">
        <f t="shared" si="10"/>
        <v>139</v>
      </c>
      <c r="R26" s="17">
        <f t="shared" si="11"/>
        <v>1</v>
      </c>
      <c r="S26" s="17">
        <f t="shared" si="12"/>
        <v>1</v>
      </c>
      <c r="T26" s="2761" t="str">
        <f t="shared" si="13"/>
        <v xml:space="preserve"> ?</v>
      </c>
      <c r="U26" s="28">
        <f>'6兵庫県CI先行個別指標'!N374</f>
        <v>17921</v>
      </c>
      <c r="V26" s="2732">
        <f t="shared" si="14"/>
        <v>17902.333333333332</v>
      </c>
      <c r="W26" s="2729">
        <f t="shared" si="15"/>
        <v>-199</v>
      </c>
      <c r="X26" s="17">
        <f t="shared" si="16"/>
        <v>-1</v>
      </c>
      <c r="Y26" s="17">
        <f t="shared" si="17"/>
        <v>1</v>
      </c>
      <c r="Z26" s="2761" t="str">
        <f t="shared" si="18"/>
        <v xml:space="preserve"> ?</v>
      </c>
      <c r="AA26" s="28">
        <f>'6兵庫県CI先行個別指標'!O374</f>
        <v>12110</v>
      </c>
      <c r="AB26" s="2722">
        <f t="shared" si="19"/>
        <v>12190.666666666666</v>
      </c>
      <c r="AC26" s="2722">
        <f t="shared" si="20"/>
        <v>-77.33333333333394</v>
      </c>
      <c r="AD26" s="17">
        <f t="shared" si="21"/>
        <v>-1</v>
      </c>
      <c r="AE26" s="17">
        <f t="shared" si="22"/>
        <v>1</v>
      </c>
      <c r="AF26" s="2761" t="str">
        <f t="shared" si="23"/>
        <v xml:space="preserve"> ?</v>
      </c>
      <c r="AG26" s="28">
        <f>'6兵庫県CI先行個別指標'!P374</f>
        <v>39</v>
      </c>
      <c r="AH26" s="2722">
        <f t="shared" si="24"/>
        <v>39</v>
      </c>
      <c r="AI26" s="2753">
        <f t="shared" si="34"/>
        <v>-1.3333333333333357</v>
      </c>
      <c r="AJ26" s="17">
        <f t="shared" si="25"/>
        <v>-1</v>
      </c>
      <c r="AK26" s="17">
        <f t="shared" si="26"/>
        <v>1</v>
      </c>
      <c r="AL26" s="2761" t="str">
        <f t="shared" si="27"/>
        <v xml:space="preserve"> ?</v>
      </c>
      <c r="AM26" s="27">
        <f>'6兵庫県CI先行個別指標'!Q374</f>
        <v>96</v>
      </c>
      <c r="AN26" s="2722">
        <f t="shared" si="28"/>
        <v>96.966666666666654</v>
      </c>
      <c r="AO26" s="2722">
        <f t="shared" si="29"/>
        <v>-0.5</v>
      </c>
      <c r="AP26" s="17">
        <f t="shared" si="30"/>
        <v>-1</v>
      </c>
      <c r="AQ26" s="17">
        <f t="shared" si="31"/>
        <v>-3</v>
      </c>
      <c r="AR26" s="2570" t="str">
        <f t="shared" si="32"/>
        <v xml:space="preserve">悪化 </v>
      </c>
    </row>
    <row r="27" spans="1:44">
      <c r="A27" s="112"/>
      <c r="B27" s="768" t="s">
        <v>11</v>
      </c>
      <c r="C27" s="27">
        <f>'6兵庫県CI先行個別指標'!K375</f>
        <v>112</v>
      </c>
      <c r="D27" s="2722">
        <f t="shared" si="0"/>
        <v>114.76666666666667</v>
      </c>
      <c r="E27" s="2722">
        <f t="shared" si="1"/>
        <v>-1.5333333333333314</v>
      </c>
      <c r="F27" s="17">
        <f t="shared" si="2"/>
        <v>-1</v>
      </c>
      <c r="G27" s="17">
        <f t="shared" si="3"/>
        <v>-1</v>
      </c>
      <c r="H27" s="2761" t="str">
        <f t="shared" si="4"/>
        <v xml:space="preserve"> ?</v>
      </c>
      <c r="I27" s="27">
        <f>'6兵庫県CI先行個別指標'!L375</f>
        <v>98</v>
      </c>
      <c r="J27" s="2722">
        <f t="shared" si="5"/>
        <v>110.39999999999999</v>
      </c>
      <c r="K27" s="2753">
        <f t="shared" si="33"/>
        <v>0.46666666666668277</v>
      </c>
      <c r="L27" s="17">
        <f t="shared" si="6"/>
        <v>1</v>
      </c>
      <c r="M27" s="17">
        <f t="shared" si="7"/>
        <v>-1</v>
      </c>
      <c r="N27" s="2761" t="str">
        <f t="shared" si="8"/>
        <v xml:space="preserve"> ?</v>
      </c>
      <c r="O27" s="27">
        <f>'6兵庫県CI先行個別指標'!M375</f>
        <v>3395</v>
      </c>
      <c r="P27" s="2722">
        <f t="shared" si="9"/>
        <v>2851</v>
      </c>
      <c r="Q27" s="2722">
        <f t="shared" si="10"/>
        <v>204.66666666666652</v>
      </c>
      <c r="R27" s="17">
        <f t="shared" si="11"/>
        <v>1</v>
      </c>
      <c r="S27" s="17">
        <f t="shared" si="12"/>
        <v>1</v>
      </c>
      <c r="T27" s="2761" t="str">
        <f t="shared" si="13"/>
        <v xml:space="preserve"> ?</v>
      </c>
      <c r="U27" s="28">
        <f>'6兵庫県CI先行個別指標'!N375</f>
        <v>17974</v>
      </c>
      <c r="V27" s="2732">
        <f t="shared" si="14"/>
        <v>17956.333333333332</v>
      </c>
      <c r="W27" s="2729">
        <f t="shared" si="15"/>
        <v>54</v>
      </c>
      <c r="X27" s="17">
        <f t="shared" si="16"/>
        <v>1</v>
      </c>
      <c r="Y27" s="17">
        <f t="shared" si="17"/>
        <v>1</v>
      </c>
      <c r="Z27" s="2761" t="str">
        <f t="shared" si="18"/>
        <v xml:space="preserve"> ?</v>
      </c>
      <c r="AA27" s="28">
        <f>'6兵庫県CI先行個別指標'!O375</f>
        <v>12902</v>
      </c>
      <c r="AB27" s="2722">
        <f t="shared" si="19"/>
        <v>12353.666666666666</v>
      </c>
      <c r="AC27" s="2722">
        <f t="shared" si="20"/>
        <v>163</v>
      </c>
      <c r="AD27" s="17">
        <f t="shared" si="21"/>
        <v>1</v>
      </c>
      <c r="AE27" s="17">
        <f t="shared" si="22"/>
        <v>1</v>
      </c>
      <c r="AF27" s="2761" t="str">
        <f t="shared" si="23"/>
        <v xml:space="preserve"> ?</v>
      </c>
      <c r="AG27" s="28">
        <f>'6兵庫県CI先行個別指標'!P375</f>
        <v>41</v>
      </c>
      <c r="AH27" s="2722">
        <f t="shared" si="24"/>
        <v>38.666666666666664</v>
      </c>
      <c r="AI27" s="2753">
        <f t="shared" si="34"/>
        <v>0.3333333333333357</v>
      </c>
      <c r="AJ27" s="17">
        <f t="shared" si="25"/>
        <v>1</v>
      </c>
      <c r="AK27" s="17">
        <f t="shared" si="26"/>
        <v>1</v>
      </c>
      <c r="AL27" s="2761" t="str">
        <f t="shared" si="27"/>
        <v xml:space="preserve"> ?</v>
      </c>
      <c r="AM27" s="27">
        <f>'6兵庫県CI先行個別指標'!Q375</f>
        <v>95.7</v>
      </c>
      <c r="AN27" s="2722">
        <f t="shared" si="28"/>
        <v>96.333333333333329</v>
      </c>
      <c r="AO27" s="2722">
        <f t="shared" si="29"/>
        <v>-0.63333333333332575</v>
      </c>
      <c r="AP27" s="17">
        <f t="shared" si="30"/>
        <v>-1</v>
      </c>
      <c r="AQ27" s="17">
        <f t="shared" si="31"/>
        <v>-3</v>
      </c>
      <c r="AR27" s="2570" t="str">
        <f t="shared" si="32"/>
        <v xml:space="preserve">悪化 </v>
      </c>
    </row>
    <row r="28" spans="1:44">
      <c r="A28" s="112"/>
      <c r="B28" s="768" t="s">
        <v>12</v>
      </c>
      <c r="C28" s="27">
        <f>'6兵庫県CI先行個別指標'!K376</f>
        <v>111.5</v>
      </c>
      <c r="D28" s="2722">
        <f t="shared" si="0"/>
        <v>111.76666666666667</v>
      </c>
      <c r="E28" s="2722">
        <f t="shared" si="1"/>
        <v>-3</v>
      </c>
      <c r="F28" s="17">
        <f t="shared" si="2"/>
        <v>-1</v>
      </c>
      <c r="G28" s="17">
        <f t="shared" si="3"/>
        <v>-3</v>
      </c>
      <c r="H28" s="2761" t="str">
        <f t="shared" si="4"/>
        <v xml:space="preserve">悪化 </v>
      </c>
      <c r="I28" s="27">
        <f>'6兵庫県CI先行個別指標'!L376</f>
        <v>100.8</v>
      </c>
      <c r="J28" s="2722">
        <f t="shared" si="5"/>
        <v>108.43333333333334</v>
      </c>
      <c r="K28" s="2753">
        <f t="shared" si="33"/>
        <v>1.9666666666666544</v>
      </c>
      <c r="L28" s="17">
        <f t="shared" si="6"/>
        <v>1</v>
      </c>
      <c r="M28" s="17">
        <f t="shared" si="7"/>
        <v>1</v>
      </c>
      <c r="N28" s="2761" t="str">
        <f t="shared" si="8"/>
        <v xml:space="preserve"> ?</v>
      </c>
      <c r="O28" s="27">
        <f>'6兵庫県CI先行個別指標'!M376</f>
        <v>2259</v>
      </c>
      <c r="P28" s="2722">
        <f t="shared" si="9"/>
        <v>2711.6666666666665</v>
      </c>
      <c r="Q28" s="2722">
        <f t="shared" si="10"/>
        <v>-139.33333333333348</v>
      </c>
      <c r="R28" s="17">
        <f t="shared" si="11"/>
        <v>-1</v>
      </c>
      <c r="S28" s="17">
        <f t="shared" si="12"/>
        <v>1</v>
      </c>
      <c r="T28" s="2761" t="str">
        <f t="shared" si="13"/>
        <v xml:space="preserve"> ?</v>
      </c>
      <c r="U28" s="28">
        <f>'6兵庫県CI先行個別指標'!N376</f>
        <v>17316</v>
      </c>
      <c r="V28" s="2732">
        <f t="shared" si="14"/>
        <v>17737</v>
      </c>
      <c r="W28" s="2729">
        <f t="shared" si="15"/>
        <v>-219.33333333333212</v>
      </c>
      <c r="X28" s="17">
        <f t="shared" si="16"/>
        <v>-1</v>
      </c>
      <c r="Y28" s="17">
        <f t="shared" si="17"/>
        <v>-1</v>
      </c>
      <c r="Z28" s="2761" t="str">
        <f t="shared" si="18"/>
        <v xml:space="preserve"> ?</v>
      </c>
      <c r="AA28" s="28">
        <f>'6兵庫県CI先行個別指標'!O376</f>
        <v>7770</v>
      </c>
      <c r="AB28" s="2722">
        <f t="shared" si="19"/>
        <v>10927.333333333334</v>
      </c>
      <c r="AC28" s="2722">
        <f t="shared" si="20"/>
        <v>-1426.3333333333321</v>
      </c>
      <c r="AD28" s="17">
        <f t="shared" si="21"/>
        <v>-1</v>
      </c>
      <c r="AE28" s="17">
        <f t="shared" si="22"/>
        <v>-1</v>
      </c>
      <c r="AF28" s="2761" t="str">
        <f t="shared" si="23"/>
        <v xml:space="preserve"> ?</v>
      </c>
      <c r="AG28" s="28">
        <f>'6兵庫県CI先行個別指標'!P376</f>
        <v>42</v>
      </c>
      <c r="AH28" s="2722">
        <f t="shared" si="24"/>
        <v>40.666666666666664</v>
      </c>
      <c r="AI28" s="2753">
        <f t="shared" si="34"/>
        <v>-2</v>
      </c>
      <c r="AJ28" s="17">
        <f t="shared" si="25"/>
        <v>-1</v>
      </c>
      <c r="AK28" s="17">
        <f t="shared" si="26"/>
        <v>-1</v>
      </c>
      <c r="AL28" s="2761" t="str">
        <f t="shared" si="27"/>
        <v xml:space="preserve"> ?</v>
      </c>
      <c r="AM28" s="27">
        <f>'6兵庫県CI先行個別指標'!Q376</f>
        <v>96.5</v>
      </c>
      <c r="AN28" s="2722">
        <f t="shared" si="28"/>
        <v>96.066666666666663</v>
      </c>
      <c r="AO28" s="2722">
        <f t="shared" si="29"/>
        <v>-0.26666666666666572</v>
      </c>
      <c r="AP28" s="17">
        <f t="shared" si="30"/>
        <v>-1</v>
      </c>
      <c r="AQ28" s="17">
        <f t="shared" si="31"/>
        <v>-3</v>
      </c>
      <c r="AR28" s="2570" t="str">
        <f t="shared" si="32"/>
        <v xml:space="preserve">悪化 </v>
      </c>
    </row>
    <row r="29" spans="1:44">
      <c r="A29" s="112"/>
      <c r="B29" s="768" t="s">
        <v>13</v>
      </c>
      <c r="C29" s="27">
        <f>'6兵庫県CI先行個別指標'!K377</f>
        <v>110.8</v>
      </c>
      <c r="D29" s="2722">
        <f t="shared" si="0"/>
        <v>111.43333333333334</v>
      </c>
      <c r="E29" s="2722">
        <f t="shared" si="1"/>
        <v>-0.3333333333333286</v>
      </c>
      <c r="F29" s="17">
        <f t="shared" si="2"/>
        <v>-1</v>
      </c>
      <c r="G29" s="17">
        <f t="shared" si="3"/>
        <v>-3</v>
      </c>
      <c r="H29" s="2761" t="str">
        <f t="shared" si="4"/>
        <v xml:space="preserve">悪化 </v>
      </c>
      <c r="I29" s="27">
        <f>'6兵庫県CI先行個別指標'!L377</f>
        <v>99.6</v>
      </c>
      <c r="J29" s="2722">
        <f t="shared" si="5"/>
        <v>99.466666666666654</v>
      </c>
      <c r="K29" s="2753">
        <f t="shared" si="33"/>
        <v>8.9666666666666828</v>
      </c>
      <c r="L29" s="17">
        <f t="shared" si="6"/>
        <v>1</v>
      </c>
      <c r="M29" s="17">
        <f t="shared" si="7"/>
        <v>3</v>
      </c>
      <c r="N29" s="2761" t="str">
        <f t="shared" si="8"/>
        <v xml:space="preserve">改善 </v>
      </c>
      <c r="O29" s="27">
        <f>'6兵庫県CI先行個別指標'!M377</f>
        <v>2384</v>
      </c>
      <c r="P29" s="2722">
        <f t="shared" si="9"/>
        <v>2679.3333333333335</v>
      </c>
      <c r="Q29" s="2722">
        <f t="shared" si="10"/>
        <v>-32.33333333333303</v>
      </c>
      <c r="R29" s="17">
        <f t="shared" si="11"/>
        <v>-1</v>
      </c>
      <c r="S29" s="17">
        <f t="shared" si="12"/>
        <v>-1</v>
      </c>
      <c r="T29" s="2761" t="str">
        <f t="shared" si="13"/>
        <v xml:space="preserve"> ?</v>
      </c>
      <c r="U29" s="28">
        <f>'6兵庫県CI先行個別指標'!N377</f>
        <v>17964</v>
      </c>
      <c r="V29" s="2732">
        <f t="shared" si="14"/>
        <v>17751.333333333332</v>
      </c>
      <c r="W29" s="2729">
        <f t="shared" si="15"/>
        <v>14.333333333332121</v>
      </c>
      <c r="X29" s="17">
        <f t="shared" si="16"/>
        <v>1</v>
      </c>
      <c r="Y29" s="17">
        <f t="shared" si="17"/>
        <v>1</v>
      </c>
      <c r="Z29" s="2761" t="str">
        <f t="shared" si="18"/>
        <v xml:space="preserve"> ?</v>
      </c>
      <c r="AA29" s="28">
        <f>'6兵庫県CI先行個別指標'!O377</f>
        <v>9571</v>
      </c>
      <c r="AB29" s="2722">
        <f t="shared" si="19"/>
        <v>10081</v>
      </c>
      <c r="AC29" s="2722">
        <f t="shared" si="20"/>
        <v>-846.33333333333394</v>
      </c>
      <c r="AD29" s="17">
        <f t="shared" si="21"/>
        <v>-1</v>
      </c>
      <c r="AE29" s="17">
        <f t="shared" si="22"/>
        <v>-1</v>
      </c>
      <c r="AF29" s="2761" t="str">
        <f t="shared" si="23"/>
        <v xml:space="preserve"> ?</v>
      </c>
      <c r="AG29" s="28">
        <f>'6兵庫県CI先行個別指標'!P377</f>
        <v>40</v>
      </c>
      <c r="AH29" s="2722">
        <f t="shared" si="24"/>
        <v>41</v>
      </c>
      <c r="AI29" s="2753">
        <f t="shared" si="34"/>
        <v>-0.3333333333333357</v>
      </c>
      <c r="AJ29" s="17">
        <f t="shared" si="25"/>
        <v>-1</v>
      </c>
      <c r="AK29" s="17">
        <f t="shared" si="26"/>
        <v>-1</v>
      </c>
      <c r="AL29" s="2761" t="str">
        <f t="shared" si="27"/>
        <v xml:space="preserve"> ?</v>
      </c>
      <c r="AM29" s="27">
        <f>'6兵庫県CI先行個別指標'!Q377</f>
        <v>97.1</v>
      </c>
      <c r="AN29" s="2722">
        <f t="shared" si="28"/>
        <v>96.433333333333323</v>
      </c>
      <c r="AO29" s="2722">
        <f t="shared" si="29"/>
        <v>0.36666666666666003</v>
      </c>
      <c r="AP29" s="17">
        <f t="shared" si="30"/>
        <v>1</v>
      </c>
      <c r="AQ29" s="17">
        <f t="shared" si="31"/>
        <v>-1</v>
      </c>
      <c r="AR29" s="2570" t="str">
        <f t="shared" si="32"/>
        <v xml:space="preserve"> ?</v>
      </c>
    </row>
    <row r="30" spans="1:44">
      <c r="A30" s="112"/>
      <c r="B30" s="768" t="s">
        <v>14</v>
      </c>
      <c r="C30" s="27">
        <f>'6兵庫県CI先行個別指標'!K378</f>
        <v>110.6</v>
      </c>
      <c r="D30" s="2722">
        <f t="shared" si="0"/>
        <v>110.96666666666665</v>
      </c>
      <c r="E30" s="2722">
        <f t="shared" si="1"/>
        <v>-0.46666666666668277</v>
      </c>
      <c r="F30" s="17">
        <f t="shared" si="2"/>
        <v>-1</v>
      </c>
      <c r="G30" s="17">
        <f t="shared" si="3"/>
        <v>-3</v>
      </c>
      <c r="H30" s="2761" t="str">
        <f t="shared" si="4"/>
        <v xml:space="preserve">悪化 </v>
      </c>
      <c r="I30" s="27">
        <f>'6兵庫県CI先行個別指標'!L378</f>
        <v>97.6</v>
      </c>
      <c r="J30" s="2722">
        <f t="shared" si="5"/>
        <v>99.333333333333329</v>
      </c>
      <c r="K30" s="2753">
        <f t="shared" si="33"/>
        <v>0.13333333333332575</v>
      </c>
      <c r="L30" s="17">
        <f t="shared" si="6"/>
        <v>1</v>
      </c>
      <c r="M30" s="17">
        <f t="shared" si="7"/>
        <v>3</v>
      </c>
      <c r="N30" s="2761" t="str">
        <f t="shared" si="8"/>
        <v xml:space="preserve">改善 </v>
      </c>
      <c r="O30" s="27">
        <f>'6兵庫県CI先行個別指標'!M378</f>
        <v>2799</v>
      </c>
      <c r="P30" s="2722">
        <f t="shared" si="9"/>
        <v>2480.6666666666665</v>
      </c>
      <c r="Q30" s="2722">
        <f t="shared" si="10"/>
        <v>-198.66666666666697</v>
      </c>
      <c r="R30" s="17">
        <f t="shared" si="11"/>
        <v>-1</v>
      </c>
      <c r="S30" s="17">
        <f t="shared" si="12"/>
        <v>-3</v>
      </c>
      <c r="T30" s="2761" t="str">
        <f t="shared" si="13"/>
        <v xml:space="preserve">悪化 </v>
      </c>
      <c r="U30" s="28">
        <f>'6兵庫県CI先行個別指標'!N378</f>
        <v>17760</v>
      </c>
      <c r="V30" s="2732">
        <f t="shared" si="14"/>
        <v>17680</v>
      </c>
      <c r="W30" s="2729">
        <f t="shared" si="15"/>
        <v>-71.333333333332121</v>
      </c>
      <c r="X30" s="17">
        <f t="shared" si="16"/>
        <v>-1</v>
      </c>
      <c r="Y30" s="17">
        <f t="shared" si="17"/>
        <v>-1</v>
      </c>
      <c r="Z30" s="2761" t="str">
        <f t="shared" si="18"/>
        <v xml:space="preserve"> ?</v>
      </c>
      <c r="AA30" s="28">
        <f>'6兵庫県CI先行個別指標'!O378</f>
        <v>9559</v>
      </c>
      <c r="AB30" s="2722">
        <f t="shared" si="19"/>
        <v>8966.6666666666661</v>
      </c>
      <c r="AC30" s="2722">
        <f t="shared" si="20"/>
        <v>-1114.3333333333339</v>
      </c>
      <c r="AD30" s="17">
        <f t="shared" si="21"/>
        <v>-1</v>
      </c>
      <c r="AE30" s="17">
        <f t="shared" si="22"/>
        <v>-3</v>
      </c>
      <c r="AF30" s="2761" t="str">
        <f t="shared" si="23"/>
        <v xml:space="preserve">悪化 </v>
      </c>
      <c r="AG30" s="28">
        <f>'6兵庫県CI先行個別指標'!P378</f>
        <v>44</v>
      </c>
      <c r="AH30" s="2722">
        <f t="shared" si="24"/>
        <v>42</v>
      </c>
      <c r="AI30" s="2753">
        <f t="shared" si="34"/>
        <v>-1</v>
      </c>
      <c r="AJ30" s="17">
        <f t="shared" si="25"/>
        <v>-1</v>
      </c>
      <c r="AK30" s="17">
        <f t="shared" si="26"/>
        <v>-3</v>
      </c>
      <c r="AL30" s="2761" t="str">
        <f t="shared" si="27"/>
        <v xml:space="preserve">悪化 </v>
      </c>
      <c r="AM30" s="27">
        <f>'6兵庫県CI先行個別指標'!Q378</f>
        <v>99</v>
      </c>
      <c r="AN30" s="2722">
        <f t="shared" si="28"/>
        <v>97.533333333333346</v>
      </c>
      <c r="AO30" s="2722">
        <f t="shared" si="29"/>
        <v>1.1000000000000227</v>
      </c>
      <c r="AP30" s="17">
        <f t="shared" si="30"/>
        <v>1</v>
      </c>
      <c r="AQ30" s="17">
        <f t="shared" si="31"/>
        <v>1</v>
      </c>
      <c r="AR30" s="2570" t="str">
        <f t="shared" si="32"/>
        <v xml:space="preserve"> ?</v>
      </c>
    </row>
    <row r="31" spans="1:44">
      <c r="A31" s="111" t="s">
        <v>790</v>
      </c>
      <c r="B31" s="770" t="s">
        <v>3</v>
      </c>
      <c r="C31" s="25">
        <f>'6兵庫県CI先行個別指標'!K379</f>
        <v>114.6</v>
      </c>
      <c r="D31" s="2738">
        <f t="shared" si="0"/>
        <v>112</v>
      </c>
      <c r="E31" s="2738">
        <f t="shared" si="1"/>
        <v>1.0333333333333456</v>
      </c>
      <c r="F31" s="404">
        <f t="shared" si="2"/>
        <v>1</v>
      </c>
      <c r="G31" s="404">
        <f t="shared" si="3"/>
        <v>-1</v>
      </c>
      <c r="H31" s="2760" t="str">
        <f t="shared" si="4"/>
        <v xml:space="preserve"> ?</v>
      </c>
      <c r="I31" s="25">
        <f>'6兵庫県CI先行個別指標'!L379</f>
        <v>95.3</v>
      </c>
      <c r="J31" s="2738">
        <f t="shared" si="5"/>
        <v>97.5</v>
      </c>
      <c r="K31" s="2755">
        <f t="shared" si="33"/>
        <v>1.8333333333333286</v>
      </c>
      <c r="L31" s="404">
        <f t="shared" si="6"/>
        <v>1</v>
      </c>
      <c r="M31" s="404">
        <f t="shared" si="7"/>
        <v>3</v>
      </c>
      <c r="N31" s="2760" t="str">
        <f t="shared" si="8"/>
        <v xml:space="preserve">改善 </v>
      </c>
      <c r="O31" s="25">
        <f>'6兵庫県CI先行個別指標'!M379</f>
        <v>3069</v>
      </c>
      <c r="P31" s="2738">
        <f t="shared" si="9"/>
        <v>2750.6666666666665</v>
      </c>
      <c r="Q31" s="2738">
        <f t="shared" si="10"/>
        <v>270</v>
      </c>
      <c r="R31" s="404">
        <f t="shared" si="11"/>
        <v>1</v>
      </c>
      <c r="S31" s="404">
        <f t="shared" si="12"/>
        <v>-1</v>
      </c>
      <c r="T31" s="2760" t="str">
        <f t="shared" si="13"/>
        <v xml:space="preserve"> ?</v>
      </c>
      <c r="U31" s="26">
        <f>'6兵庫県CI先行個別指標'!N379</f>
        <v>14707</v>
      </c>
      <c r="V31" s="2739">
        <f t="shared" si="14"/>
        <v>16810.333333333332</v>
      </c>
      <c r="W31" s="2740">
        <f t="shared" si="15"/>
        <v>-869.66666666666788</v>
      </c>
      <c r="X31" s="404">
        <f t="shared" si="16"/>
        <v>-1</v>
      </c>
      <c r="Y31" s="404">
        <f t="shared" si="17"/>
        <v>-1</v>
      </c>
      <c r="Z31" s="2760" t="str">
        <f t="shared" si="18"/>
        <v xml:space="preserve"> ?</v>
      </c>
      <c r="AA31" s="26">
        <f>'6兵庫県CI先行個別指標'!O379</f>
        <v>9341</v>
      </c>
      <c r="AB31" s="2738">
        <f t="shared" si="19"/>
        <v>9490.3333333333339</v>
      </c>
      <c r="AC31" s="2738">
        <f t="shared" si="20"/>
        <v>523.66666666666788</v>
      </c>
      <c r="AD31" s="404">
        <f t="shared" si="21"/>
        <v>1</v>
      </c>
      <c r="AE31" s="404">
        <f t="shared" si="22"/>
        <v>-1</v>
      </c>
      <c r="AF31" s="2760" t="str">
        <f t="shared" si="23"/>
        <v xml:space="preserve"> ?</v>
      </c>
      <c r="AG31" s="26">
        <f>'6兵庫県CI先行個別指標'!P379</f>
        <v>38</v>
      </c>
      <c r="AH31" s="2738">
        <f t="shared" si="24"/>
        <v>40.666666666666664</v>
      </c>
      <c r="AI31" s="2755">
        <f t="shared" si="34"/>
        <v>1.3333333333333357</v>
      </c>
      <c r="AJ31" s="404">
        <f t="shared" si="25"/>
        <v>1</v>
      </c>
      <c r="AK31" s="404">
        <f t="shared" si="26"/>
        <v>-1</v>
      </c>
      <c r="AL31" s="2760" t="str">
        <f t="shared" si="27"/>
        <v xml:space="preserve"> ?</v>
      </c>
      <c r="AM31" s="25">
        <f>'6兵庫県CI先行個別指標'!Q379</f>
        <v>98.4</v>
      </c>
      <c r="AN31" s="2738">
        <f t="shared" si="28"/>
        <v>98.166666666666671</v>
      </c>
      <c r="AO31" s="2738">
        <f t="shared" si="29"/>
        <v>0.63333333333332575</v>
      </c>
      <c r="AP31" s="404">
        <f t="shared" si="30"/>
        <v>1</v>
      </c>
      <c r="AQ31" s="404">
        <f t="shared" si="31"/>
        <v>3</v>
      </c>
      <c r="AR31" s="2756" t="str">
        <f t="shared" si="32"/>
        <v xml:space="preserve">改善 </v>
      </c>
    </row>
    <row r="32" spans="1:44">
      <c r="A32" s="112">
        <v>2020</v>
      </c>
      <c r="B32" s="768" t="s">
        <v>4</v>
      </c>
      <c r="C32" s="27">
        <f>'6兵庫県CI先行個別指標'!K380</f>
        <v>112</v>
      </c>
      <c r="D32" s="2741">
        <f t="shared" si="0"/>
        <v>112.39999999999999</v>
      </c>
      <c r="E32" s="2741">
        <f t="shared" si="1"/>
        <v>0.39999999999999147</v>
      </c>
      <c r="F32" s="17">
        <f t="shared" si="2"/>
        <v>1</v>
      </c>
      <c r="G32" s="17">
        <f t="shared" si="3"/>
        <v>1</v>
      </c>
      <c r="H32" s="2761" t="str">
        <f t="shared" si="4"/>
        <v xml:space="preserve"> ?</v>
      </c>
      <c r="I32" s="27">
        <f>'6兵庫県CI先行個別指標'!L380</f>
        <v>98.4</v>
      </c>
      <c r="J32" s="2741">
        <f t="shared" si="5"/>
        <v>97.09999999999998</v>
      </c>
      <c r="K32" s="2753">
        <f t="shared" si="33"/>
        <v>0.4000000000000199</v>
      </c>
      <c r="L32" s="17">
        <f t="shared" si="6"/>
        <v>1</v>
      </c>
      <c r="M32" s="17">
        <f t="shared" si="7"/>
        <v>3</v>
      </c>
      <c r="N32" s="2761" t="str">
        <f t="shared" si="8"/>
        <v xml:space="preserve">改善 </v>
      </c>
      <c r="O32" s="27">
        <f>'6兵庫県CI先行個別指標'!M380</f>
        <v>1958</v>
      </c>
      <c r="P32" s="2741">
        <f t="shared" si="9"/>
        <v>2608.6666666666665</v>
      </c>
      <c r="Q32" s="2741">
        <f t="shared" si="10"/>
        <v>-142</v>
      </c>
      <c r="R32" s="17">
        <f t="shared" si="11"/>
        <v>-1</v>
      </c>
      <c r="S32" s="17">
        <f t="shared" si="12"/>
        <v>-1</v>
      </c>
      <c r="T32" s="2761" t="str">
        <f t="shared" si="13"/>
        <v xml:space="preserve"> ?</v>
      </c>
      <c r="U32" s="28">
        <f>'6兵庫県CI先行個別指標'!N380</f>
        <v>15787</v>
      </c>
      <c r="V32" s="2742">
        <f t="shared" si="14"/>
        <v>16084.666666666666</v>
      </c>
      <c r="W32" s="2743">
        <f t="shared" si="15"/>
        <v>-725.66666666666606</v>
      </c>
      <c r="X32" s="17">
        <f t="shared" si="16"/>
        <v>-1</v>
      </c>
      <c r="Y32" s="17">
        <f t="shared" si="17"/>
        <v>-3</v>
      </c>
      <c r="Z32" s="2761" t="str">
        <f t="shared" si="18"/>
        <v xml:space="preserve">悪化 </v>
      </c>
      <c r="AA32" s="28">
        <f>'6兵庫県CI先行個別指標'!O380</f>
        <v>9766</v>
      </c>
      <c r="AB32" s="2741">
        <f t="shared" si="19"/>
        <v>9555.3333333333339</v>
      </c>
      <c r="AC32" s="2741">
        <f t="shared" si="20"/>
        <v>65</v>
      </c>
      <c r="AD32" s="17">
        <f t="shared" si="21"/>
        <v>1</v>
      </c>
      <c r="AE32" s="17">
        <f t="shared" si="22"/>
        <v>1</v>
      </c>
      <c r="AF32" s="2761" t="str">
        <f t="shared" si="23"/>
        <v xml:space="preserve"> ?</v>
      </c>
      <c r="AG32" s="28">
        <f>'6兵庫県CI先行個別指標'!P380</f>
        <v>40</v>
      </c>
      <c r="AH32" s="2741">
        <f t="shared" si="24"/>
        <v>40.666666666666664</v>
      </c>
      <c r="AI32" s="2753">
        <f t="shared" si="34"/>
        <v>0</v>
      </c>
      <c r="AJ32" s="17">
        <f t="shared" si="25"/>
        <v>1</v>
      </c>
      <c r="AK32" s="17">
        <f t="shared" si="26"/>
        <v>1</v>
      </c>
      <c r="AL32" s="2761" t="str">
        <f t="shared" si="27"/>
        <v xml:space="preserve"> ?</v>
      </c>
      <c r="AM32" s="27">
        <f>'6兵庫県CI先行個別指標'!Q380</f>
        <v>96</v>
      </c>
      <c r="AN32" s="2741">
        <f t="shared" si="28"/>
        <v>97.8</v>
      </c>
      <c r="AO32" s="2741">
        <f t="shared" si="29"/>
        <v>-0.36666666666667425</v>
      </c>
      <c r="AP32" s="17">
        <f t="shared" si="30"/>
        <v>-1</v>
      </c>
      <c r="AQ32" s="17">
        <f t="shared" si="31"/>
        <v>1</v>
      </c>
      <c r="AR32" s="2570" t="str">
        <f t="shared" si="32"/>
        <v xml:space="preserve"> ?</v>
      </c>
    </row>
    <row r="33" spans="1:44">
      <c r="A33" s="112"/>
      <c r="B33" s="768" t="s">
        <v>5</v>
      </c>
      <c r="C33" s="27">
        <f>'6兵庫県CI先行個別指標'!K381</f>
        <v>119.4</v>
      </c>
      <c r="D33" s="2741">
        <f t="shared" si="0"/>
        <v>115.33333333333333</v>
      </c>
      <c r="E33" s="2741">
        <f t="shared" si="1"/>
        <v>2.9333333333333371</v>
      </c>
      <c r="F33" s="17">
        <f t="shared" si="2"/>
        <v>1</v>
      </c>
      <c r="G33" s="17">
        <f t="shared" si="3"/>
        <v>3</v>
      </c>
      <c r="H33" s="2761" t="str">
        <f t="shared" si="4"/>
        <v xml:space="preserve">改善 </v>
      </c>
      <c r="I33" s="27">
        <f>'6兵庫県CI先行個別指標'!L381</f>
        <v>99.2</v>
      </c>
      <c r="J33" s="2741">
        <f t="shared" si="5"/>
        <v>97.633333333333326</v>
      </c>
      <c r="K33" s="2753">
        <f t="shared" si="33"/>
        <v>-0.53333333333334565</v>
      </c>
      <c r="L33" s="17">
        <f t="shared" si="6"/>
        <v>-1</v>
      </c>
      <c r="M33" s="17">
        <f t="shared" si="7"/>
        <v>1</v>
      </c>
      <c r="N33" s="2761" t="str">
        <f t="shared" si="8"/>
        <v xml:space="preserve"> ?</v>
      </c>
      <c r="O33" s="27">
        <f>'6兵庫県CI先行個別指標'!M381</f>
        <v>2827</v>
      </c>
      <c r="P33" s="2741">
        <f t="shared" si="9"/>
        <v>2618</v>
      </c>
      <c r="Q33" s="2741">
        <f t="shared" si="10"/>
        <v>9.3333333333334849</v>
      </c>
      <c r="R33" s="17">
        <f t="shared" si="11"/>
        <v>1</v>
      </c>
      <c r="S33" s="17">
        <f t="shared" si="12"/>
        <v>1</v>
      </c>
      <c r="T33" s="2761" t="str">
        <f t="shared" si="13"/>
        <v xml:space="preserve"> ?</v>
      </c>
      <c r="U33" s="28">
        <f>'6兵庫県CI先行個別指標'!N381</f>
        <v>15373</v>
      </c>
      <c r="V33" s="2742">
        <f t="shared" si="14"/>
        <v>15289</v>
      </c>
      <c r="W33" s="2743">
        <f t="shared" si="15"/>
        <v>-795.66666666666606</v>
      </c>
      <c r="X33" s="17">
        <f t="shared" si="16"/>
        <v>-1</v>
      </c>
      <c r="Y33" s="17">
        <f t="shared" si="17"/>
        <v>-3</v>
      </c>
      <c r="Z33" s="2761" t="str">
        <f t="shared" si="18"/>
        <v xml:space="preserve">悪化 </v>
      </c>
      <c r="AA33" s="28">
        <f>'6兵庫県CI先行個別指標'!O381</f>
        <v>9551</v>
      </c>
      <c r="AB33" s="2741">
        <f t="shared" si="19"/>
        <v>9552.6666666666661</v>
      </c>
      <c r="AC33" s="2741">
        <f t="shared" si="20"/>
        <v>-2.6666666666678793</v>
      </c>
      <c r="AD33" s="17">
        <f t="shared" si="21"/>
        <v>-1</v>
      </c>
      <c r="AE33" s="17">
        <f t="shared" si="22"/>
        <v>1</v>
      </c>
      <c r="AF33" s="2761" t="str">
        <f t="shared" si="23"/>
        <v xml:space="preserve"> ?</v>
      </c>
      <c r="AG33" s="28">
        <f>'6兵庫県CI先行個別指標'!P381</f>
        <v>34</v>
      </c>
      <c r="AH33" s="2741">
        <f t="shared" si="24"/>
        <v>37.333333333333336</v>
      </c>
      <c r="AI33" s="2753">
        <f t="shared" si="34"/>
        <v>3.3333333333333286</v>
      </c>
      <c r="AJ33" s="17">
        <f t="shared" si="25"/>
        <v>1</v>
      </c>
      <c r="AK33" s="17">
        <f t="shared" si="26"/>
        <v>3</v>
      </c>
      <c r="AL33" s="2761" t="str">
        <f t="shared" si="27"/>
        <v xml:space="preserve">改善 </v>
      </c>
      <c r="AM33" s="27">
        <f>'6兵庫県CI先行個別指標'!Q381</f>
        <v>90.5</v>
      </c>
      <c r="AN33" s="2741">
        <f t="shared" si="28"/>
        <v>94.966666666666654</v>
      </c>
      <c r="AO33" s="2741">
        <f t="shared" si="29"/>
        <v>-2.8333333333333428</v>
      </c>
      <c r="AP33" s="17">
        <f t="shared" si="30"/>
        <v>-1</v>
      </c>
      <c r="AQ33" s="17">
        <f t="shared" si="31"/>
        <v>-1</v>
      </c>
      <c r="AR33" s="2570" t="str">
        <f t="shared" si="32"/>
        <v xml:space="preserve"> ?</v>
      </c>
    </row>
    <row r="34" spans="1:44">
      <c r="A34" s="112"/>
      <c r="B34" s="768" t="s">
        <v>6</v>
      </c>
      <c r="C34" s="27">
        <f>'6兵庫県CI先行個別指標'!K382</f>
        <v>92.3</v>
      </c>
      <c r="D34" s="2741">
        <f t="shared" si="0"/>
        <v>107.89999999999999</v>
      </c>
      <c r="E34" s="2741">
        <f t="shared" si="1"/>
        <v>-7.4333333333333371</v>
      </c>
      <c r="F34" s="17">
        <f t="shared" si="2"/>
        <v>-1</v>
      </c>
      <c r="G34" s="17">
        <f t="shared" si="3"/>
        <v>1</v>
      </c>
      <c r="H34" s="2761" t="str">
        <f t="shared" si="4"/>
        <v xml:space="preserve"> ?</v>
      </c>
      <c r="I34" s="27">
        <f>'6兵庫県CI先行個別指標'!L382</f>
        <v>106.1</v>
      </c>
      <c r="J34" s="2741">
        <f t="shared" si="5"/>
        <v>101.23333333333335</v>
      </c>
      <c r="K34" s="2753">
        <f t="shared" si="33"/>
        <v>-3.6000000000000227</v>
      </c>
      <c r="L34" s="17">
        <f t="shared" si="6"/>
        <v>-1</v>
      </c>
      <c r="M34" s="17">
        <f t="shared" si="7"/>
        <v>-1</v>
      </c>
      <c r="N34" s="2761" t="str">
        <f t="shared" si="8"/>
        <v xml:space="preserve"> ?</v>
      </c>
      <c r="O34" s="27">
        <f>'6兵庫県CI先行個別指標'!M382</f>
        <v>2889</v>
      </c>
      <c r="P34" s="2741">
        <f t="shared" si="9"/>
        <v>2558</v>
      </c>
      <c r="Q34" s="2741">
        <f t="shared" si="10"/>
        <v>-60</v>
      </c>
      <c r="R34" s="17">
        <f t="shared" si="11"/>
        <v>-1</v>
      </c>
      <c r="S34" s="17">
        <f t="shared" si="12"/>
        <v>-1</v>
      </c>
      <c r="T34" s="2761" t="str">
        <f t="shared" si="13"/>
        <v xml:space="preserve"> ?</v>
      </c>
      <c r="U34" s="28">
        <f>'6兵庫県CI先行個別指標'!N382</f>
        <v>12243</v>
      </c>
      <c r="V34" s="2742">
        <f t="shared" si="14"/>
        <v>14467.666666666666</v>
      </c>
      <c r="W34" s="2743">
        <f t="shared" si="15"/>
        <v>-821.33333333333394</v>
      </c>
      <c r="X34" s="17">
        <f t="shared" si="16"/>
        <v>-1</v>
      </c>
      <c r="Y34" s="17">
        <f t="shared" si="17"/>
        <v>-3</v>
      </c>
      <c r="Z34" s="2761" t="str">
        <f t="shared" si="18"/>
        <v xml:space="preserve">悪化 </v>
      </c>
      <c r="AA34" s="28">
        <f>'6兵庫県CI先行個別指標'!O382</f>
        <v>8362</v>
      </c>
      <c r="AB34" s="2741">
        <f t="shared" si="19"/>
        <v>9226.3333333333339</v>
      </c>
      <c r="AC34" s="2741">
        <f t="shared" si="20"/>
        <v>-326.33333333333212</v>
      </c>
      <c r="AD34" s="17">
        <f t="shared" si="21"/>
        <v>-1</v>
      </c>
      <c r="AE34" s="17">
        <f t="shared" si="22"/>
        <v>-1</v>
      </c>
      <c r="AF34" s="2761" t="str">
        <f t="shared" si="23"/>
        <v xml:space="preserve"> ?</v>
      </c>
      <c r="AG34" s="28">
        <f>'6兵庫県CI先行個別指標'!P382</f>
        <v>47</v>
      </c>
      <c r="AH34" s="2741">
        <f t="shared" si="24"/>
        <v>40.333333333333336</v>
      </c>
      <c r="AI34" s="2753">
        <f t="shared" si="34"/>
        <v>-3</v>
      </c>
      <c r="AJ34" s="17">
        <f t="shared" si="25"/>
        <v>-1</v>
      </c>
      <c r="AK34" s="17">
        <f t="shared" si="26"/>
        <v>1</v>
      </c>
      <c r="AL34" s="2761" t="str">
        <f t="shared" si="27"/>
        <v xml:space="preserve"> ?</v>
      </c>
      <c r="AM34" s="27">
        <f>'6兵庫県CI先行個別指標'!Q382</f>
        <v>87.7</v>
      </c>
      <c r="AN34" s="2741">
        <f t="shared" si="28"/>
        <v>91.399999999999991</v>
      </c>
      <c r="AO34" s="2741">
        <f t="shared" si="29"/>
        <v>-3.5666666666666629</v>
      </c>
      <c r="AP34" s="17">
        <f t="shared" si="30"/>
        <v>-1</v>
      </c>
      <c r="AQ34" s="17">
        <f t="shared" si="31"/>
        <v>-3</v>
      </c>
      <c r="AR34" s="2570" t="str">
        <f t="shared" si="32"/>
        <v xml:space="preserve">悪化 </v>
      </c>
    </row>
    <row r="35" spans="1:44">
      <c r="A35" s="112"/>
      <c r="B35" s="768" t="s">
        <v>7</v>
      </c>
      <c r="C35" s="27">
        <f>'6兵庫県CI先行個別指標'!K383</f>
        <v>84.7</v>
      </c>
      <c r="D35" s="2741">
        <f t="shared" si="0"/>
        <v>98.8</v>
      </c>
      <c r="E35" s="2741">
        <f t="shared" si="1"/>
        <v>-9.0999999999999943</v>
      </c>
      <c r="F35" s="17">
        <f t="shared" si="2"/>
        <v>-1</v>
      </c>
      <c r="G35" s="17">
        <f t="shared" si="3"/>
        <v>-1</v>
      </c>
      <c r="H35" s="2761" t="str">
        <f t="shared" si="4"/>
        <v xml:space="preserve"> ?</v>
      </c>
      <c r="I35" s="27">
        <f>'6兵庫県CI先行個別指標'!L383</f>
        <v>113.5</v>
      </c>
      <c r="J35" s="2741">
        <f t="shared" si="5"/>
        <v>106.26666666666667</v>
      </c>
      <c r="K35" s="2753">
        <f t="shared" si="33"/>
        <v>-5.0333333333333172</v>
      </c>
      <c r="L35" s="17">
        <f t="shared" si="6"/>
        <v>-1</v>
      </c>
      <c r="M35" s="17">
        <f t="shared" si="7"/>
        <v>-3</v>
      </c>
      <c r="N35" s="2761" t="str">
        <f t="shared" si="8"/>
        <v xml:space="preserve">悪化 </v>
      </c>
      <c r="O35" s="27">
        <f>'6兵庫県CI先行個別指標'!M383</f>
        <v>2537</v>
      </c>
      <c r="P35" s="2741">
        <f t="shared" si="9"/>
        <v>2751</v>
      </c>
      <c r="Q35" s="2741">
        <f t="shared" si="10"/>
        <v>193</v>
      </c>
      <c r="R35" s="17">
        <f t="shared" si="11"/>
        <v>1</v>
      </c>
      <c r="S35" s="17">
        <f t="shared" si="12"/>
        <v>1</v>
      </c>
      <c r="T35" s="2761" t="str">
        <f t="shared" si="13"/>
        <v xml:space="preserve"> ?</v>
      </c>
      <c r="U35" s="28">
        <f>'6兵庫県CI先行個別指標'!N383</f>
        <v>13061</v>
      </c>
      <c r="V35" s="2742">
        <f t="shared" si="14"/>
        <v>13559</v>
      </c>
      <c r="W35" s="2743">
        <f t="shared" si="15"/>
        <v>-908.66666666666606</v>
      </c>
      <c r="X35" s="17">
        <f t="shared" si="16"/>
        <v>-1</v>
      </c>
      <c r="Y35" s="17">
        <f t="shared" si="17"/>
        <v>-3</v>
      </c>
      <c r="Z35" s="2761" t="str">
        <f t="shared" si="18"/>
        <v xml:space="preserve">悪化 </v>
      </c>
      <c r="AA35" s="28">
        <f>'6兵庫県CI先行個別指標'!O383</f>
        <v>7065</v>
      </c>
      <c r="AB35" s="2741">
        <f t="shared" si="19"/>
        <v>8326</v>
      </c>
      <c r="AC35" s="2741">
        <f t="shared" si="20"/>
        <v>-900.33333333333394</v>
      </c>
      <c r="AD35" s="17">
        <f t="shared" si="21"/>
        <v>-1</v>
      </c>
      <c r="AE35" s="17">
        <f t="shared" si="22"/>
        <v>-3</v>
      </c>
      <c r="AF35" s="2761" t="str">
        <f t="shared" si="23"/>
        <v xml:space="preserve">悪化 </v>
      </c>
      <c r="AG35" s="28">
        <f>'6兵庫県CI先行個別指標'!P383</f>
        <v>11</v>
      </c>
      <c r="AH35" s="2741">
        <f t="shared" si="24"/>
        <v>30.666666666666668</v>
      </c>
      <c r="AI35" s="2753">
        <f t="shared" si="34"/>
        <v>9.6666666666666679</v>
      </c>
      <c r="AJ35" s="17">
        <f t="shared" si="25"/>
        <v>1</v>
      </c>
      <c r="AK35" s="17">
        <f t="shared" si="26"/>
        <v>1</v>
      </c>
      <c r="AL35" s="2761" t="str">
        <f t="shared" si="27"/>
        <v xml:space="preserve"> ?</v>
      </c>
      <c r="AM35" s="27">
        <f>'6兵庫県CI先行個別指標'!Q383</f>
        <v>89.1</v>
      </c>
      <c r="AN35" s="2741">
        <f t="shared" si="28"/>
        <v>89.09999999999998</v>
      </c>
      <c r="AO35" s="2741">
        <f t="shared" si="29"/>
        <v>-2.3000000000000114</v>
      </c>
      <c r="AP35" s="17">
        <f t="shared" si="30"/>
        <v>-1</v>
      </c>
      <c r="AQ35" s="17">
        <f t="shared" si="31"/>
        <v>-3</v>
      </c>
      <c r="AR35" s="2570" t="str">
        <f t="shared" si="32"/>
        <v xml:space="preserve">悪化 </v>
      </c>
    </row>
    <row r="36" spans="1:44">
      <c r="A36" s="112"/>
      <c r="B36" s="768" t="s">
        <v>8</v>
      </c>
      <c r="C36" s="27">
        <f>'6兵庫県CI先行個別指標'!K384</f>
        <v>85.6</v>
      </c>
      <c r="D36" s="2741">
        <f t="shared" si="0"/>
        <v>87.533333333333346</v>
      </c>
      <c r="E36" s="2741">
        <f t="shared" si="1"/>
        <v>-11.266666666666652</v>
      </c>
      <c r="F36" s="17">
        <f t="shared" si="2"/>
        <v>-1</v>
      </c>
      <c r="G36" s="17">
        <f t="shared" si="3"/>
        <v>-3</v>
      </c>
      <c r="H36" s="2761" t="str">
        <f t="shared" si="4"/>
        <v xml:space="preserve">悪化 </v>
      </c>
      <c r="I36" s="27">
        <f>'6兵庫県CI先行個別指標'!L384</f>
        <v>107.8</v>
      </c>
      <c r="J36" s="2741">
        <f t="shared" si="5"/>
        <v>109.13333333333333</v>
      </c>
      <c r="K36" s="2753">
        <f t="shared" si="33"/>
        <v>-2.86666666666666</v>
      </c>
      <c r="L36" s="17">
        <f t="shared" si="6"/>
        <v>-1</v>
      </c>
      <c r="M36" s="17">
        <f t="shared" si="7"/>
        <v>-3</v>
      </c>
      <c r="N36" s="2761" t="str">
        <f t="shared" si="8"/>
        <v xml:space="preserve">悪化 </v>
      </c>
      <c r="O36" s="27">
        <f>'6兵庫県CI先行個別指標'!M384</f>
        <v>2613</v>
      </c>
      <c r="P36" s="2741">
        <f t="shared" si="9"/>
        <v>2679.6666666666665</v>
      </c>
      <c r="Q36" s="2741">
        <f t="shared" si="10"/>
        <v>-71.333333333333485</v>
      </c>
      <c r="R36" s="17">
        <f t="shared" si="11"/>
        <v>-1</v>
      </c>
      <c r="S36" s="17">
        <f t="shared" si="12"/>
        <v>-1</v>
      </c>
      <c r="T36" s="2761" t="str">
        <f t="shared" si="13"/>
        <v xml:space="preserve"> ?</v>
      </c>
      <c r="U36" s="28">
        <f>'6兵庫県CI先行個別指標'!N384</f>
        <v>14467</v>
      </c>
      <c r="V36" s="2742">
        <f t="shared" si="14"/>
        <v>13257</v>
      </c>
      <c r="W36" s="2743">
        <f t="shared" si="15"/>
        <v>-302</v>
      </c>
      <c r="X36" s="17">
        <f t="shared" si="16"/>
        <v>-1</v>
      </c>
      <c r="Y36" s="17">
        <f t="shared" si="17"/>
        <v>-3</v>
      </c>
      <c r="Z36" s="2761" t="str">
        <f t="shared" si="18"/>
        <v xml:space="preserve">悪化 </v>
      </c>
      <c r="AA36" s="28">
        <f>'6兵庫県CI先行個別指標'!O384</f>
        <v>8458</v>
      </c>
      <c r="AB36" s="2741">
        <f t="shared" si="19"/>
        <v>7961.666666666667</v>
      </c>
      <c r="AC36" s="2741">
        <f t="shared" si="20"/>
        <v>-364.33333333333303</v>
      </c>
      <c r="AD36" s="17">
        <f t="shared" si="21"/>
        <v>-1</v>
      </c>
      <c r="AE36" s="17">
        <f t="shared" si="22"/>
        <v>-3</v>
      </c>
      <c r="AF36" s="2761" t="str">
        <f t="shared" si="23"/>
        <v xml:space="preserve">悪化 </v>
      </c>
      <c r="AG36" s="28">
        <f>'6兵庫県CI先行個別指標'!P384</f>
        <v>42</v>
      </c>
      <c r="AH36" s="2741">
        <f t="shared" si="24"/>
        <v>33.333333333333336</v>
      </c>
      <c r="AI36" s="2753">
        <f t="shared" si="34"/>
        <v>-2.6666666666666679</v>
      </c>
      <c r="AJ36" s="17">
        <f t="shared" si="25"/>
        <v>-1</v>
      </c>
      <c r="AK36" s="17">
        <f t="shared" si="26"/>
        <v>-1</v>
      </c>
      <c r="AL36" s="2761" t="str">
        <f t="shared" si="27"/>
        <v xml:space="preserve"> ?</v>
      </c>
      <c r="AM36" s="27">
        <f>'6兵庫県CI先行個別指標'!Q384</f>
        <v>91.7</v>
      </c>
      <c r="AN36" s="2741">
        <f t="shared" si="28"/>
        <v>89.5</v>
      </c>
      <c r="AO36" s="2741">
        <f t="shared" si="29"/>
        <v>0.4000000000000199</v>
      </c>
      <c r="AP36" s="17">
        <f t="shared" si="30"/>
        <v>1</v>
      </c>
      <c r="AQ36" s="17">
        <f t="shared" si="31"/>
        <v>-1</v>
      </c>
      <c r="AR36" s="2570" t="str">
        <f t="shared" si="32"/>
        <v xml:space="preserve"> ?</v>
      </c>
    </row>
    <row r="37" spans="1:44">
      <c r="A37" s="112"/>
      <c r="B37" s="768" t="s">
        <v>9</v>
      </c>
      <c r="C37" s="27">
        <f>'6兵庫県CI先行個別指標'!K385</f>
        <v>88.8</v>
      </c>
      <c r="D37" s="2741">
        <f t="shared" si="0"/>
        <v>86.366666666666674</v>
      </c>
      <c r="E37" s="2741">
        <f t="shared" si="1"/>
        <v>-1.1666666666666714</v>
      </c>
      <c r="F37" s="17">
        <f t="shared" si="2"/>
        <v>-1</v>
      </c>
      <c r="G37" s="17">
        <f t="shared" si="3"/>
        <v>-3</v>
      </c>
      <c r="H37" s="2761" t="str">
        <f t="shared" si="4"/>
        <v xml:space="preserve">悪化 </v>
      </c>
      <c r="I37" s="27">
        <f>'6兵庫県CI先行個別指標'!L385</f>
        <v>103.3</v>
      </c>
      <c r="J37" s="2741">
        <f t="shared" si="5"/>
        <v>108.2</v>
      </c>
      <c r="K37" s="2753">
        <f t="shared" si="33"/>
        <v>0.93333333333332291</v>
      </c>
      <c r="L37" s="17">
        <f t="shared" si="6"/>
        <v>1</v>
      </c>
      <c r="M37" s="17">
        <f t="shared" si="7"/>
        <v>-1</v>
      </c>
      <c r="N37" s="2761" t="str">
        <f t="shared" si="8"/>
        <v xml:space="preserve"> ?</v>
      </c>
      <c r="O37" s="27">
        <f>'6兵庫県CI先行個別指標'!M385</f>
        <v>2540</v>
      </c>
      <c r="P37" s="2741">
        <f t="shared" si="9"/>
        <v>2563.3333333333335</v>
      </c>
      <c r="Q37" s="2741">
        <f t="shared" si="10"/>
        <v>-116.33333333333303</v>
      </c>
      <c r="R37" s="17">
        <f t="shared" si="11"/>
        <v>-1</v>
      </c>
      <c r="S37" s="17">
        <f t="shared" si="12"/>
        <v>-1</v>
      </c>
      <c r="T37" s="2761" t="str">
        <f t="shared" si="13"/>
        <v xml:space="preserve"> ?</v>
      </c>
      <c r="U37" s="28">
        <f>'6兵庫県CI先行個別指標'!N385</f>
        <v>13001</v>
      </c>
      <c r="V37" s="2742">
        <f t="shared" si="14"/>
        <v>13509.666666666666</v>
      </c>
      <c r="W37" s="2743">
        <f t="shared" si="15"/>
        <v>252.66666666666606</v>
      </c>
      <c r="X37" s="17">
        <f t="shared" si="16"/>
        <v>1</v>
      </c>
      <c r="Y37" s="17">
        <f t="shared" si="17"/>
        <v>-1</v>
      </c>
      <c r="Z37" s="2761" t="str">
        <f t="shared" si="18"/>
        <v xml:space="preserve"> ?</v>
      </c>
      <c r="AA37" s="28">
        <f>'6兵庫県CI先行個別指標'!O385</f>
        <v>9504</v>
      </c>
      <c r="AB37" s="2741">
        <f t="shared" si="19"/>
        <v>8342.3333333333339</v>
      </c>
      <c r="AC37" s="2741">
        <f t="shared" si="20"/>
        <v>380.66666666666697</v>
      </c>
      <c r="AD37" s="17">
        <f t="shared" si="21"/>
        <v>1</v>
      </c>
      <c r="AE37" s="17">
        <f t="shared" si="22"/>
        <v>-1</v>
      </c>
      <c r="AF37" s="2761" t="str">
        <f t="shared" si="23"/>
        <v xml:space="preserve"> ?</v>
      </c>
      <c r="AG37" s="28">
        <f>'6兵庫県CI先行個別指標'!P385</f>
        <v>39</v>
      </c>
      <c r="AH37" s="2741">
        <f t="shared" si="24"/>
        <v>30.666666666666668</v>
      </c>
      <c r="AI37" s="2753">
        <f t="shared" si="34"/>
        <v>2.6666666666666679</v>
      </c>
      <c r="AJ37" s="17">
        <f t="shared" si="25"/>
        <v>1</v>
      </c>
      <c r="AK37" s="17">
        <f t="shared" si="26"/>
        <v>1</v>
      </c>
      <c r="AL37" s="2761" t="str">
        <f t="shared" si="27"/>
        <v xml:space="preserve"> ?</v>
      </c>
      <c r="AM37" s="27">
        <f>'6兵庫県CI先行個別指標'!Q385</f>
        <v>94</v>
      </c>
      <c r="AN37" s="2741">
        <f t="shared" si="28"/>
        <v>91.600000000000009</v>
      </c>
      <c r="AO37" s="2741">
        <f t="shared" si="29"/>
        <v>2.1000000000000085</v>
      </c>
      <c r="AP37" s="17">
        <f t="shared" si="30"/>
        <v>1</v>
      </c>
      <c r="AQ37" s="17">
        <f t="shared" si="31"/>
        <v>1</v>
      </c>
      <c r="AR37" s="2570" t="str">
        <f t="shared" si="32"/>
        <v xml:space="preserve"> ?</v>
      </c>
    </row>
    <row r="38" spans="1:44">
      <c r="A38" s="112"/>
      <c r="B38" s="768" t="s">
        <v>10</v>
      </c>
      <c r="C38" s="27">
        <f>'6兵庫県CI先行個別指標'!K386</f>
        <v>95.3</v>
      </c>
      <c r="D38" s="2741">
        <f t="shared" si="0"/>
        <v>89.899999999999991</v>
      </c>
      <c r="E38" s="2741">
        <f t="shared" si="1"/>
        <v>3.5333333333333172</v>
      </c>
      <c r="F38" s="17">
        <f t="shared" si="2"/>
        <v>1</v>
      </c>
      <c r="G38" s="17">
        <f t="shared" si="3"/>
        <v>-1</v>
      </c>
      <c r="H38" s="2761" t="str">
        <f t="shared" si="4"/>
        <v xml:space="preserve"> ?</v>
      </c>
      <c r="I38" s="27">
        <f>'6兵庫県CI先行個別指標'!L386</f>
        <v>101.9</v>
      </c>
      <c r="J38" s="2741">
        <f t="shared" si="5"/>
        <v>104.33333333333333</v>
      </c>
      <c r="K38" s="2753">
        <f t="shared" si="33"/>
        <v>3.8666666666666742</v>
      </c>
      <c r="L38" s="17">
        <f t="shared" si="6"/>
        <v>1</v>
      </c>
      <c r="M38" s="17">
        <f t="shared" si="7"/>
        <v>1</v>
      </c>
      <c r="N38" s="2761" t="str">
        <f t="shared" si="8"/>
        <v xml:space="preserve"> ?</v>
      </c>
      <c r="O38" s="27">
        <f>'6兵庫県CI先行個別指標'!M386</f>
        <v>2283</v>
      </c>
      <c r="P38" s="2741">
        <f t="shared" si="9"/>
        <v>2478.6666666666665</v>
      </c>
      <c r="Q38" s="2741">
        <f t="shared" si="10"/>
        <v>-84.66666666666697</v>
      </c>
      <c r="R38" s="17">
        <f t="shared" si="11"/>
        <v>-1</v>
      </c>
      <c r="S38" s="17">
        <f t="shared" si="12"/>
        <v>-3</v>
      </c>
      <c r="T38" s="2761" t="str">
        <f t="shared" si="13"/>
        <v xml:space="preserve">悪化 </v>
      </c>
      <c r="U38" s="28">
        <f>'6兵庫県CI先行個別指標'!N386</f>
        <v>13594</v>
      </c>
      <c r="V38" s="2742">
        <f t="shared" si="14"/>
        <v>13687.333333333334</v>
      </c>
      <c r="W38" s="2743">
        <f t="shared" si="15"/>
        <v>177.66666666666788</v>
      </c>
      <c r="X38" s="17">
        <f t="shared" si="16"/>
        <v>1</v>
      </c>
      <c r="Y38" s="17">
        <f t="shared" si="17"/>
        <v>1</v>
      </c>
      <c r="Z38" s="2761" t="str">
        <f t="shared" si="18"/>
        <v xml:space="preserve"> ?</v>
      </c>
      <c r="AA38" s="28">
        <f>'6兵庫県CI先行個別指標'!O386</f>
        <v>9770</v>
      </c>
      <c r="AB38" s="2741">
        <f t="shared" si="19"/>
        <v>9244</v>
      </c>
      <c r="AC38" s="2741">
        <f t="shared" si="20"/>
        <v>901.66666666666606</v>
      </c>
      <c r="AD38" s="17">
        <f t="shared" si="21"/>
        <v>1</v>
      </c>
      <c r="AE38" s="17">
        <f t="shared" si="22"/>
        <v>1</v>
      </c>
      <c r="AF38" s="2761" t="str">
        <f t="shared" si="23"/>
        <v xml:space="preserve"> ?</v>
      </c>
      <c r="AG38" s="28">
        <f>'6兵庫県CI先行個別指標'!P386</f>
        <v>45</v>
      </c>
      <c r="AH38" s="2741">
        <f t="shared" si="24"/>
        <v>42</v>
      </c>
      <c r="AI38" s="2753">
        <f t="shared" si="34"/>
        <v>-11.333333333333332</v>
      </c>
      <c r="AJ38" s="17">
        <f t="shared" si="25"/>
        <v>-1</v>
      </c>
      <c r="AK38" s="17">
        <f t="shared" si="26"/>
        <v>-1</v>
      </c>
      <c r="AL38" s="2761" t="str">
        <f t="shared" si="27"/>
        <v xml:space="preserve"> ?</v>
      </c>
      <c r="AM38" s="27">
        <f>'6兵庫県CI先行個別指標'!Q386</f>
        <v>97</v>
      </c>
      <c r="AN38" s="2741">
        <f t="shared" si="28"/>
        <v>94.233333333333334</v>
      </c>
      <c r="AO38" s="2741">
        <f t="shared" si="29"/>
        <v>2.6333333333333258</v>
      </c>
      <c r="AP38" s="17">
        <f t="shared" si="30"/>
        <v>1</v>
      </c>
      <c r="AQ38" s="17">
        <f t="shared" si="31"/>
        <v>3</v>
      </c>
      <c r="AR38" s="2570" t="str">
        <f t="shared" si="32"/>
        <v xml:space="preserve">改善 </v>
      </c>
    </row>
    <row r="39" spans="1:44">
      <c r="A39" s="112"/>
      <c r="B39" s="768" t="s">
        <v>11</v>
      </c>
      <c r="C39" s="27">
        <f>'6兵庫県CI先行個別指標'!K387</f>
        <v>95.4</v>
      </c>
      <c r="D39" s="2741">
        <f t="shared" si="0"/>
        <v>93.166666666666671</v>
      </c>
      <c r="E39" s="2741">
        <f t="shared" si="1"/>
        <v>3.2666666666666799</v>
      </c>
      <c r="F39" s="17">
        <f t="shared" si="2"/>
        <v>1</v>
      </c>
      <c r="G39" s="17">
        <f t="shared" si="3"/>
        <v>1</v>
      </c>
      <c r="H39" s="2761" t="str">
        <f t="shared" si="4"/>
        <v xml:space="preserve"> ?</v>
      </c>
      <c r="I39" s="27">
        <f>'6兵庫県CI先行個別指標'!L387</f>
        <v>92.7</v>
      </c>
      <c r="J39" s="2741">
        <f t="shared" si="5"/>
        <v>99.3</v>
      </c>
      <c r="K39" s="2753">
        <f t="shared" si="33"/>
        <v>5.0333333333333314</v>
      </c>
      <c r="L39" s="17">
        <f t="shared" si="6"/>
        <v>1</v>
      </c>
      <c r="M39" s="17">
        <f t="shared" si="7"/>
        <v>3</v>
      </c>
      <c r="N39" s="2761" t="str">
        <f t="shared" si="8"/>
        <v xml:space="preserve">改善 </v>
      </c>
      <c r="O39" s="27">
        <f>'6兵庫県CI先行個別指標'!M387</f>
        <v>2627</v>
      </c>
      <c r="P39" s="2741">
        <f t="shared" si="9"/>
        <v>2483.3333333333335</v>
      </c>
      <c r="Q39" s="2741">
        <f t="shared" si="10"/>
        <v>4.6666666666669698</v>
      </c>
      <c r="R39" s="17">
        <f t="shared" si="11"/>
        <v>1</v>
      </c>
      <c r="S39" s="17">
        <f t="shared" si="12"/>
        <v>-1</v>
      </c>
      <c r="T39" s="2761" t="str">
        <f t="shared" si="13"/>
        <v xml:space="preserve"> ?</v>
      </c>
      <c r="U39" s="28">
        <f>'6兵庫県CI先行個別指標'!N387</f>
        <v>14721</v>
      </c>
      <c r="V39" s="2742">
        <f t="shared" si="14"/>
        <v>13772</v>
      </c>
      <c r="W39" s="2743">
        <f t="shared" si="15"/>
        <v>84.66666666666606</v>
      </c>
      <c r="X39" s="17">
        <f t="shared" si="16"/>
        <v>1</v>
      </c>
      <c r="Y39" s="17">
        <f t="shared" si="17"/>
        <v>3</v>
      </c>
      <c r="Z39" s="2761" t="str">
        <f t="shared" si="18"/>
        <v xml:space="preserve">改善 </v>
      </c>
      <c r="AA39" s="28">
        <f>'6兵庫県CI先行個別指標'!O387</f>
        <v>10446</v>
      </c>
      <c r="AB39" s="2741">
        <f t="shared" si="19"/>
        <v>9906.6666666666661</v>
      </c>
      <c r="AC39" s="2741">
        <f t="shared" si="20"/>
        <v>662.66666666666606</v>
      </c>
      <c r="AD39" s="17">
        <f t="shared" si="21"/>
        <v>1</v>
      </c>
      <c r="AE39" s="17">
        <f t="shared" si="22"/>
        <v>3</v>
      </c>
      <c r="AF39" s="2761" t="str">
        <f t="shared" si="23"/>
        <v xml:space="preserve">改善 </v>
      </c>
      <c r="AG39" s="28">
        <f>'6兵庫県CI先行個別指標'!P387</f>
        <v>28</v>
      </c>
      <c r="AH39" s="2741">
        <f t="shared" si="24"/>
        <v>37.333333333333336</v>
      </c>
      <c r="AI39" s="2753">
        <f t="shared" si="34"/>
        <v>4.6666666666666643</v>
      </c>
      <c r="AJ39" s="17">
        <f t="shared" si="25"/>
        <v>1</v>
      </c>
      <c r="AK39" s="17">
        <f t="shared" si="26"/>
        <v>1</v>
      </c>
      <c r="AL39" s="2761" t="str">
        <f t="shared" si="27"/>
        <v xml:space="preserve"> ?</v>
      </c>
      <c r="AM39" s="27">
        <f>'6兵庫県CI先行個別指標'!Q387</f>
        <v>96.8</v>
      </c>
      <c r="AN39" s="2741">
        <f t="shared" si="28"/>
        <v>95.933333333333337</v>
      </c>
      <c r="AO39" s="2741">
        <f t="shared" si="29"/>
        <v>1.7000000000000028</v>
      </c>
      <c r="AP39" s="17">
        <f t="shared" si="30"/>
        <v>1</v>
      </c>
      <c r="AQ39" s="17">
        <f t="shared" si="31"/>
        <v>3</v>
      </c>
      <c r="AR39" s="2570" t="str">
        <f t="shared" si="32"/>
        <v xml:space="preserve">改善 </v>
      </c>
    </row>
    <row r="40" spans="1:44">
      <c r="A40" s="112"/>
      <c r="B40" s="768" t="s">
        <v>12</v>
      </c>
      <c r="C40" s="27">
        <f>'6兵庫県CI先行個別指標'!K388</f>
        <v>100.6</v>
      </c>
      <c r="D40" s="2741">
        <f t="shared" si="0"/>
        <v>97.09999999999998</v>
      </c>
      <c r="E40" s="2741">
        <f t="shared" si="1"/>
        <v>3.9333333333333087</v>
      </c>
      <c r="F40" s="17">
        <f t="shared" si="2"/>
        <v>1</v>
      </c>
      <c r="G40" s="17">
        <f t="shared" si="3"/>
        <v>3</v>
      </c>
      <c r="H40" s="2761" t="str">
        <f t="shared" si="4"/>
        <v xml:space="preserve">改善 </v>
      </c>
      <c r="I40" s="27">
        <f>'6兵庫県CI先行個別指標'!L388</f>
        <v>91.2</v>
      </c>
      <c r="J40" s="2741">
        <f t="shared" si="5"/>
        <v>95.266666666666666</v>
      </c>
      <c r="K40" s="2753">
        <f t="shared" si="33"/>
        <v>4.0333333333333314</v>
      </c>
      <c r="L40" s="17">
        <f t="shared" si="6"/>
        <v>1</v>
      </c>
      <c r="M40" s="17">
        <f t="shared" si="7"/>
        <v>3</v>
      </c>
      <c r="N40" s="2761" t="str">
        <f t="shared" si="8"/>
        <v xml:space="preserve">改善 </v>
      </c>
      <c r="O40" s="27">
        <f>'6兵庫県CI先行個別指標'!M388</f>
        <v>2398</v>
      </c>
      <c r="P40" s="2741">
        <f t="shared" si="9"/>
        <v>2436</v>
      </c>
      <c r="Q40" s="2741">
        <f t="shared" si="10"/>
        <v>-47.333333333333485</v>
      </c>
      <c r="R40" s="17">
        <f t="shared" si="11"/>
        <v>-1</v>
      </c>
      <c r="S40" s="17">
        <f t="shared" si="12"/>
        <v>-1</v>
      </c>
      <c r="T40" s="2761" t="str">
        <f t="shared" si="13"/>
        <v xml:space="preserve"> ?</v>
      </c>
      <c r="U40" s="28">
        <f>'6兵庫県CI先行個別指標'!N388</f>
        <v>13430</v>
      </c>
      <c r="V40" s="2742">
        <f t="shared" si="14"/>
        <v>13915</v>
      </c>
      <c r="W40" s="2743">
        <f t="shared" si="15"/>
        <v>143</v>
      </c>
      <c r="X40" s="17">
        <f t="shared" si="16"/>
        <v>1</v>
      </c>
      <c r="Y40" s="17">
        <f t="shared" si="17"/>
        <v>3</v>
      </c>
      <c r="Z40" s="2761" t="str">
        <f t="shared" si="18"/>
        <v xml:space="preserve">改善 </v>
      </c>
      <c r="AA40" s="28">
        <f>'6兵庫県CI先行個別指標'!O388</f>
        <v>10687</v>
      </c>
      <c r="AB40" s="2741">
        <f t="shared" si="19"/>
        <v>10301</v>
      </c>
      <c r="AC40" s="2741">
        <f t="shared" si="20"/>
        <v>394.33333333333394</v>
      </c>
      <c r="AD40" s="17">
        <f t="shared" si="21"/>
        <v>1</v>
      </c>
      <c r="AE40" s="17">
        <f t="shared" si="22"/>
        <v>3</v>
      </c>
      <c r="AF40" s="2761" t="str">
        <f t="shared" si="23"/>
        <v xml:space="preserve">改善 </v>
      </c>
      <c r="AG40" s="28">
        <f>'6兵庫県CI先行個別指標'!P388</f>
        <v>34</v>
      </c>
      <c r="AH40" s="2741">
        <f t="shared" si="24"/>
        <v>35.666666666666664</v>
      </c>
      <c r="AI40" s="2753">
        <f t="shared" si="34"/>
        <v>1.6666666666666714</v>
      </c>
      <c r="AJ40" s="17">
        <f t="shared" si="25"/>
        <v>1</v>
      </c>
      <c r="AK40" s="17">
        <f t="shared" si="26"/>
        <v>1</v>
      </c>
      <c r="AL40" s="2761" t="str">
        <f t="shared" si="27"/>
        <v xml:space="preserve"> ?</v>
      </c>
      <c r="AM40" s="27">
        <f>'6兵庫県CI先行個別指標'!Q388</f>
        <v>97</v>
      </c>
      <c r="AN40" s="2741">
        <f t="shared" si="28"/>
        <v>96.933333333333337</v>
      </c>
      <c r="AO40" s="2741">
        <f t="shared" si="29"/>
        <v>1</v>
      </c>
      <c r="AP40" s="17">
        <f t="shared" si="30"/>
        <v>1</v>
      </c>
      <c r="AQ40" s="17">
        <f t="shared" si="31"/>
        <v>3</v>
      </c>
      <c r="AR40" s="2570" t="str">
        <f t="shared" si="32"/>
        <v xml:space="preserve">改善 </v>
      </c>
    </row>
    <row r="41" spans="1:44">
      <c r="A41" s="112"/>
      <c r="B41" s="768" t="s">
        <v>13</v>
      </c>
      <c r="C41" s="27">
        <f>'6兵庫県CI先行個別指標'!K389</f>
        <v>101.3</v>
      </c>
      <c r="D41" s="2741">
        <f t="shared" si="0"/>
        <v>99.100000000000009</v>
      </c>
      <c r="E41" s="2741">
        <f t="shared" si="1"/>
        <v>2.0000000000000284</v>
      </c>
      <c r="F41" s="17">
        <f t="shared" si="2"/>
        <v>1</v>
      </c>
      <c r="G41" s="17">
        <f t="shared" si="3"/>
        <v>3</v>
      </c>
      <c r="H41" s="2761" t="str">
        <f t="shared" si="4"/>
        <v xml:space="preserve">改善 </v>
      </c>
      <c r="I41" s="27">
        <f>'6兵庫県CI先行個別指標'!L389</f>
        <v>95.1</v>
      </c>
      <c r="J41" s="2741">
        <f t="shared" si="5"/>
        <v>93</v>
      </c>
      <c r="K41" s="2753">
        <f t="shared" si="33"/>
        <v>2.2666666666666657</v>
      </c>
      <c r="L41" s="17">
        <f t="shared" si="6"/>
        <v>1</v>
      </c>
      <c r="M41" s="17">
        <f t="shared" si="7"/>
        <v>3</v>
      </c>
      <c r="N41" s="2761" t="str">
        <f t="shared" si="8"/>
        <v xml:space="preserve">改善 </v>
      </c>
      <c r="O41" s="27">
        <f>'6兵庫県CI先行個別指標'!M389</f>
        <v>2683</v>
      </c>
      <c r="P41" s="2741">
        <f t="shared" si="9"/>
        <v>2569.3333333333335</v>
      </c>
      <c r="Q41" s="2741">
        <f t="shared" si="10"/>
        <v>133.33333333333348</v>
      </c>
      <c r="R41" s="17">
        <f t="shared" si="11"/>
        <v>1</v>
      </c>
      <c r="S41" s="17">
        <f t="shared" si="12"/>
        <v>1</v>
      </c>
      <c r="T41" s="2761" t="str">
        <f t="shared" si="13"/>
        <v xml:space="preserve"> ?</v>
      </c>
      <c r="U41" s="28">
        <f>'6兵庫県CI先行個別指標'!N389</f>
        <v>13612</v>
      </c>
      <c r="V41" s="2742">
        <f t="shared" si="14"/>
        <v>13921</v>
      </c>
      <c r="W41" s="2743">
        <f t="shared" si="15"/>
        <v>6</v>
      </c>
      <c r="X41" s="17">
        <f t="shared" si="16"/>
        <v>1</v>
      </c>
      <c r="Y41" s="17">
        <f t="shared" si="17"/>
        <v>3</v>
      </c>
      <c r="Z41" s="2761" t="str">
        <f t="shared" si="18"/>
        <v xml:space="preserve">改善 </v>
      </c>
      <c r="AA41" s="28">
        <f>'6兵庫県CI先行個別指標'!O389</f>
        <v>10609</v>
      </c>
      <c r="AB41" s="2741">
        <f t="shared" si="19"/>
        <v>10580.666666666666</v>
      </c>
      <c r="AC41" s="2741">
        <f t="shared" si="20"/>
        <v>279.66666666666606</v>
      </c>
      <c r="AD41" s="17">
        <f t="shared" si="21"/>
        <v>1</v>
      </c>
      <c r="AE41" s="17">
        <f t="shared" si="22"/>
        <v>3</v>
      </c>
      <c r="AF41" s="2761" t="str">
        <f t="shared" si="23"/>
        <v xml:space="preserve">改善 </v>
      </c>
      <c r="AG41" s="28">
        <f>'6兵庫県CI先行個別指標'!P389</f>
        <v>37</v>
      </c>
      <c r="AH41" s="2741">
        <f t="shared" si="24"/>
        <v>33</v>
      </c>
      <c r="AI41" s="2753">
        <f t="shared" si="34"/>
        <v>2.6666666666666643</v>
      </c>
      <c r="AJ41" s="17">
        <f t="shared" si="25"/>
        <v>1</v>
      </c>
      <c r="AK41" s="17">
        <f t="shared" si="26"/>
        <v>3</v>
      </c>
      <c r="AL41" s="2761" t="str">
        <f t="shared" si="27"/>
        <v xml:space="preserve">改善 </v>
      </c>
      <c r="AM41" s="27">
        <f>'6兵庫県CI先行個別指標'!Q389</f>
        <v>98.7</v>
      </c>
      <c r="AN41" s="2741">
        <f t="shared" si="28"/>
        <v>97.5</v>
      </c>
      <c r="AO41" s="2741">
        <f t="shared" si="29"/>
        <v>0.56666666666666288</v>
      </c>
      <c r="AP41" s="17">
        <f t="shared" si="30"/>
        <v>1</v>
      </c>
      <c r="AQ41" s="17">
        <f t="shared" si="31"/>
        <v>3</v>
      </c>
      <c r="AR41" s="2570" t="str">
        <f t="shared" si="32"/>
        <v xml:space="preserve">改善 </v>
      </c>
    </row>
    <row r="42" spans="1:44">
      <c r="A42" s="113"/>
      <c r="B42" s="2747" t="s">
        <v>14</v>
      </c>
      <c r="C42" s="29">
        <f>'6兵庫県CI先行個別指標'!K390</f>
        <v>106.1</v>
      </c>
      <c r="D42" s="2744">
        <f t="shared" si="0"/>
        <v>102.66666666666667</v>
      </c>
      <c r="E42" s="2744">
        <f t="shared" si="1"/>
        <v>3.5666666666666629</v>
      </c>
      <c r="F42" s="402">
        <f t="shared" si="2"/>
        <v>1</v>
      </c>
      <c r="G42" s="402">
        <f t="shared" si="3"/>
        <v>3</v>
      </c>
      <c r="H42" s="2762" t="str">
        <f t="shared" si="4"/>
        <v xml:space="preserve">改善 </v>
      </c>
      <c r="I42" s="29">
        <f>'6兵庫県CI先行個別指標'!L390</f>
        <v>92.1</v>
      </c>
      <c r="J42" s="2744">
        <f t="shared" si="5"/>
        <v>92.8</v>
      </c>
      <c r="K42" s="2754">
        <f t="shared" si="33"/>
        <v>0.20000000000000284</v>
      </c>
      <c r="L42" s="402">
        <f t="shared" si="6"/>
        <v>1</v>
      </c>
      <c r="M42" s="402">
        <f t="shared" si="7"/>
        <v>3</v>
      </c>
      <c r="N42" s="2762" t="str">
        <f t="shared" si="8"/>
        <v xml:space="preserve">改善 </v>
      </c>
      <c r="O42" s="29">
        <f>'6兵庫県CI先行個別指標'!M390</f>
        <v>2460</v>
      </c>
      <c r="P42" s="2744">
        <f t="shared" si="9"/>
        <v>2513.6666666666665</v>
      </c>
      <c r="Q42" s="2744">
        <f t="shared" si="10"/>
        <v>-55.66666666666697</v>
      </c>
      <c r="R42" s="402">
        <f t="shared" si="11"/>
        <v>-1</v>
      </c>
      <c r="S42" s="402">
        <f t="shared" si="12"/>
        <v>-1</v>
      </c>
      <c r="T42" s="2762" t="str">
        <f t="shared" si="13"/>
        <v xml:space="preserve"> ?</v>
      </c>
      <c r="U42" s="30">
        <f>'6兵庫県CI先行個別指標'!N390</f>
        <v>13980</v>
      </c>
      <c r="V42" s="2745">
        <f t="shared" si="14"/>
        <v>13674</v>
      </c>
      <c r="W42" s="2746">
        <f t="shared" si="15"/>
        <v>-247</v>
      </c>
      <c r="X42" s="402">
        <f t="shared" si="16"/>
        <v>-1</v>
      </c>
      <c r="Y42" s="402">
        <f t="shared" si="17"/>
        <v>1</v>
      </c>
      <c r="Z42" s="2762" t="str">
        <f t="shared" si="18"/>
        <v xml:space="preserve"> ?</v>
      </c>
      <c r="AA42" s="30">
        <f>'6兵庫県CI先行個別指標'!O390</f>
        <v>10474</v>
      </c>
      <c r="AB42" s="2744">
        <f t="shared" si="19"/>
        <v>10590</v>
      </c>
      <c r="AC42" s="2744">
        <f t="shared" si="20"/>
        <v>9.3333333333339397</v>
      </c>
      <c r="AD42" s="402">
        <f t="shared" si="21"/>
        <v>1</v>
      </c>
      <c r="AE42" s="402">
        <f t="shared" si="22"/>
        <v>3</v>
      </c>
      <c r="AF42" s="2762" t="str">
        <f t="shared" si="23"/>
        <v xml:space="preserve">改善 </v>
      </c>
      <c r="AG42" s="30">
        <f>'6兵庫県CI先行個別指標'!P390</f>
        <v>28</v>
      </c>
      <c r="AH42" s="2744">
        <f t="shared" si="24"/>
        <v>33</v>
      </c>
      <c r="AI42" s="2754">
        <f t="shared" si="34"/>
        <v>0</v>
      </c>
      <c r="AJ42" s="402">
        <f t="shared" si="25"/>
        <v>1</v>
      </c>
      <c r="AK42" s="402">
        <f t="shared" si="26"/>
        <v>3</v>
      </c>
      <c r="AL42" s="2762" t="str">
        <f t="shared" si="27"/>
        <v xml:space="preserve">改善 </v>
      </c>
      <c r="AM42" s="29">
        <f>'6兵庫県CI先行個別指標'!Q390</f>
        <v>99.8</v>
      </c>
      <c r="AN42" s="2744">
        <f t="shared" si="28"/>
        <v>98.5</v>
      </c>
      <c r="AO42" s="2744">
        <f t="shared" si="29"/>
        <v>1</v>
      </c>
      <c r="AP42" s="402">
        <f t="shared" si="30"/>
        <v>1</v>
      </c>
      <c r="AQ42" s="402">
        <f t="shared" si="31"/>
        <v>3</v>
      </c>
      <c r="AR42" s="2757" t="str">
        <f t="shared" si="32"/>
        <v xml:space="preserve">改善 </v>
      </c>
    </row>
    <row r="43" spans="1:44">
      <c r="A43" s="112" t="s">
        <v>817</v>
      </c>
      <c r="B43" s="768" t="s">
        <v>3</v>
      </c>
      <c r="C43" s="27">
        <f>'6兵庫県CI先行個別指標'!K391</f>
        <v>103.6</v>
      </c>
      <c r="D43" s="2722">
        <f t="shared" si="0"/>
        <v>103.66666666666667</v>
      </c>
      <c r="E43" s="2722">
        <f t="shared" si="1"/>
        <v>1</v>
      </c>
      <c r="F43" s="17">
        <f t="shared" si="2"/>
        <v>1</v>
      </c>
      <c r="G43" s="17">
        <f t="shared" si="3"/>
        <v>3</v>
      </c>
      <c r="H43" s="2761" t="str">
        <f t="shared" si="4"/>
        <v xml:space="preserve">改善 </v>
      </c>
      <c r="I43" s="27">
        <f>'6兵庫県CI先行個別指標'!L391</f>
        <v>94</v>
      </c>
      <c r="J43" s="2722">
        <f t="shared" si="5"/>
        <v>93.733333333333334</v>
      </c>
      <c r="K43" s="2753">
        <f t="shared" si="33"/>
        <v>-0.93333333333333712</v>
      </c>
      <c r="L43" s="17">
        <f t="shared" si="6"/>
        <v>-1</v>
      </c>
      <c r="M43" s="17">
        <f t="shared" si="7"/>
        <v>1</v>
      </c>
      <c r="N43" s="2761" t="str">
        <f t="shared" si="8"/>
        <v xml:space="preserve"> ?</v>
      </c>
      <c r="O43" s="27">
        <f>'6兵庫県CI先行個別指標'!M391</f>
        <v>2641</v>
      </c>
      <c r="P43" s="2722">
        <f t="shared" si="9"/>
        <v>2594.6666666666665</v>
      </c>
      <c r="Q43" s="2722">
        <f t="shared" si="10"/>
        <v>81</v>
      </c>
      <c r="R43" s="17">
        <f t="shared" si="11"/>
        <v>1</v>
      </c>
      <c r="S43" s="17">
        <f t="shared" si="12"/>
        <v>1</v>
      </c>
      <c r="T43" s="2761" t="str">
        <f t="shared" si="13"/>
        <v xml:space="preserve"> ?</v>
      </c>
      <c r="U43" s="28">
        <f>'6兵庫県CI先行個別指標'!N391</f>
        <v>14206</v>
      </c>
      <c r="V43" s="2732">
        <f t="shared" si="14"/>
        <v>13932.666666666666</v>
      </c>
      <c r="W43" s="2729">
        <f t="shared" si="15"/>
        <v>258.66666666666606</v>
      </c>
      <c r="X43" s="17">
        <f t="shared" si="16"/>
        <v>1</v>
      </c>
      <c r="Y43" s="17">
        <f t="shared" si="17"/>
        <v>1</v>
      </c>
      <c r="Z43" s="2761" t="str">
        <f t="shared" si="18"/>
        <v xml:space="preserve"> ?</v>
      </c>
      <c r="AA43" s="28">
        <f>'6兵庫県CI先行個別指標'!O391</f>
        <v>10547</v>
      </c>
      <c r="AB43" s="2722">
        <f t="shared" si="19"/>
        <v>10543.333333333334</v>
      </c>
      <c r="AC43" s="2722">
        <f t="shared" si="20"/>
        <v>-46.66666666666606</v>
      </c>
      <c r="AD43" s="17">
        <f t="shared" si="21"/>
        <v>-1</v>
      </c>
      <c r="AE43" s="17">
        <f t="shared" si="22"/>
        <v>1</v>
      </c>
      <c r="AF43" s="2761" t="str">
        <f t="shared" si="23"/>
        <v xml:space="preserve"> ?</v>
      </c>
      <c r="AG43" s="28">
        <f>'6兵庫県CI先行個別指標'!P391</f>
        <v>31</v>
      </c>
      <c r="AH43" s="2722">
        <f t="shared" si="24"/>
        <v>32</v>
      </c>
      <c r="AI43" s="2753">
        <f t="shared" si="34"/>
        <v>1</v>
      </c>
      <c r="AJ43" s="17">
        <f t="shared" si="25"/>
        <v>1</v>
      </c>
      <c r="AK43" s="17">
        <f t="shared" si="26"/>
        <v>3</v>
      </c>
      <c r="AL43" s="2761" t="str">
        <f t="shared" si="27"/>
        <v xml:space="preserve">改善 </v>
      </c>
      <c r="AM43" s="27">
        <f>'6兵庫県CI先行個別指標'!Q391</f>
        <v>102.6</v>
      </c>
      <c r="AN43" s="2722">
        <f t="shared" si="28"/>
        <v>100.36666666666667</v>
      </c>
      <c r="AO43" s="2722">
        <f t="shared" si="29"/>
        <v>1.8666666666666742</v>
      </c>
      <c r="AP43" s="17">
        <f t="shared" si="30"/>
        <v>1</v>
      </c>
      <c r="AQ43" s="17">
        <f t="shared" si="31"/>
        <v>3</v>
      </c>
      <c r="AR43" s="2570" t="str">
        <f t="shared" si="32"/>
        <v xml:space="preserve">改善 </v>
      </c>
    </row>
    <row r="44" spans="1:44">
      <c r="A44" s="112">
        <v>2021</v>
      </c>
      <c r="B44" s="768" t="s">
        <v>4</v>
      </c>
      <c r="C44" s="27">
        <f>'6兵庫県CI先行個別指標'!K392</f>
        <v>107</v>
      </c>
      <c r="D44" s="2722">
        <f t="shared" si="0"/>
        <v>105.56666666666666</v>
      </c>
      <c r="E44" s="2722">
        <f t="shared" si="1"/>
        <v>1.8999999999999915</v>
      </c>
      <c r="F44" s="17">
        <f t="shared" si="2"/>
        <v>1</v>
      </c>
      <c r="G44" s="17">
        <f t="shared" si="3"/>
        <v>3</v>
      </c>
      <c r="H44" s="2761" t="str">
        <f t="shared" si="4"/>
        <v xml:space="preserve">改善 </v>
      </c>
      <c r="I44" s="27">
        <f>'6兵庫県CI先行個別指標'!L392</f>
        <v>94.2</v>
      </c>
      <c r="J44" s="2722">
        <f t="shared" si="5"/>
        <v>93.433333333333337</v>
      </c>
      <c r="K44" s="2753">
        <f t="shared" si="33"/>
        <v>0.29999999999999716</v>
      </c>
      <c r="L44" s="17">
        <f t="shared" si="6"/>
        <v>1</v>
      </c>
      <c r="M44" s="17">
        <f t="shared" si="7"/>
        <v>1</v>
      </c>
      <c r="N44" s="2761" t="str">
        <f t="shared" si="8"/>
        <v xml:space="preserve"> ?</v>
      </c>
      <c r="O44" s="27">
        <f>'6兵庫県CI先行個別指標'!M392</f>
        <v>2504</v>
      </c>
      <c r="P44" s="2722">
        <f t="shared" si="9"/>
        <v>2535</v>
      </c>
      <c r="Q44" s="2722">
        <f t="shared" si="10"/>
        <v>-59.666666666666515</v>
      </c>
      <c r="R44" s="17">
        <f t="shared" si="11"/>
        <v>-1</v>
      </c>
      <c r="S44" s="17">
        <f t="shared" si="12"/>
        <v>-1</v>
      </c>
      <c r="T44" s="2761" t="str">
        <f t="shared" si="13"/>
        <v xml:space="preserve"> ?</v>
      </c>
      <c r="U44" s="28">
        <f>'6兵庫県CI先行個別指標'!N392</f>
        <v>13815</v>
      </c>
      <c r="V44" s="2732">
        <f t="shared" si="14"/>
        <v>14000.333333333334</v>
      </c>
      <c r="W44" s="2729">
        <f t="shared" si="15"/>
        <v>67.666666666667879</v>
      </c>
      <c r="X44" s="17">
        <f t="shared" si="16"/>
        <v>1</v>
      </c>
      <c r="Y44" s="17">
        <f t="shared" si="17"/>
        <v>1</v>
      </c>
      <c r="Z44" s="2761" t="str">
        <f t="shared" si="18"/>
        <v xml:space="preserve"> ?</v>
      </c>
      <c r="AA44" s="28">
        <f>'6兵庫県CI先行個別指標'!O392</f>
        <v>10281</v>
      </c>
      <c r="AB44" s="2722">
        <f t="shared" si="19"/>
        <v>10434</v>
      </c>
      <c r="AC44" s="2722">
        <f t="shared" si="20"/>
        <v>-109.33333333333394</v>
      </c>
      <c r="AD44" s="17">
        <f t="shared" si="21"/>
        <v>-1</v>
      </c>
      <c r="AE44" s="17">
        <f t="shared" si="22"/>
        <v>-1</v>
      </c>
      <c r="AF44" s="2761" t="str">
        <f t="shared" si="23"/>
        <v xml:space="preserve"> ?</v>
      </c>
      <c r="AG44" s="28">
        <f>'6兵庫県CI先行個別指標'!P392</f>
        <v>24</v>
      </c>
      <c r="AH44" s="2722">
        <f t="shared" si="24"/>
        <v>27.666666666666668</v>
      </c>
      <c r="AI44" s="2753">
        <f t="shared" si="34"/>
        <v>4.3333333333333321</v>
      </c>
      <c r="AJ44" s="17">
        <f t="shared" si="25"/>
        <v>1</v>
      </c>
      <c r="AK44" s="17">
        <f t="shared" si="26"/>
        <v>3</v>
      </c>
      <c r="AL44" s="2761" t="str">
        <f t="shared" si="27"/>
        <v xml:space="preserve">改善 </v>
      </c>
      <c r="AM44" s="27">
        <f>'6兵庫県CI先行個別指標'!Q392</f>
        <v>107.2</v>
      </c>
      <c r="AN44" s="2722">
        <f t="shared" si="28"/>
        <v>103.19999999999999</v>
      </c>
      <c r="AO44" s="2722">
        <f t="shared" si="29"/>
        <v>2.8333333333333144</v>
      </c>
      <c r="AP44" s="17">
        <f t="shared" si="30"/>
        <v>1</v>
      </c>
      <c r="AQ44" s="17">
        <f t="shared" si="31"/>
        <v>3</v>
      </c>
      <c r="AR44" s="2570" t="str">
        <f t="shared" si="32"/>
        <v xml:space="preserve">改善 </v>
      </c>
    </row>
    <row r="45" spans="1:44">
      <c r="A45" s="112"/>
      <c r="B45" s="768" t="s">
        <v>5</v>
      </c>
      <c r="C45" s="27">
        <f>'6兵庫県CI先行個別指標'!K393</f>
        <v>107.7</v>
      </c>
      <c r="D45" s="2722">
        <f t="shared" si="0"/>
        <v>106.10000000000001</v>
      </c>
      <c r="E45" s="2722">
        <f t="shared" si="1"/>
        <v>0.53333333333334565</v>
      </c>
      <c r="F45" s="17">
        <f t="shared" si="2"/>
        <v>1</v>
      </c>
      <c r="G45" s="17">
        <f t="shared" si="3"/>
        <v>3</v>
      </c>
      <c r="H45" s="2761" t="str">
        <f t="shared" si="4"/>
        <v xml:space="preserve">改善 </v>
      </c>
      <c r="I45" s="27">
        <f>'6兵庫県CI先行個別指標'!L393</f>
        <v>92.4</v>
      </c>
      <c r="J45" s="2722">
        <f t="shared" si="5"/>
        <v>93.533333333333346</v>
      </c>
      <c r="K45" s="2753">
        <f t="shared" si="33"/>
        <v>-0.10000000000000853</v>
      </c>
      <c r="L45" s="17">
        <f t="shared" si="6"/>
        <v>-1</v>
      </c>
      <c r="M45" s="17">
        <f t="shared" si="7"/>
        <v>-1</v>
      </c>
      <c r="N45" s="2761" t="str">
        <f t="shared" si="8"/>
        <v xml:space="preserve"> ?</v>
      </c>
      <c r="O45" s="27">
        <f>'6兵庫県CI先行個別指標'!M393</f>
        <v>2363</v>
      </c>
      <c r="P45" s="2722">
        <f t="shared" si="9"/>
        <v>2502.6666666666665</v>
      </c>
      <c r="Q45" s="2722">
        <f t="shared" si="10"/>
        <v>-32.333333333333485</v>
      </c>
      <c r="R45" s="17">
        <f t="shared" si="11"/>
        <v>-1</v>
      </c>
      <c r="S45" s="17">
        <f t="shared" si="12"/>
        <v>-1</v>
      </c>
      <c r="T45" s="2761" t="str">
        <f t="shared" si="13"/>
        <v xml:space="preserve"> ?</v>
      </c>
      <c r="U45" s="28">
        <f>'6兵庫県CI先行個別指標'!N393</f>
        <v>14703</v>
      </c>
      <c r="V45" s="2732">
        <f t="shared" si="14"/>
        <v>14241.333333333334</v>
      </c>
      <c r="W45" s="2729">
        <f t="shared" si="15"/>
        <v>241</v>
      </c>
      <c r="X45" s="17">
        <f t="shared" si="16"/>
        <v>1</v>
      </c>
      <c r="Y45" s="17">
        <f t="shared" si="17"/>
        <v>3</v>
      </c>
      <c r="Z45" s="2761" t="str">
        <f t="shared" si="18"/>
        <v xml:space="preserve">改善 </v>
      </c>
      <c r="AA45" s="28">
        <f>'6兵庫県CI先行個別指標'!O393</f>
        <v>10221</v>
      </c>
      <c r="AB45" s="2722">
        <f t="shared" si="19"/>
        <v>10349.666666666666</v>
      </c>
      <c r="AC45" s="2722">
        <f t="shared" si="20"/>
        <v>-84.33333333333394</v>
      </c>
      <c r="AD45" s="17">
        <f t="shared" si="21"/>
        <v>-1</v>
      </c>
      <c r="AE45" s="17">
        <f t="shared" si="22"/>
        <v>-3</v>
      </c>
      <c r="AF45" s="2761" t="str">
        <f t="shared" si="23"/>
        <v xml:space="preserve">悪化 </v>
      </c>
      <c r="AG45" s="28">
        <f>'6兵庫県CI先行個別指標'!P393</f>
        <v>26</v>
      </c>
      <c r="AH45" s="2722">
        <f t="shared" si="24"/>
        <v>27</v>
      </c>
      <c r="AI45" s="2753">
        <f t="shared" si="34"/>
        <v>0.66666666666666785</v>
      </c>
      <c r="AJ45" s="17">
        <f t="shared" si="25"/>
        <v>1</v>
      </c>
      <c r="AK45" s="17">
        <f t="shared" si="26"/>
        <v>3</v>
      </c>
      <c r="AL45" s="2761" t="str">
        <f t="shared" si="27"/>
        <v xml:space="preserve">改善 </v>
      </c>
      <c r="AM45" s="27">
        <f>'6兵庫県CI先行個別指標'!Q393</f>
        <v>115.4</v>
      </c>
      <c r="AN45" s="2722">
        <f t="shared" si="28"/>
        <v>108.40000000000002</v>
      </c>
      <c r="AO45" s="2722">
        <f t="shared" si="29"/>
        <v>5.2000000000000313</v>
      </c>
      <c r="AP45" s="17">
        <f t="shared" si="30"/>
        <v>1</v>
      </c>
      <c r="AQ45" s="17">
        <f t="shared" si="31"/>
        <v>3</v>
      </c>
      <c r="AR45" s="2570" t="str">
        <f t="shared" si="32"/>
        <v xml:space="preserve">改善 </v>
      </c>
    </row>
    <row r="46" spans="1:44">
      <c r="A46" s="112"/>
      <c r="B46" s="768" t="s">
        <v>6</v>
      </c>
      <c r="C46" s="27">
        <f>'6兵庫県CI先行個別指標'!K394</f>
        <v>106.5</v>
      </c>
      <c r="D46" s="2722">
        <f t="shared" si="0"/>
        <v>107.06666666666666</v>
      </c>
      <c r="E46" s="2722">
        <f t="shared" si="1"/>
        <v>0.96666666666665435</v>
      </c>
      <c r="F46" s="17">
        <f t="shared" si="2"/>
        <v>1</v>
      </c>
      <c r="G46" s="17">
        <f t="shared" si="3"/>
        <v>3</v>
      </c>
      <c r="H46" s="2761" t="str">
        <f t="shared" si="4"/>
        <v xml:space="preserve">改善 </v>
      </c>
      <c r="I46" s="27">
        <f>'6兵庫県CI先行個別指標'!L394</f>
        <v>89.8</v>
      </c>
      <c r="J46" s="2722">
        <f t="shared" si="5"/>
        <v>92.13333333333334</v>
      </c>
      <c r="K46" s="2753">
        <f t="shared" si="33"/>
        <v>1.4000000000000057</v>
      </c>
      <c r="L46" s="17">
        <f t="shared" si="6"/>
        <v>1</v>
      </c>
      <c r="M46" s="17">
        <f t="shared" si="7"/>
        <v>1</v>
      </c>
      <c r="N46" s="2761" t="str">
        <f t="shared" si="8"/>
        <v xml:space="preserve"> ?</v>
      </c>
      <c r="O46" s="27">
        <f>'6兵庫県CI先行個別指標'!M394</f>
        <v>2306</v>
      </c>
      <c r="P46" s="2722">
        <f t="shared" si="9"/>
        <v>2391</v>
      </c>
      <c r="Q46" s="2722">
        <f t="shared" si="10"/>
        <v>-111.66666666666652</v>
      </c>
      <c r="R46" s="17">
        <f t="shared" si="11"/>
        <v>-1</v>
      </c>
      <c r="S46" s="17">
        <f t="shared" si="12"/>
        <v>-3</v>
      </c>
      <c r="T46" s="2761" t="str">
        <f t="shared" si="13"/>
        <v xml:space="preserve">悪化 </v>
      </c>
      <c r="U46" s="28">
        <f>'6兵庫県CI先行個別指標'!N394</f>
        <v>14294</v>
      </c>
      <c r="V46" s="2732">
        <f t="shared" si="14"/>
        <v>14270.666666666666</v>
      </c>
      <c r="W46" s="2729">
        <f t="shared" si="15"/>
        <v>29.333333333332121</v>
      </c>
      <c r="X46" s="17">
        <f t="shared" si="16"/>
        <v>1</v>
      </c>
      <c r="Y46" s="17">
        <f t="shared" si="17"/>
        <v>3</v>
      </c>
      <c r="Z46" s="2761" t="str">
        <f t="shared" si="18"/>
        <v xml:space="preserve">改善 </v>
      </c>
      <c r="AA46" s="28">
        <f>'6兵庫県CI先行個別指標'!O394</f>
        <v>10733</v>
      </c>
      <c r="AB46" s="2722">
        <f t="shared" si="19"/>
        <v>10411.666666666666</v>
      </c>
      <c r="AC46" s="2722">
        <f t="shared" si="20"/>
        <v>62</v>
      </c>
      <c r="AD46" s="17">
        <f t="shared" si="21"/>
        <v>1</v>
      </c>
      <c r="AE46" s="17">
        <f t="shared" si="22"/>
        <v>-1</v>
      </c>
      <c r="AF46" s="2761" t="str">
        <f t="shared" si="23"/>
        <v xml:space="preserve"> ?</v>
      </c>
      <c r="AG46" s="28">
        <f>'6兵庫県CI先行個別指標'!P394</f>
        <v>23</v>
      </c>
      <c r="AH46" s="2722">
        <f t="shared" si="24"/>
        <v>24.333333333333332</v>
      </c>
      <c r="AI46" s="2753">
        <f t="shared" si="34"/>
        <v>2.6666666666666679</v>
      </c>
      <c r="AJ46" s="17">
        <f t="shared" si="25"/>
        <v>1</v>
      </c>
      <c r="AK46" s="17">
        <f t="shared" si="26"/>
        <v>3</v>
      </c>
      <c r="AL46" s="2761" t="str">
        <f t="shared" si="27"/>
        <v xml:space="preserve">改善 </v>
      </c>
      <c r="AM46" s="27">
        <f>'6兵庫県CI先行個別指標'!Q394</f>
        <v>122.2</v>
      </c>
      <c r="AN46" s="2722">
        <f t="shared" si="28"/>
        <v>114.93333333333334</v>
      </c>
      <c r="AO46" s="2722">
        <f t="shared" si="29"/>
        <v>6.5333333333333172</v>
      </c>
      <c r="AP46" s="17">
        <f t="shared" si="30"/>
        <v>1</v>
      </c>
      <c r="AQ46" s="17">
        <f t="shared" si="31"/>
        <v>3</v>
      </c>
      <c r="AR46" s="2570" t="str">
        <f t="shared" si="32"/>
        <v xml:space="preserve">改善 </v>
      </c>
    </row>
    <row r="47" spans="1:44">
      <c r="A47" s="112"/>
      <c r="B47" s="768" t="s">
        <v>7</v>
      </c>
      <c r="C47" s="27">
        <f>'6兵庫県CI先行個別指標'!K395</f>
        <v>104.4</v>
      </c>
      <c r="D47" s="2722">
        <f t="shared" si="0"/>
        <v>106.2</v>
      </c>
      <c r="E47" s="2722">
        <f t="shared" si="1"/>
        <v>-0.86666666666666003</v>
      </c>
      <c r="F47" s="17">
        <f t="shared" si="2"/>
        <v>-1</v>
      </c>
      <c r="G47" s="17">
        <f t="shared" si="3"/>
        <v>1</v>
      </c>
      <c r="H47" s="2761" t="str">
        <f t="shared" si="4"/>
        <v xml:space="preserve"> ?</v>
      </c>
      <c r="I47" s="27">
        <f>'6兵庫県CI先行個別指標'!L395</f>
        <v>89.8</v>
      </c>
      <c r="J47" s="2722">
        <f t="shared" si="5"/>
        <v>90.666666666666671</v>
      </c>
      <c r="K47" s="2753">
        <f t="shared" si="33"/>
        <v>1.4666666666666686</v>
      </c>
      <c r="L47" s="17">
        <f t="shared" si="6"/>
        <v>1</v>
      </c>
      <c r="M47" s="17">
        <f t="shared" si="7"/>
        <v>1</v>
      </c>
      <c r="N47" s="2761" t="str">
        <f t="shared" si="8"/>
        <v xml:space="preserve"> ?</v>
      </c>
      <c r="O47" s="27">
        <f>'6兵庫県CI先行個別指標'!M395</f>
        <v>2542</v>
      </c>
      <c r="P47" s="2722">
        <f t="shared" si="9"/>
        <v>2403.6666666666665</v>
      </c>
      <c r="Q47" s="2722">
        <f t="shared" si="10"/>
        <v>12.666666666666515</v>
      </c>
      <c r="R47" s="17">
        <f t="shared" si="11"/>
        <v>1</v>
      </c>
      <c r="S47" s="17">
        <f t="shared" si="12"/>
        <v>-1</v>
      </c>
      <c r="T47" s="2761" t="str">
        <f t="shared" si="13"/>
        <v xml:space="preserve"> ?</v>
      </c>
      <c r="U47" s="28">
        <f>'6兵庫県CI先行個別指標'!N395</f>
        <v>14080</v>
      </c>
      <c r="V47" s="2732">
        <f t="shared" si="14"/>
        <v>14359</v>
      </c>
      <c r="W47" s="2729">
        <f t="shared" si="15"/>
        <v>88.33333333333394</v>
      </c>
      <c r="X47" s="17">
        <f t="shared" si="16"/>
        <v>1</v>
      </c>
      <c r="Y47" s="17">
        <f t="shared" si="17"/>
        <v>3</v>
      </c>
      <c r="Z47" s="2761" t="str">
        <f t="shared" si="18"/>
        <v xml:space="preserve">改善 </v>
      </c>
      <c r="AA47" s="28">
        <f>'6兵庫県CI先行個別指標'!O395</f>
        <v>10102</v>
      </c>
      <c r="AB47" s="2722">
        <f t="shared" si="19"/>
        <v>10352</v>
      </c>
      <c r="AC47" s="2722">
        <f t="shared" si="20"/>
        <v>-59.66666666666606</v>
      </c>
      <c r="AD47" s="17">
        <f t="shared" si="21"/>
        <v>-1</v>
      </c>
      <c r="AE47" s="17">
        <f t="shared" si="22"/>
        <v>-1</v>
      </c>
      <c r="AF47" s="2761" t="str">
        <f t="shared" si="23"/>
        <v xml:space="preserve"> ?</v>
      </c>
      <c r="AG47" s="28">
        <f>'6兵庫県CI先行個別指標'!P395</f>
        <v>23</v>
      </c>
      <c r="AH47" s="2722">
        <f t="shared" si="24"/>
        <v>24</v>
      </c>
      <c r="AI47" s="2753">
        <f t="shared" si="34"/>
        <v>0.33333333333333215</v>
      </c>
      <c r="AJ47" s="17">
        <f t="shared" si="25"/>
        <v>1</v>
      </c>
      <c r="AK47" s="17">
        <f t="shared" si="26"/>
        <v>3</v>
      </c>
      <c r="AL47" s="2761" t="str">
        <f t="shared" si="27"/>
        <v xml:space="preserve">改善 </v>
      </c>
      <c r="AM47" s="27">
        <f>'6兵庫県CI先行個別指標'!Q395</f>
        <v>124.2</v>
      </c>
      <c r="AN47" s="2722">
        <f t="shared" si="28"/>
        <v>120.60000000000001</v>
      </c>
      <c r="AO47" s="2722">
        <f t="shared" si="29"/>
        <v>5.6666666666666714</v>
      </c>
      <c r="AP47" s="17">
        <f t="shared" si="30"/>
        <v>1</v>
      </c>
      <c r="AQ47" s="17">
        <f t="shared" si="31"/>
        <v>3</v>
      </c>
      <c r="AR47" s="2570" t="str">
        <f t="shared" si="32"/>
        <v xml:space="preserve">改善 </v>
      </c>
    </row>
    <row r="48" spans="1:44">
      <c r="A48" s="112"/>
      <c r="B48" s="768" t="s">
        <v>8</v>
      </c>
      <c r="C48" s="27">
        <f>'6兵庫県CI先行個別指標'!K396</f>
        <v>103.7</v>
      </c>
      <c r="D48" s="2722">
        <f t="shared" si="0"/>
        <v>104.86666666666667</v>
      </c>
      <c r="E48" s="2722">
        <f t="shared" si="1"/>
        <v>-1.3333333333333286</v>
      </c>
      <c r="F48" s="17">
        <f t="shared" si="2"/>
        <v>-1</v>
      </c>
      <c r="G48" s="17">
        <f t="shared" si="3"/>
        <v>-1</v>
      </c>
      <c r="H48" s="2761" t="str">
        <f t="shared" si="4"/>
        <v xml:space="preserve"> ?</v>
      </c>
      <c r="I48" s="27">
        <f>'6兵庫県CI先行個別指標'!L396</f>
        <v>87.3</v>
      </c>
      <c r="J48" s="2722">
        <f t="shared" si="5"/>
        <v>88.966666666666654</v>
      </c>
      <c r="K48" s="2753">
        <f t="shared" si="33"/>
        <v>1.7000000000000171</v>
      </c>
      <c r="L48" s="17">
        <f t="shared" si="6"/>
        <v>1</v>
      </c>
      <c r="M48" s="17">
        <f t="shared" si="7"/>
        <v>3</v>
      </c>
      <c r="N48" s="2761" t="str">
        <f t="shared" si="8"/>
        <v xml:space="preserve">改善 </v>
      </c>
      <c r="O48" s="27">
        <f>'6兵庫県CI先行個別指標'!M396</f>
        <v>2508</v>
      </c>
      <c r="P48" s="2722">
        <f t="shared" si="9"/>
        <v>2452</v>
      </c>
      <c r="Q48" s="2722">
        <f t="shared" si="10"/>
        <v>48.333333333333485</v>
      </c>
      <c r="R48" s="17">
        <f t="shared" si="11"/>
        <v>1</v>
      </c>
      <c r="S48" s="17">
        <f t="shared" si="12"/>
        <v>1</v>
      </c>
      <c r="T48" s="2761" t="str">
        <f t="shared" si="13"/>
        <v xml:space="preserve"> ?</v>
      </c>
      <c r="U48" s="28">
        <f>'6兵庫県CI先行個別指標'!N396</f>
        <v>14964</v>
      </c>
      <c r="V48" s="2732">
        <f t="shared" si="14"/>
        <v>14446</v>
      </c>
      <c r="W48" s="2729">
        <f t="shared" si="15"/>
        <v>87</v>
      </c>
      <c r="X48" s="17">
        <f t="shared" si="16"/>
        <v>1</v>
      </c>
      <c r="Y48" s="17">
        <f t="shared" si="17"/>
        <v>3</v>
      </c>
      <c r="Z48" s="2761" t="str">
        <f t="shared" si="18"/>
        <v xml:space="preserve">改善 </v>
      </c>
      <c r="AA48" s="28">
        <f>'6兵庫県CI先行個別指標'!O396</f>
        <v>10063</v>
      </c>
      <c r="AB48" s="2722">
        <f t="shared" si="19"/>
        <v>10299.333333333334</v>
      </c>
      <c r="AC48" s="2722">
        <f t="shared" si="20"/>
        <v>-52.66666666666606</v>
      </c>
      <c r="AD48" s="17">
        <f t="shared" si="21"/>
        <v>-1</v>
      </c>
      <c r="AE48" s="17">
        <f t="shared" si="22"/>
        <v>-1</v>
      </c>
      <c r="AF48" s="2761" t="str">
        <f t="shared" si="23"/>
        <v xml:space="preserve"> ?</v>
      </c>
      <c r="AG48" s="28">
        <f>'6兵庫県CI先行個別指標'!P396</f>
        <v>35</v>
      </c>
      <c r="AH48" s="2722">
        <f t="shared" si="24"/>
        <v>27</v>
      </c>
      <c r="AI48" s="2753">
        <f t="shared" si="34"/>
        <v>-3</v>
      </c>
      <c r="AJ48" s="17">
        <f t="shared" si="25"/>
        <v>-1</v>
      </c>
      <c r="AK48" s="17">
        <f t="shared" si="26"/>
        <v>1</v>
      </c>
      <c r="AL48" s="2761" t="str">
        <f t="shared" si="27"/>
        <v xml:space="preserve"> ?</v>
      </c>
      <c r="AM48" s="27">
        <f>'6兵庫県CI先行個別指標'!Q396</f>
        <v>123.2</v>
      </c>
      <c r="AN48" s="2722">
        <f t="shared" si="28"/>
        <v>123.2</v>
      </c>
      <c r="AO48" s="2722">
        <f t="shared" si="29"/>
        <v>2.5999999999999943</v>
      </c>
      <c r="AP48" s="17">
        <f t="shared" si="30"/>
        <v>1</v>
      </c>
      <c r="AQ48" s="17">
        <f t="shared" si="31"/>
        <v>3</v>
      </c>
      <c r="AR48" s="2570" t="str">
        <f t="shared" si="32"/>
        <v xml:space="preserve">改善 </v>
      </c>
    </row>
    <row r="49" spans="1:44">
      <c r="A49" s="112"/>
      <c r="B49" s="768" t="s">
        <v>9</v>
      </c>
      <c r="C49" s="27">
        <f>'6兵庫県CI先行個別指標'!K397</f>
        <v>105.6</v>
      </c>
      <c r="D49" s="2722">
        <f t="shared" si="0"/>
        <v>104.56666666666668</v>
      </c>
      <c r="E49" s="2722">
        <f t="shared" si="1"/>
        <v>-0.29999999999999716</v>
      </c>
      <c r="F49" s="17">
        <f t="shared" si="2"/>
        <v>-1</v>
      </c>
      <c r="G49" s="17">
        <f t="shared" si="3"/>
        <v>-3</v>
      </c>
      <c r="H49" s="2761" t="str">
        <f t="shared" si="4"/>
        <v xml:space="preserve">悪化 </v>
      </c>
      <c r="I49" s="27">
        <f>'6兵庫県CI先行個別指標'!L397</f>
        <v>88</v>
      </c>
      <c r="J49" s="2722">
        <f t="shared" si="5"/>
        <v>88.366666666666674</v>
      </c>
      <c r="K49" s="2753">
        <f t="shared" si="33"/>
        <v>0.5999999999999801</v>
      </c>
      <c r="L49" s="17">
        <f t="shared" si="6"/>
        <v>1</v>
      </c>
      <c r="M49" s="17">
        <f t="shared" si="7"/>
        <v>3</v>
      </c>
      <c r="N49" s="2761" t="str">
        <f t="shared" si="8"/>
        <v xml:space="preserve">改善 </v>
      </c>
      <c r="O49" s="27">
        <f>'6兵庫県CI先行個別指標'!M397</f>
        <v>2432</v>
      </c>
      <c r="P49" s="2722">
        <f t="shared" si="9"/>
        <v>2494</v>
      </c>
      <c r="Q49" s="2722">
        <f t="shared" si="10"/>
        <v>42</v>
      </c>
      <c r="R49" s="17">
        <f t="shared" si="11"/>
        <v>1</v>
      </c>
      <c r="S49" s="17">
        <f t="shared" si="12"/>
        <v>3</v>
      </c>
      <c r="T49" s="2761" t="str">
        <f t="shared" si="13"/>
        <v xml:space="preserve">改善 </v>
      </c>
      <c r="U49" s="28">
        <f>'6兵庫県CI先行個別指標'!N397</f>
        <v>14562</v>
      </c>
      <c r="V49" s="2732">
        <f t="shared" si="14"/>
        <v>14535.333333333334</v>
      </c>
      <c r="W49" s="2729">
        <f t="shared" si="15"/>
        <v>89.33333333333394</v>
      </c>
      <c r="X49" s="17">
        <f t="shared" si="16"/>
        <v>1</v>
      </c>
      <c r="Y49" s="17">
        <f t="shared" si="17"/>
        <v>3</v>
      </c>
      <c r="Z49" s="2761" t="str">
        <f t="shared" si="18"/>
        <v xml:space="preserve">改善 </v>
      </c>
      <c r="AA49" s="28">
        <f>'6兵庫県CI先行個別指標'!O397</f>
        <v>9779</v>
      </c>
      <c r="AB49" s="2722">
        <f t="shared" si="19"/>
        <v>9981.3333333333339</v>
      </c>
      <c r="AC49" s="2722">
        <f t="shared" si="20"/>
        <v>-318</v>
      </c>
      <c r="AD49" s="17">
        <f t="shared" si="21"/>
        <v>-1</v>
      </c>
      <c r="AE49" s="17">
        <f t="shared" si="22"/>
        <v>-3</v>
      </c>
      <c r="AF49" s="2761" t="str">
        <f t="shared" si="23"/>
        <v xml:space="preserve">悪化 </v>
      </c>
      <c r="AG49" s="28">
        <f>'6兵庫県CI先行個別指標'!P397</f>
        <v>29</v>
      </c>
      <c r="AH49" s="2722">
        <f t="shared" si="24"/>
        <v>29</v>
      </c>
      <c r="AI49" s="2753">
        <f t="shared" si="34"/>
        <v>-2</v>
      </c>
      <c r="AJ49" s="17">
        <f t="shared" si="25"/>
        <v>-1</v>
      </c>
      <c r="AK49" s="17">
        <f t="shared" si="26"/>
        <v>-1</v>
      </c>
      <c r="AL49" s="2761" t="str">
        <f t="shared" si="27"/>
        <v xml:space="preserve"> ?</v>
      </c>
      <c r="AM49" s="27">
        <f>'6兵庫県CI先行個別指標'!Q397</f>
        <v>124.6</v>
      </c>
      <c r="AN49" s="2722">
        <f t="shared" si="28"/>
        <v>124</v>
      </c>
      <c r="AO49" s="2722">
        <f t="shared" si="29"/>
        <v>0.79999999999999716</v>
      </c>
      <c r="AP49" s="17">
        <f t="shared" si="30"/>
        <v>1</v>
      </c>
      <c r="AQ49" s="17">
        <f t="shared" si="31"/>
        <v>3</v>
      </c>
      <c r="AR49" s="2570" t="str">
        <f t="shared" si="32"/>
        <v xml:space="preserve">改善 </v>
      </c>
    </row>
    <row r="50" spans="1:44">
      <c r="A50" s="112"/>
      <c r="B50" s="768" t="s">
        <v>10</v>
      </c>
      <c r="C50" s="27">
        <f>'6兵庫県CI先行個別指標'!K398</f>
        <v>103.3</v>
      </c>
      <c r="D50" s="2722">
        <f t="shared" si="0"/>
        <v>104.2</v>
      </c>
      <c r="E50" s="2722">
        <f t="shared" si="1"/>
        <v>-0.36666666666667425</v>
      </c>
      <c r="F50" s="17">
        <f t="shared" si="2"/>
        <v>-1</v>
      </c>
      <c r="G50" s="17">
        <f t="shared" si="3"/>
        <v>-3</v>
      </c>
      <c r="H50" s="2761" t="str">
        <f t="shared" si="4"/>
        <v xml:space="preserve">悪化 </v>
      </c>
      <c r="I50" s="27">
        <f>'6兵庫県CI先行個別指標'!L398</f>
        <v>92</v>
      </c>
      <c r="J50" s="2722">
        <f t="shared" si="5"/>
        <v>89.100000000000009</v>
      </c>
      <c r="K50" s="2753">
        <f t="shared" si="33"/>
        <v>-0.73333333333333428</v>
      </c>
      <c r="L50" s="17">
        <f t="shared" si="6"/>
        <v>-1</v>
      </c>
      <c r="M50" s="17">
        <f t="shared" si="7"/>
        <v>1</v>
      </c>
      <c r="N50" s="2761" t="str">
        <f t="shared" si="8"/>
        <v xml:space="preserve"> ?</v>
      </c>
      <c r="O50" s="27">
        <f>'6兵庫県CI先行個別指標'!M398</f>
        <v>2623</v>
      </c>
      <c r="P50" s="2722">
        <f t="shared" si="9"/>
        <v>2521</v>
      </c>
      <c r="Q50" s="2722">
        <f t="shared" si="10"/>
        <v>27</v>
      </c>
      <c r="R50" s="17">
        <f t="shared" si="11"/>
        <v>1</v>
      </c>
      <c r="S50" s="17">
        <f t="shared" si="12"/>
        <v>3</v>
      </c>
      <c r="T50" s="2761" t="str">
        <f t="shared" si="13"/>
        <v xml:space="preserve">改善 </v>
      </c>
      <c r="U50" s="28">
        <f>'6兵庫県CI先行個別指標'!N398</f>
        <v>14407</v>
      </c>
      <c r="V50" s="2732">
        <f t="shared" si="14"/>
        <v>14644.333333333334</v>
      </c>
      <c r="W50" s="2729">
        <f t="shared" si="15"/>
        <v>109</v>
      </c>
      <c r="X50" s="17">
        <f t="shared" si="16"/>
        <v>1</v>
      </c>
      <c r="Y50" s="17">
        <f t="shared" si="17"/>
        <v>3</v>
      </c>
      <c r="Z50" s="2761" t="str">
        <f t="shared" si="18"/>
        <v xml:space="preserve">改善 </v>
      </c>
      <c r="AA50" s="28">
        <f>'6兵庫県CI先行個別指標'!O398</f>
        <v>9682</v>
      </c>
      <c r="AB50" s="2722">
        <f t="shared" si="19"/>
        <v>9841.3333333333339</v>
      </c>
      <c r="AC50" s="2722">
        <f t="shared" si="20"/>
        <v>-140</v>
      </c>
      <c r="AD50" s="17">
        <f t="shared" si="21"/>
        <v>-1</v>
      </c>
      <c r="AE50" s="17">
        <f t="shared" si="22"/>
        <v>-3</v>
      </c>
      <c r="AF50" s="2761" t="str">
        <f t="shared" si="23"/>
        <v xml:space="preserve">悪化 </v>
      </c>
      <c r="AG50" s="28">
        <f>'6兵庫県CI先行個別指標'!P398</f>
        <v>27</v>
      </c>
      <c r="AH50" s="2722">
        <f t="shared" si="24"/>
        <v>30.333333333333332</v>
      </c>
      <c r="AI50" s="2753">
        <f t="shared" si="34"/>
        <v>-1.3333333333333321</v>
      </c>
      <c r="AJ50" s="17">
        <f t="shared" si="25"/>
        <v>-1</v>
      </c>
      <c r="AK50" s="17">
        <f t="shared" si="26"/>
        <v>-3</v>
      </c>
      <c r="AL50" s="2761" t="str">
        <f t="shared" si="27"/>
        <v xml:space="preserve">悪化 </v>
      </c>
      <c r="AM50" s="27">
        <f>'6兵庫県CI先行個別指標'!Q398</f>
        <v>123.7</v>
      </c>
      <c r="AN50" s="2722">
        <f t="shared" si="28"/>
        <v>123.83333333333333</v>
      </c>
      <c r="AO50" s="2722">
        <f t="shared" si="29"/>
        <v>-0.1666666666666714</v>
      </c>
      <c r="AP50" s="17">
        <f t="shared" si="30"/>
        <v>-1</v>
      </c>
      <c r="AQ50" s="17">
        <f t="shared" si="31"/>
        <v>1</v>
      </c>
      <c r="AR50" s="2570" t="str">
        <f t="shared" si="32"/>
        <v xml:space="preserve"> ?</v>
      </c>
    </row>
    <row r="51" spans="1:44">
      <c r="A51" s="112"/>
      <c r="B51" s="768" t="s">
        <v>11</v>
      </c>
      <c r="C51" s="27">
        <f>'6兵庫県CI先行個別指標'!K399</f>
        <v>101.4</v>
      </c>
      <c r="D51" s="2722">
        <f t="shared" si="0"/>
        <v>103.43333333333332</v>
      </c>
      <c r="E51" s="2722">
        <f t="shared" si="1"/>
        <v>-0.76666666666667993</v>
      </c>
      <c r="F51" s="17">
        <f t="shared" si="2"/>
        <v>-1</v>
      </c>
      <c r="G51" s="17">
        <f t="shared" si="3"/>
        <v>-3</v>
      </c>
      <c r="H51" s="2761" t="str">
        <f t="shared" si="4"/>
        <v xml:space="preserve">悪化 </v>
      </c>
      <c r="I51" s="27">
        <f>'6兵庫県CI先行個別指標'!L399</f>
        <v>94</v>
      </c>
      <c r="J51" s="2722">
        <f t="shared" si="5"/>
        <v>91.333333333333329</v>
      </c>
      <c r="K51" s="2753">
        <f t="shared" si="33"/>
        <v>-2.2333333333333201</v>
      </c>
      <c r="L51" s="17">
        <f t="shared" si="6"/>
        <v>-1</v>
      </c>
      <c r="M51" s="17">
        <f t="shared" si="7"/>
        <v>-1</v>
      </c>
      <c r="N51" s="2761" t="str">
        <f t="shared" si="8"/>
        <v xml:space="preserve"> ?</v>
      </c>
      <c r="O51" s="27">
        <f>'6兵庫県CI先行個別指標'!M399</f>
        <v>2676</v>
      </c>
      <c r="P51" s="2722">
        <f t="shared" si="9"/>
        <v>2577</v>
      </c>
      <c r="Q51" s="2722">
        <f t="shared" si="10"/>
        <v>56</v>
      </c>
      <c r="R51" s="17">
        <f t="shared" si="11"/>
        <v>1</v>
      </c>
      <c r="S51" s="17">
        <f t="shared" si="12"/>
        <v>3</v>
      </c>
      <c r="T51" s="2761" t="str">
        <f t="shared" si="13"/>
        <v xml:space="preserve">改善 </v>
      </c>
      <c r="U51" s="28">
        <f>'6兵庫県CI先行個別指標'!N399</f>
        <v>15225</v>
      </c>
      <c r="V51" s="2732">
        <f t="shared" si="14"/>
        <v>14731.333333333334</v>
      </c>
      <c r="W51" s="2729">
        <f t="shared" si="15"/>
        <v>87</v>
      </c>
      <c r="X51" s="17">
        <f t="shared" si="16"/>
        <v>1</v>
      </c>
      <c r="Y51" s="17">
        <f t="shared" si="17"/>
        <v>3</v>
      </c>
      <c r="Z51" s="2761" t="str">
        <f t="shared" si="18"/>
        <v xml:space="preserve">改善 </v>
      </c>
      <c r="AA51" s="28">
        <f>'6兵庫県CI先行個別指標'!O399</f>
        <v>7918</v>
      </c>
      <c r="AB51" s="2722">
        <f t="shared" si="19"/>
        <v>9126.3333333333339</v>
      </c>
      <c r="AC51" s="2722">
        <f t="shared" si="20"/>
        <v>-715</v>
      </c>
      <c r="AD51" s="17">
        <f t="shared" si="21"/>
        <v>-1</v>
      </c>
      <c r="AE51" s="17">
        <f t="shared" si="22"/>
        <v>-3</v>
      </c>
      <c r="AF51" s="2761" t="str">
        <f t="shared" si="23"/>
        <v xml:space="preserve">悪化 </v>
      </c>
      <c r="AG51" s="28">
        <f>'6兵庫県CI先行個別指標'!P399</f>
        <v>39</v>
      </c>
      <c r="AH51" s="2722">
        <f t="shared" si="24"/>
        <v>31.666666666666668</v>
      </c>
      <c r="AI51" s="2753">
        <f t="shared" si="34"/>
        <v>-1.3333333333333357</v>
      </c>
      <c r="AJ51" s="17">
        <f t="shared" si="25"/>
        <v>-1</v>
      </c>
      <c r="AK51" s="17">
        <f t="shared" si="26"/>
        <v>-3</v>
      </c>
      <c r="AL51" s="2761" t="str">
        <f t="shared" si="27"/>
        <v xml:space="preserve">悪化 </v>
      </c>
      <c r="AM51" s="27">
        <f>'6兵庫県CI先行個別指標'!Q399</f>
        <v>125.2</v>
      </c>
      <c r="AN51" s="2722">
        <f t="shared" si="28"/>
        <v>124.5</v>
      </c>
      <c r="AO51" s="2722">
        <f t="shared" si="29"/>
        <v>0.6666666666666714</v>
      </c>
      <c r="AP51" s="17">
        <f t="shared" si="30"/>
        <v>1</v>
      </c>
      <c r="AQ51" s="17">
        <f t="shared" si="31"/>
        <v>1</v>
      </c>
      <c r="AR51" s="2570" t="str">
        <f t="shared" si="32"/>
        <v xml:space="preserve"> ?</v>
      </c>
    </row>
    <row r="52" spans="1:44">
      <c r="A52" s="112"/>
      <c r="B52" s="768" t="s">
        <v>12</v>
      </c>
      <c r="C52" s="27">
        <f>'6兵庫県CI先行個別指標'!K400</f>
        <v>101.3</v>
      </c>
      <c r="D52" s="2722">
        <f t="shared" si="0"/>
        <v>102</v>
      </c>
      <c r="E52" s="2722">
        <f t="shared" si="1"/>
        <v>-1.4333333333333229</v>
      </c>
      <c r="F52" s="17">
        <f t="shared" si="2"/>
        <v>-1</v>
      </c>
      <c r="G52" s="17">
        <f t="shared" si="3"/>
        <v>-3</v>
      </c>
      <c r="H52" s="2761" t="str">
        <f t="shared" si="4"/>
        <v xml:space="preserve">悪化 </v>
      </c>
      <c r="I52" s="27">
        <f>'6兵庫県CI先行個別指標'!L400</f>
        <v>94.5</v>
      </c>
      <c r="J52" s="2722">
        <f t="shared" si="5"/>
        <v>93.5</v>
      </c>
      <c r="K52" s="2753">
        <f t="shared" si="33"/>
        <v>-2.1666666666666714</v>
      </c>
      <c r="L52" s="17">
        <f t="shared" si="6"/>
        <v>-1</v>
      </c>
      <c r="M52" s="17">
        <f t="shared" si="7"/>
        <v>-3</v>
      </c>
      <c r="N52" s="2761" t="str">
        <f t="shared" si="8"/>
        <v xml:space="preserve">悪化 </v>
      </c>
      <c r="O52" s="27">
        <f>'6兵庫県CI先行個別指標'!M400</f>
        <v>2590</v>
      </c>
      <c r="P52" s="2722">
        <f t="shared" si="9"/>
        <v>2629.6666666666665</v>
      </c>
      <c r="Q52" s="2722">
        <f t="shared" si="10"/>
        <v>52.666666666666515</v>
      </c>
      <c r="R52" s="17">
        <f t="shared" si="11"/>
        <v>1</v>
      </c>
      <c r="S52" s="17">
        <f t="shared" si="12"/>
        <v>3</v>
      </c>
      <c r="T52" s="2761" t="str">
        <f t="shared" si="13"/>
        <v xml:space="preserve">改善 </v>
      </c>
      <c r="U52" s="28">
        <f>'6兵庫県CI先行個別指標'!N400</f>
        <v>15203</v>
      </c>
      <c r="V52" s="2732">
        <f t="shared" si="14"/>
        <v>14945</v>
      </c>
      <c r="W52" s="2729">
        <f t="shared" si="15"/>
        <v>213.66666666666606</v>
      </c>
      <c r="X52" s="17">
        <f t="shared" si="16"/>
        <v>1</v>
      </c>
      <c r="Y52" s="17">
        <f t="shared" si="17"/>
        <v>3</v>
      </c>
      <c r="Z52" s="2761" t="str">
        <f t="shared" si="18"/>
        <v xml:space="preserve">改善 </v>
      </c>
      <c r="AA52" s="28">
        <f>'6兵庫県CI先行個別指標'!O400</f>
        <v>7661</v>
      </c>
      <c r="AB52" s="2722">
        <f t="shared" si="19"/>
        <v>8420.3333333333339</v>
      </c>
      <c r="AC52" s="2722">
        <f t="shared" si="20"/>
        <v>-706</v>
      </c>
      <c r="AD52" s="17">
        <f t="shared" si="21"/>
        <v>-1</v>
      </c>
      <c r="AE52" s="17">
        <f t="shared" si="22"/>
        <v>-3</v>
      </c>
      <c r="AF52" s="2761" t="str">
        <f t="shared" si="23"/>
        <v xml:space="preserve">悪化 </v>
      </c>
      <c r="AG52" s="28">
        <f>'6兵庫県CI先行個別指標'!P400</f>
        <v>23</v>
      </c>
      <c r="AH52" s="2722">
        <f t="shared" si="24"/>
        <v>29.666666666666668</v>
      </c>
      <c r="AI52" s="2753">
        <f t="shared" si="34"/>
        <v>2</v>
      </c>
      <c r="AJ52" s="17">
        <f t="shared" si="25"/>
        <v>1</v>
      </c>
      <c r="AK52" s="17">
        <f t="shared" si="26"/>
        <v>-1</v>
      </c>
      <c r="AL52" s="2761" t="str">
        <f t="shared" si="27"/>
        <v xml:space="preserve"> ?</v>
      </c>
      <c r="AM52" s="27">
        <f>'6兵庫県CI先行個別指標'!Q400</f>
        <v>127.3</v>
      </c>
      <c r="AN52" s="2722">
        <f t="shared" si="28"/>
        <v>125.39999999999999</v>
      </c>
      <c r="AO52" s="2722">
        <f t="shared" si="29"/>
        <v>0.89999999999999147</v>
      </c>
      <c r="AP52" s="17">
        <f t="shared" si="30"/>
        <v>1</v>
      </c>
      <c r="AQ52" s="17">
        <f t="shared" si="31"/>
        <v>1</v>
      </c>
      <c r="AR52" s="2570" t="str">
        <f t="shared" si="32"/>
        <v xml:space="preserve"> ?</v>
      </c>
    </row>
    <row r="53" spans="1:44">
      <c r="A53" s="112"/>
      <c r="B53" s="768" t="s">
        <v>13</v>
      </c>
      <c r="C53" s="27">
        <f>'6兵庫県CI先行個別指標'!K401</f>
        <v>103.3</v>
      </c>
      <c r="D53" s="2722">
        <f t="shared" si="0"/>
        <v>102</v>
      </c>
      <c r="E53" s="2722">
        <f t="shared" si="1"/>
        <v>0</v>
      </c>
      <c r="F53" s="17">
        <f t="shared" si="2"/>
        <v>1</v>
      </c>
      <c r="G53" s="17">
        <f t="shared" si="3"/>
        <v>-1</v>
      </c>
      <c r="H53" s="2761" t="str">
        <f t="shared" si="4"/>
        <v xml:space="preserve"> ?</v>
      </c>
      <c r="I53" s="27">
        <f>'6兵庫県CI先行個別指標'!L401</f>
        <v>92.5</v>
      </c>
      <c r="J53" s="2722">
        <f t="shared" si="5"/>
        <v>93.666666666666671</v>
      </c>
      <c r="K53" s="2753">
        <f t="shared" si="33"/>
        <v>-0.1666666666666714</v>
      </c>
      <c r="L53" s="17">
        <f t="shared" si="6"/>
        <v>-1</v>
      </c>
      <c r="M53" s="17">
        <f t="shared" si="7"/>
        <v>-3</v>
      </c>
      <c r="N53" s="2761" t="str">
        <f t="shared" si="8"/>
        <v xml:space="preserve">悪化 </v>
      </c>
      <c r="O53" s="27">
        <f>'6兵庫県CI先行個別指標'!M401</f>
        <v>2604</v>
      </c>
      <c r="P53" s="2722">
        <f t="shared" si="9"/>
        <v>2623.3333333333335</v>
      </c>
      <c r="Q53" s="2722">
        <f t="shared" si="10"/>
        <v>-6.3333333333330302</v>
      </c>
      <c r="R53" s="17">
        <f t="shared" si="11"/>
        <v>-1</v>
      </c>
      <c r="S53" s="17">
        <f t="shared" si="12"/>
        <v>1</v>
      </c>
      <c r="T53" s="2761" t="str">
        <f t="shared" si="13"/>
        <v xml:space="preserve"> ?</v>
      </c>
      <c r="U53" s="28">
        <f>'6兵庫県CI先行個別指標'!N401</f>
        <v>14528</v>
      </c>
      <c r="V53" s="2732">
        <f t="shared" si="14"/>
        <v>14985.333333333334</v>
      </c>
      <c r="W53" s="2729">
        <f t="shared" si="15"/>
        <v>40.33333333333394</v>
      </c>
      <c r="X53" s="17">
        <f t="shared" si="16"/>
        <v>1</v>
      </c>
      <c r="Y53" s="17">
        <f t="shared" si="17"/>
        <v>3</v>
      </c>
      <c r="Z53" s="2761" t="str">
        <f t="shared" si="18"/>
        <v xml:space="preserve">改善 </v>
      </c>
      <c r="AA53" s="28">
        <f>'6兵庫県CI先行個別指標'!O401</f>
        <v>8873</v>
      </c>
      <c r="AB53" s="2722">
        <f t="shared" si="19"/>
        <v>8150.666666666667</v>
      </c>
      <c r="AC53" s="2722">
        <f t="shared" si="20"/>
        <v>-269.66666666666697</v>
      </c>
      <c r="AD53" s="17">
        <f t="shared" si="21"/>
        <v>-1</v>
      </c>
      <c r="AE53" s="17">
        <f t="shared" si="22"/>
        <v>-3</v>
      </c>
      <c r="AF53" s="2761" t="str">
        <f t="shared" si="23"/>
        <v xml:space="preserve">悪化 </v>
      </c>
      <c r="AG53" s="28">
        <f>'6兵庫県CI先行個別指標'!P401</f>
        <v>27</v>
      </c>
      <c r="AH53" s="2722">
        <f t="shared" si="24"/>
        <v>29.666666666666668</v>
      </c>
      <c r="AI53" s="2753">
        <f t="shared" si="34"/>
        <v>0</v>
      </c>
      <c r="AJ53" s="17">
        <f t="shared" si="25"/>
        <v>1</v>
      </c>
      <c r="AK53" s="17">
        <f t="shared" si="26"/>
        <v>1</v>
      </c>
      <c r="AL53" s="2761" t="str">
        <f t="shared" si="27"/>
        <v xml:space="preserve"> ?</v>
      </c>
      <c r="AM53" s="27">
        <f>'6兵庫県CI先行個別指標'!Q401</f>
        <v>126.2</v>
      </c>
      <c r="AN53" s="2722">
        <f t="shared" si="28"/>
        <v>126.23333333333333</v>
      </c>
      <c r="AO53" s="2722">
        <f t="shared" si="29"/>
        <v>0.83333333333334281</v>
      </c>
      <c r="AP53" s="17">
        <f t="shared" si="30"/>
        <v>1</v>
      </c>
      <c r="AQ53" s="17">
        <f t="shared" si="31"/>
        <v>3</v>
      </c>
      <c r="AR53" s="2570" t="str">
        <f t="shared" si="32"/>
        <v xml:space="preserve">改善 </v>
      </c>
    </row>
    <row r="54" spans="1:44">
      <c r="A54" s="112"/>
      <c r="B54" s="768" t="s">
        <v>14</v>
      </c>
      <c r="C54" s="27">
        <f>'6兵庫県CI先行個別指標'!K402</f>
        <v>99.7</v>
      </c>
      <c r="D54" s="2722">
        <f t="shared" si="0"/>
        <v>101.43333333333334</v>
      </c>
      <c r="E54" s="2722">
        <f t="shared" si="1"/>
        <v>-0.56666666666666288</v>
      </c>
      <c r="F54" s="17">
        <f t="shared" si="2"/>
        <v>-1</v>
      </c>
      <c r="G54" s="17">
        <f t="shared" si="3"/>
        <v>-1</v>
      </c>
      <c r="H54" s="2761" t="str">
        <f t="shared" si="4"/>
        <v xml:space="preserve"> ?</v>
      </c>
      <c r="I54" s="27">
        <f>'6兵庫県CI先行個別指標'!L402</f>
        <v>94.2</v>
      </c>
      <c r="J54" s="2722">
        <f t="shared" si="5"/>
        <v>93.733333333333334</v>
      </c>
      <c r="K54" s="2753">
        <f t="shared" si="33"/>
        <v>-6.6666666666662877E-2</v>
      </c>
      <c r="L54" s="17">
        <f t="shared" si="6"/>
        <v>-1</v>
      </c>
      <c r="M54" s="17">
        <f t="shared" si="7"/>
        <v>-3</v>
      </c>
      <c r="N54" s="2761" t="str">
        <f t="shared" si="8"/>
        <v xml:space="preserve">悪化 </v>
      </c>
      <c r="O54" s="27">
        <f>'6兵庫県CI先行個別指標'!M402</f>
        <v>2501</v>
      </c>
      <c r="P54" s="2722">
        <f t="shared" si="9"/>
        <v>2565</v>
      </c>
      <c r="Q54" s="2722">
        <f t="shared" si="10"/>
        <v>-58.333333333333485</v>
      </c>
      <c r="R54" s="17">
        <f t="shared" si="11"/>
        <v>-1</v>
      </c>
      <c r="S54" s="17">
        <f t="shared" si="12"/>
        <v>-1</v>
      </c>
      <c r="T54" s="2761" t="str">
        <f t="shared" si="13"/>
        <v xml:space="preserve"> ?</v>
      </c>
      <c r="U54" s="28">
        <f>'6兵庫県CI先行個別指標'!N402</f>
        <v>15596</v>
      </c>
      <c r="V54" s="2732">
        <f t="shared" si="14"/>
        <v>15109</v>
      </c>
      <c r="W54" s="2729">
        <f t="shared" si="15"/>
        <v>123.66666666666606</v>
      </c>
      <c r="X54" s="17">
        <f t="shared" si="16"/>
        <v>1</v>
      </c>
      <c r="Y54" s="17">
        <f t="shared" si="17"/>
        <v>3</v>
      </c>
      <c r="Z54" s="2761" t="str">
        <f t="shared" si="18"/>
        <v xml:space="preserve">改善 </v>
      </c>
      <c r="AA54" s="28">
        <f>'6兵庫県CI先行個別指標'!O402</f>
        <v>9758</v>
      </c>
      <c r="AB54" s="2722">
        <f t="shared" si="19"/>
        <v>8764</v>
      </c>
      <c r="AC54" s="2722">
        <f t="shared" si="20"/>
        <v>613.33333333333303</v>
      </c>
      <c r="AD54" s="17">
        <f t="shared" si="21"/>
        <v>1</v>
      </c>
      <c r="AE54" s="17">
        <f t="shared" si="22"/>
        <v>-1</v>
      </c>
      <c r="AF54" s="2761" t="str">
        <f t="shared" si="23"/>
        <v xml:space="preserve"> ?</v>
      </c>
      <c r="AG54" s="28">
        <f>'6兵庫県CI先行個別指標'!P402</f>
        <v>28</v>
      </c>
      <c r="AH54" s="2722">
        <f t="shared" si="24"/>
        <v>26</v>
      </c>
      <c r="AI54" s="2753">
        <f t="shared" si="34"/>
        <v>3.6666666666666679</v>
      </c>
      <c r="AJ54" s="17">
        <f t="shared" si="25"/>
        <v>1</v>
      </c>
      <c r="AK54" s="17">
        <f t="shared" si="26"/>
        <v>3</v>
      </c>
      <c r="AL54" s="2761" t="str">
        <f t="shared" si="27"/>
        <v xml:space="preserve">改善 </v>
      </c>
      <c r="AM54" s="27">
        <f>'6兵庫県CI先行個別指標'!Q402</f>
        <v>124.4</v>
      </c>
      <c r="AN54" s="2722">
        <f t="shared" si="28"/>
        <v>125.96666666666665</v>
      </c>
      <c r="AO54" s="2722">
        <f t="shared" si="29"/>
        <v>-0.26666666666667993</v>
      </c>
      <c r="AP54" s="17">
        <f t="shared" si="30"/>
        <v>-1</v>
      </c>
      <c r="AQ54" s="17">
        <f t="shared" si="31"/>
        <v>1</v>
      </c>
      <c r="AR54" s="2570" t="str">
        <f t="shared" si="32"/>
        <v xml:space="preserve"> ?</v>
      </c>
    </row>
    <row r="55" spans="1:44">
      <c r="A55" s="111" t="s">
        <v>902</v>
      </c>
      <c r="B55" s="770" t="s">
        <v>3</v>
      </c>
      <c r="C55" s="25">
        <f>'6兵庫県CI先行個別指標'!K403</f>
        <v>102.1</v>
      </c>
      <c r="D55" s="2738">
        <f t="shared" si="0"/>
        <v>101.7</v>
      </c>
      <c r="E55" s="2738">
        <f t="shared" si="1"/>
        <v>0.26666666666666572</v>
      </c>
      <c r="F55" s="404">
        <f t="shared" si="2"/>
        <v>1</v>
      </c>
      <c r="G55" s="404">
        <f t="shared" si="3"/>
        <v>1</v>
      </c>
      <c r="H55" s="2760" t="str">
        <f t="shared" si="4"/>
        <v xml:space="preserve"> ?</v>
      </c>
      <c r="I55" s="25">
        <f>'6兵庫県CI先行個別指標'!L403</f>
        <v>93.5</v>
      </c>
      <c r="J55" s="2738">
        <f t="shared" si="5"/>
        <v>93.399999999999991</v>
      </c>
      <c r="K55" s="2755">
        <f t="shared" si="33"/>
        <v>0.33333333333334281</v>
      </c>
      <c r="L55" s="404">
        <f t="shared" si="6"/>
        <v>1</v>
      </c>
      <c r="M55" s="404">
        <f t="shared" si="7"/>
        <v>-1</v>
      </c>
      <c r="N55" s="2760" t="str">
        <f t="shared" si="8"/>
        <v xml:space="preserve"> ?</v>
      </c>
      <c r="O55" s="25">
        <f>'6兵庫県CI先行個別指標'!M403</f>
        <v>2105</v>
      </c>
      <c r="P55" s="2738">
        <f t="shared" si="9"/>
        <v>2403.3333333333335</v>
      </c>
      <c r="Q55" s="2738">
        <f t="shared" si="10"/>
        <v>-161.66666666666652</v>
      </c>
      <c r="R55" s="404">
        <f t="shared" si="11"/>
        <v>-1</v>
      </c>
      <c r="S55" s="404">
        <f t="shared" si="12"/>
        <v>-3</v>
      </c>
      <c r="T55" s="2760" t="str">
        <f t="shared" si="13"/>
        <v xml:space="preserve">悪化 </v>
      </c>
      <c r="U55" s="26">
        <f>'6兵庫県CI先行個別指標'!N403</f>
        <v>16868</v>
      </c>
      <c r="V55" s="2739">
        <f t="shared" si="14"/>
        <v>15664</v>
      </c>
      <c r="W55" s="2740">
        <f t="shared" si="15"/>
        <v>555</v>
      </c>
      <c r="X55" s="404">
        <f t="shared" si="16"/>
        <v>1</v>
      </c>
      <c r="Y55" s="404">
        <f t="shared" si="17"/>
        <v>3</v>
      </c>
      <c r="Z55" s="2760" t="str">
        <f t="shared" si="18"/>
        <v xml:space="preserve">改善 </v>
      </c>
      <c r="AA55" s="26">
        <f>'6兵庫県CI先行個別指標'!O403</f>
        <v>9428</v>
      </c>
      <c r="AB55" s="2738">
        <f t="shared" si="19"/>
        <v>9353</v>
      </c>
      <c r="AC55" s="2738">
        <f t="shared" si="20"/>
        <v>589</v>
      </c>
      <c r="AD55" s="404">
        <f t="shared" si="21"/>
        <v>1</v>
      </c>
      <c r="AE55" s="404">
        <f t="shared" si="22"/>
        <v>1</v>
      </c>
      <c r="AF55" s="2760" t="str">
        <f t="shared" si="23"/>
        <v xml:space="preserve"> ?</v>
      </c>
      <c r="AG55" s="26">
        <f>'6兵庫県CI先行個別指標'!P403</f>
        <v>25</v>
      </c>
      <c r="AH55" s="2738">
        <f t="shared" si="24"/>
        <v>26.666666666666668</v>
      </c>
      <c r="AI55" s="2755">
        <f t="shared" si="34"/>
        <v>-0.66666666666666785</v>
      </c>
      <c r="AJ55" s="404">
        <f t="shared" si="25"/>
        <v>-1</v>
      </c>
      <c r="AK55" s="404">
        <f t="shared" si="26"/>
        <v>1</v>
      </c>
      <c r="AL55" s="2760" t="str">
        <f t="shared" si="27"/>
        <v xml:space="preserve"> ?</v>
      </c>
      <c r="AM55" s="25">
        <f>'6兵庫県CI先行個別指標'!Q403</f>
        <v>124.2</v>
      </c>
      <c r="AN55" s="2738">
        <f t="shared" si="28"/>
        <v>124.93333333333334</v>
      </c>
      <c r="AO55" s="2738">
        <f t="shared" si="29"/>
        <v>-1.0333333333333172</v>
      </c>
      <c r="AP55" s="404">
        <f t="shared" si="30"/>
        <v>-1</v>
      </c>
      <c r="AQ55" s="404">
        <f t="shared" si="31"/>
        <v>-1</v>
      </c>
      <c r="AR55" s="2756" t="str">
        <f t="shared" si="32"/>
        <v xml:space="preserve"> ?</v>
      </c>
    </row>
    <row r="56" spans="1:44">
      <c r="A56" s="112">
        <v>2022</v>
      </c>
      <c r="B56" s="768" t="s">
        <v>4</v>
      </c>
      <c r="C56" s="27">
        <f>'6兵庫県CI先行個別指標'!K404</f>
        <v>101.7</v>
      </c>
      <c r="D56" s="2741">
        <f t="shared" si="0"/>
        <v>101.16666666666667</v>
      </c>
      <c r="E56" s="2741">
        <f t="shared" si="1"/>
        <v>-0.53333333333333144</v>
      </c>
      <c r="F56" s="17">
        <f t="shared" si="2"/>
        <v>-1</v>
      </c>
      <c r="G56" s="17">
        <f t="shared" si="3"/>
        <v>-1</v>
      </c>
      <c r="H56" s="2761" t="str">
        <f t="shared" si="4"/>
        <v xml:space="preserve"> ?</v>
      </c>
      <c r="I56" s="27">
        <f>'6兵庫県CI先行個別指標'!L404</f>
        <v>92.9</v>
      </c>
      <c r="J56" s="2741">
        <f t="shared" si="5"/>
        <v>93.533333333333346</v>
      </c>
      <c r="K56" s="2753">
        <f t="shared" si="33"/>
        <v>-0.13333333333335418</v>
      </c>
      <c r="L56" s="17">
        <f t="shared" si="6"/>
        <v>-1</v>
      </c>
      <c r="M56" s="17">
        <f t="shared" si="7"/>
        <v>-1</v>
      </c>
      <c r="N56" s="2761" t="str">
        <f t="shared" si="8"/>
        <v xml:space="preserve"> ?</v>
      </c>
      <c r="O56" s="27">
        <f>'6兵庫県CI先行個別指標'!M404</f>
        <v>2363</v>
      </c>
      <c r="P56" s="2741">
        <f t="shared" si="9"/>
        <v>2323</v>
      </c>
      <c r="Q56" s="2741">
        <f t="shared" si="10"/>
        <v>-80.333333333333485</v>
      </c>
      <c r="R56" s="17">
        <f t="shared" si="11"/>
        <v>-1</v>
      </c>
      <c r="S56" s="17">
        <f t="shared" si="12"/>
        <v>-3</v>
      </c>
      <c r="T56" s="2761" t="str">
        <f t="shared" si="13"/>
        <v xml:space="preserve">悪化 </v>
      </c>
      <c r="U56" s="28">
        <f>'6兵庫県CI先行個別指標'!N404</f>
        <v>14843</v>
      </c>
      <c r="V56" s="2742">
        <f t="shared" si="14"/>
        <v>15769</v>
      </c>
      <c r="W56" s="2743">
        <f t="shared" si="15"/>
        <v>105</v>
      </c>
      <c r="X56" s="17">
        <f t="shared" si="16"/>
        <v>1</v>
      </c>
      <c r="Y56" s="17">
        <f t="shared" si="17"/>
        <v>3</v>
      </c>
      <c r="Z56" s="2761" t="str">
        <f t="shared" si="18"/>
        <v xml:space="preserve">改善 </v>
      </c>
      <c r="AA56" s="28">
        <f>'6兵庫県CI先行個別指標'!O404</f>
        <v>8067</v>
      </c>
      <c r="AB56" s="2741">
        <f t="shared" si="19"/>
        <v>9084.3333333333339</v>
      </c>
      <c r="AC56" s="2741">
        <f t="shared" si="20"/>
        <v>-268.66666666666606</v>
      </c>
      <c r="AD56" s="17">
        <f t="shared" si="21"/>
        <v>-1</v>
      </c>
      <c r="AE56" s="17">
        <f t="shared" si="22"/>
        <v>1</v>
      </c>
      <c r="AF56" s="2761" t="str">
        <f t="shared" si="23"/>
        <v xml:space="preserve"> ?</v>
      </c>
      <c r="AG56" s="28">
        <f>'6兵庫県CI先行個別指標'!P404</f>
        <v>24</v>
      </c>
      <c r="AH56" s="2741">
        <f t="shared" si="24"/>
        <v>25.666666666666668</v>
      </c>
      <c r="AI56" s="2753">
        <f t="shared" si="34"/>
        <v>1</v>
      </c>
      <c r="AJ56" s="17">
        <f t="shared" si="25"/>
        <v>1</v>
      </c>
      <c r="AK56" s="17">
        <f t="shared" si="26"/>
        <v>1</v>
      </c>
      <c r="AL56" s="2761" t="str">
        <f t="shared" si="27"/>
        <v xml:space="preserve"> ?</v>
      </c>
      <c r="AM56" s="27">
        <f>'6兵庫県CI先行個別指標'!Q404</f>
        <v>123.9</v>
      </c>
      <c r="AN56" s="2741">
        <f t="shared" si="28"/>
        <v>124.16666666666667</v>
      </c>
      <c r="AO56" s="2741">
        <f t="shared" si="29"/>
        <v>-0.76666666666666572</v>
      </c>
      <c r="AP56" s="17">
        <f t="shared" si="30"/>
        <v>-1</v>
      </c>
      <c r="AQ56" s="17">
        <f t="shared" si="31"/>
        <v>-3</v>
      </c>
      <c r="AR56" s="2570" t="str">
        <f t="shared" si="32"/>
        <v xml:space="preserve">悪化 </v>
      </c>
    </row>
    <row r="57" spans="1:44">
      <c r="A57" s="112"/>
      <c r="B57" s="768" t="s">
        <v>5</v>
      </c>
      <c r="C57" s="27">
        <f>'6兵庫県CI先行個別指標'!K405</f>
        <v>100.1</v>
      </c>
      <c r="D57" s="2741">
        <f t="shared" si="0"/>
        <v>101.3</v>
      </c>
      <c r="E57" s="2741">
        <f t="shared" si="1"/>
        <v>0.13333333333332575</v>
      </c>
      <c r="F57" s="17">
        <f t="shared" si="2"/>
        <v>1</v>
      </c>
      <c r="G57" s="17">
        <f t="shared" si="3"/>
        <v>1</v>
      </c>
      <c r="H57" s="2761" t="str">
        <f t="shared" si="4"/>
        <v xml:space="preserve"> ?</v>
      </c>
      <c r="I57" s="27">
        <f>'6兵庫県CI先行個別指標'!L405</f>
        <v>92.9</v>
      </c>
      <c r="J57" s="2741">
        <f t="shared" si="5"/>
        <v>93.100000000000009</v>
      </c>
      <c r="K57" s="2753">
        <f t="shared" si="33"/>
        <v>0.43333333333333712</v>
      </c>
      <c r="L57" s="17">
        <f t="shared" si="6"/>
        <v>1</v>
      </c>
      <c r="M57" s="17">
        <f t="shared" si="7"/>
        <v>1</v>
      </c>
      <c r="N57" s="2761" t="str">
        <f t="shared" si="8"/>
        <v xml:space="preserve"> ?</v>
      </c>
      <c r="O57" s="27">
        <f>'6兵庫県CI先行個別指標'!M405</f>
        <v>2565</v>
      </c>
      <c r="P57" s="2741">
        <f t="shared" si="9"/>
        <v>2344.3333333333335</v>
      </c>
      <c r="Q57" s="2741">
        <f t="shared" si="10"/>
        <v>21.333333333333485</v>
      </c>
      <c r="R57" s="17">
        <f t="shared" si="11"/>
        <v>1</v>
      </c>
      <c r="S57" s="17">
        <f t="shared" si="12"/>
        <v>-1</v>
      </c>
      <c r="T57" s="2761" t="str">
        <f t="shared" si="13"/>
        <v xml:space="preserve"> ?</v>
      </c>
      <c r="U57" s="28">
        <f>'6兵庫県CI先行個別指標'!N405</f>
        <v>16024</v>
      </c>
      <c r="V57" s="2742">
        <f t="shared" si="14"/>
        <v>15911.666666666666</v>
      </c>
      <c r="W57" s="2743">
        <f t="shared" si="15"/>
        <v>142.66666666666606</v>
      </c>
      <c r="X57" s="17">
        <f t="shared" si="16"/>
        <v>1</v>
      </c>
      <c r="Y57" s="17">
        <f t="shared" si="17"/>
        <v>3</v>
      </c>
      <c r="Z57" s="2761" t="str">
        <f t="shared" si="18"/>
        <v xml:space="preserve">改善 </v>
      </c>
      <c r="AA57" s="28">
        <f>'6兵庫県CI先行個別指標'!O405</f>
        <v>9001</v>
      </c>
      <c r="AB57" s="2741">
        <f t="shared" si="19"/>
        <v>8832</v>
      </c>
      <c r="AC57" s="2741">
        <f t="shared" si="20"/>
        <v>-252.33333333333394</v>
      </c>
      <c r="AD57" s="17">
        <f t="shared" si="21"/>
        <v>-1</v>
      </c>
      <c r="AE57" s="17">
        <f t="shared" si="22"/>
        <v>-1</v>
      </c>
      <c r="AF57" s="2761" t="str">
        <f t="shared" si="23"/>
        <v xml:space="preserve"> ?</v>
      </c>
      <c r="AG57" s="28">
        <f>'6兵庫県CI先行個別指標'!P405</f>
        <v>21</v>
      </c>
      <c r="AH57" s="2741">
        <f t="shared" si="24"/>
        <v>23.333333333333332</v>
      </c>
      <c r="AI57" s="2753">
        <f t="shared" si="34"/>
        <v>2.3333333333333357</v>
      </c>
      <c r="AJ57" s="17">
        <f t="shared" si="25"/>
        <v>1</v>
      </c>
      <c r="AK57" s="17">
        <f t="shared" si="26"/>
        <v>1</v>
      </c>
      <c r="AL57" s="2761" t="str">
        <f t="shared" si="27"/>
        <v xml:space="preserve"> ?</v>
      </c>
      <c r="AM57" s="27">
        <f>'6兵庫県CI先行個別指標'!Q405</f>
        <v>126</v>
      </c>
      <c r="AN57" s="2741">
        <f t="shared" si="28"/>
        <v>124.7</v>
      </c>
      <c r="AO57" s="2741">
        <f t="shared" si="29"/>
        <v>0.53333333333333144</v>
      </c>
      <c r="AP57" s="17">
        <f t="shared" si="30"/>
        <v>1</v>
      </c>
      <c r="AQ57" s="17">
        <f t="shared" si="31"/>
        <v>-1</v>
      </c>
      <c r="AR57" s="2570" t="str">
        <f t="shared" si="32"/>
        <v xml:space="preserve"> ?</v>
      </c>
    </row>
    <row r="58" spans="1:44">
      <c r="A58" s="112"/>
      <c r="B58" s="768" t="s">
        <v>6</v>
      </c>
      <c r="C58" s="27">
        <f>'6兵庫県CI先行個別指標'!K406</f>
        <v>104.7</v>
      </c>
      <c r="D58" s="2741">
        <f t="shared" si="0"/>
        <v>102.16666666666667</v>
      </c>
      <c r="E58" s="2741">
        <f t="shared" si="1"/>
        <v>0.86666666666667425</v>
      </c>
      <c r="F58" s="17">
        <f t="shared" si="2"/>
        <v>1</v>
      </c>
      <c r="G58" s="17">
        <f t="shared" si="3"/>
        <v>1</v>
      </c>
      <c r="H58" s="2761" t="str">
        <f t="shared" si="4"/>
        <v xml:space="preserve"> ?</v>
      </c>
      <c r="I58" s="27">
        <f>'6兵庫県CI先行個別指標'!L406</f>
        <v>91.4</v>
      </c>
      <c r="J58" s="2741">
        <f t="shared" si="5"/>
        <v>92.40000000000002</v>
      </c>
      <c r="K58" s="2753">
        <f t="shared" si="33"/>
        <v>0.69999999999998863</v>
      </c>
      <c r="L58" s="17">
        <f t="shared" si="6"/>
        <v>1</v>
      </c>
      <c r="M58" s="17">
        <f t="shared" si="7"/>
        <v>1</v>
      </c>
      <c r="N58" s="2761" t="str">
        <f t="shared" si="8"/>
        <v xml:space="preserve"> ?</v>
      </c>
      <c r="O58" s="27">
        <f>'6兵庫県CI先行個別指標'!M406</f>
        <v>2944</v>
      </c>
      <c r="P58" s="2741">
        <f t="shared" si="9"/>
        <v>2624</v>
      </c>
      <c r="Q58" s="2741">
        <f t="shared" si="10"/>
        <v>279.66666666666652</v>
      </c>
      <c r="R58" s="17">
        <f t="shared" si="11"/>
        <v>1</v>
      </c>
      <c r="S58" s="17">
        <f t="shared" si="12"/>
        <v>1</v>
      </c>
      <c r="T58" s="2761" t="str">
        <f t="shared" si="13"/>
        <v xml:space="preserve"> ?</v>
      </c>
      <c r="U58" s="28">
        <f>'6兵庫県CI先行個別指標'!N406</f>
        <v>16628</v>
      </c>
      <c r="V58" s="2742">
        <f t="shared" si="14"/>
        <v>15831.666666666666</v>
      </c>
      <c r="W58" s="2743">
        <f t="shared" si="15"/>
        <v>-80</v>
      </c>
      <c r="X58" s="17">
        <f t="shared" si="16"/>
        <v>-1</v>
      </c>
      <c r="Y58" s="17">
        <f t="shared" si="17"/>
        <v>1</v>
      </c>
      <c r="Z58" s="2761" t="str">
        <f t="shared" si="18"/>
        <v xml:space="preserve"> ?</v>
      </c>
      <c r="AA58" s="28">
        <f>'6兵庫県CI先行個別指標'!O406</f>
        <v>8511</v>
      </c>
      <c r="AB58" s="2741">
        <f t="shared" si="19"/>
        <v>8526.3333333333339</v>
      </c>
      <c r="AC58" s="2741">
        <f t="shared" si="20"/>
        <v>-305.66666666666606</v>
      </c>
      <c r="AD58" s="17">
        <f t="shared" si="21"/>
        <v>-1</v>
      </c>
      <c r="AE58" s="17">
        <f t="shared" si="22"/>
        <v>-3</v>
      </c>
      <c r="AF58" s="2761" t="str">
        <f t="shared" si="23"/>
        <v xml:space="preserve">悪化 </v>
      </c>
      <c r="AG58" s="28">
        <f>'6兵庫県CI先行個別指標'!P406</f>
        <v>32</v>
      </c>
      <c r="AH58" s="2741">
        <f t="shared" si="24"/>
        <v>25.666666666666668</v>
      </c>
      <c r="AI58" s="2753">
        <f t="shared" si="34"/>
        <v>-2.3333333333333357</v>
      </c>
      <c r="AJ58" s="17">
        <f t="shared" si="25"/>
        <v>-1</v>
      </c>
      <c r="AK58" s="17">
        <f t="shared" si="26"/>
        <v>1</v>
      </c>
      <c r="AL58" s="2761" t="str">
        <f t="shared" si="27"/>
        <v xml:space="preserve"> ?</v>
      </c>
      <c r="AM58" s="27">
        <f>'6兵庫県CI先行個別指標'!Q406</f>
        <v>125.9</v>
      </c>
      <c r="AN58" s="2741">
        <f t="shared" si="28"/>
        <v>125.26666666666667</v>
      </c>
      <c r="AO58" s="2741">
        <f t="shared" si="29"/>
        <v>0.56666666666666288</v>
      </c>
      <c r="AP58" s="17">
        <f t="shared" si="30"/>
        <v>1</v>
      </c>
      <c r="AQ58" s="17">
        <f t="shared" si="31"/>
        <v>1</v>
      </c>
      <c r="AR58" s="2570" t="str">
        <f t="shared" si="32"/>
        <v xml:space="preserve"> ?</v>
      </c>
    </row>
    <row r="59" spans="1:44">
      <c r="A59" s="112"/>
      <c r="B59" s="768" t="s">
        <v>7</v>
      </c>
      <c r="C59" s="27">
        <f>'6兵庫県CI先行個別指標'!K407</f>
        <v>98.2</v>
      </c>
      <c r="D59" s="2741">
        <f t="shared" si="0"/>
        <v>101</v>
      </c>
      <c r="E59" s="2741">
        <f t="shared" si="1"/>
        <v>-1.1666666666666714</v>
      </c>
      <c r="F59" s="17">
        <f t="shared" si="2"/>
        <v>-1</v>
      </c>
      <c r="G59" s="17">
        <f t="shared" si="3"/>
        <v>1</v>
      </c>
      <c r="H59" s="2761" t="str">
        <f t="shared" si="4"/>
        <v xml:space="preserve"> ?</v>
      </c>
      <c r="I59" s="27">
        <f>'6兵庫県CI先行個別指標'!L407</f>
        <v>99.6</v>
      </c>
      <c r="J59" s="2741">
        <f t="shared" si="5"/>
        <v>94.633333333333326</v>
      </c>
      <c r="K59" s="2753">
        <f t="shared" si="33"/>
        <v>-2.2333333333333059</v>
      </c>
      <c r="L59" s="17">
        <f t="shared" si="6"/>
        <v>-1</v>
      </c>
      <c r="M59" s="17">
        <f t="shared" si="7"/>
        <v>1</v>
      </c>
      <c r="N59" s="2761" t="str">
        <f t="shared" si="8"/>
        <v xml:space="preserve"> ?</v>
      </c>
      <c r="O59" s="27">
        <f>'6兵庫県CI先行個別指標'!M407</f>
        <v>2389</v>
      </c>
      <c r="P59" s="2741">
        <f t="shared" si="9"/>
        <v>2632.6666666666665</v>
      </c>
      <c r="Q59" s="2741">
        <f t="shared" si="10"/>
        <v>8.6666666666665151</v>
      </c>
      <c r="R59" s="17">
        <f t="shared" si="11"/>
        <v>1</v>
      </c>
      <c r="S59" s="17">
        <f t="shared" si="12"/>
        <v>3</v>
      </c>
      <c r="T59" s="2761" t="str">
        <f t="shared" si="13"/>
        <v xml:space="preserve">改善 </v>
      </c>
      <c r="U59" s="28">
        <f>'6兵庫県CI先行個別指標'!N407</f>
        <v>16034</v>
      </c>
      <c r="V59" s="2742">
        <f t="shared" si="14"/>
        <v>16228.666666666666</v>
      </c>
      <c r="W59" s="2743">
        <f t="shared" si="15"/>
        <v>397</v>
      </c>
      <c r="X59" s="17">
        <f t="shared" si="16"/>
        <v>1</v>
      </c>
      <c r="Y59" s="17">
        <f t="shared" si="17"/>
        <v>1</v>
      </c>
      <c r="Z59" s="2761" t="str">
        <f t="shared" si="18"/>
        <v xml:space="preserve"> ?</v>
      </c>
      <c r="AA59" s="28">
        <f>'6兵庫県CI先行個別指標'!O407</f>
        <v>8459</v>
      </c>
      <c r="AB59" s="2741">
        <f t="shared" si="19"/>
        <v>8657</v>
      </c>
      <c r="AC59" s="2741">
        <f t="shared" si="20"/>
        <v>130.66666666666606</v>
      </c>
      <c r="AD59" s="17">
        <f t="shared" si="21"/>
        <v>1</v>
      </c>
      <c r="AE59" s="17">
        <f t="shared" si="22"/>
        <v>-1</v>
      </c>
      <c r="AF59" s="2761" t="str">
        <f t="shared" si="23"/>
        <v xml:space="preserve"> ?</v>
      </c>
      <c r="AG59" s="28">
        <f>'6兵庫県CI先行個別指標'!P407</f>
        <v>21</v>
      </c>
      <c r="AH59" s="2741">
        <f t="shared" si="24"/>
        <v>24.666666666666668</v>
      </c>
      <c r="AI59" s="2753">
        <f t="shared" si="34"/>
        <v>1</v>
      </c>
      <c r="AJ59" s="17">
        <f t="shared" si="25"/>
        <v>1</v>
      </c>
      <c r="AK59" s="17">
        <f t="shared" si="26"/>
        <v>1</v>
      </c>
      <c r="AL59" s="2761" t="str">
        <f t="shared" si="27"/>
        <v xml:space="preserve"> ?</v>
      </c>
      <c r="AM59" s="27">
        <f>'6兵庫県CI先行個別指標'!Q407</f>
        <v>123.1</v>
      </c>
      <c r="AN59" s="2741">
        <f t="shared" si="28"/>
        <v>125</v>
      </c>
      <c r="AO59" s="2741">
        <f t="shared" si="29"/>
        <v>-0.26666666666666572</v>
      </c>
      <c r="AP59" s="17">
        <f t="shared" si="30"/>
        <v>-1</v>
      </c>
      <c r="AQ59" s="17">
        <f t="shared" si="31"/>
        <v>1</v>
      </c>
      <c r="AR59" s="2570" t="str">
        <f t="shared" si="32"/>
        <v xml:space="preserve"> ?</v>
      </c>
    </row>
    <row r="60" spans="1:44">
      <c r="A60" s="112"/>
      <c r="B60" s="768" t="s">
        <v>8</v>
      </c>
      <c r="C60" s="27">
        <f>'6兵庫県CI先行個別指標'!K408</f>
        <v>102.1</v>
      </c>
      <c r="D60" s="2741">
        <f t="shared" si="0"/>
        <v>101.66666666666667</v>
      </c>
      <c r="E60" s="2741">
        <f t="shared" si="1"/>
        <v>0.6666666666666714</v>
      </c>
      <c r="F60" s="17">
        <f t="shared" si="2"/>
        <v>1</v>
      </c>
      <c r="G60" s="17">
        <f t="shared" si="3"/>
        <v>1</v>
      </c>
      <c r="H60" s="2761" t="str">
        <f t="shared" si="4"/>
        <v xml:space="preserve"> ?</v>
      </c>
      <c r="I60" s="27">
        <f>'6兵庫県CI先行個別指標'!L408</f>
        <v>83.8</v>
      </c>
      <c r="J60" s="2741">
        <f t="shared" si="5"/>
        <v>91.600000000000009</v>
      </c>
      <c r="K60" s="2753">
        <f t="shared" si="33"/>
        <v>3.0333333333333172</v>
      </c>
      <c r="L60" s="17">
        <f t="shared" si="6"/>
        <v>1</v>
      </c>
      <c r="M60" s="17">
        <f t="shared" si="7"/>
        <v>1</v>
      </c>
      <c r="N60" s="2761" t="str">
        <f t="shared" si="8"/>
        <v xml:space="preserve"> ?</v>
      </c>
      <c r="O60" s="27">
        <f>'6兵庫県CI先行個別指標'!M408</f>
        <v>2501</v>
      </c>
      <c r="P60" s="2741">
        <f t="shared" si="9"/>
        <v>2611.3333333333335</v>
      </c>
      <c r="Q60" s="2741">
        <f t="shared" si="10"/>
        <v>-21.33333333333303</v>
      </c>
      <c r="R60" s="17">
        <f t="shared" si="11"/>
        <v>-1</v>
      </c>
      <c r="S60" s="17">
        <f t="shared" si="12"/>
        <v>1</v>
      </c>
      <c r="T60" s="2761" t="str">
        <f t="shared" si="13"/>
        <v xml:space="preserve"> ?</v>
      </c>
      <c r="U60" s="28">
        <f>'6兵庫県CI先行個別指標'!N408</f>
        <v>16530</v>
      </c>
      <c r="V60" s="2742">
        <f t="shared" si="14"/>
        <v>16397.333333333332</v>
      </c>
      <c r="W60" s="2743">
        <f t="shared" si="15"/>
        <v>168.66666666666606</v>
      </c>
      <c r="X60" s="17">
        <f t="shared" si="16"/>
        <v>1</v>
      </c>
      <c r="Y60" s="17">
        <f t="shared" si="17"/>
        <v>1</v>
      </c>
      <c r="Z60" s="2761" t="str">
        <f t="shared" si="18"/>
        <v xml:space="preserve"> ?</v>
      </c>
      <c r="AA60" s="28">
        <f>'6兵庫県CI先行個別指標'!O408</f>
        <v>8185</v>
      </c>
      <c r="AB60" s="2741">
        <f t="shared" si="19"/>
        <v>8385</v>
      </c>
      <c r="AC60" s="2741">
        <f t="shared" si="20"/>
        <v>-272</v>
      </c>
      <c r="AD60" s="17">
        <f t="shared" si="21"/>
        <v>-1</v>
      </c>
      <c r="AE60" s="17">
        <f t="shared" si="22"/>
        <v>-1</v>
      </c>
      <c r="AF60" s="2761" t="str">
        <f t="shared" si="23"/>
        <v xml:space="preserve"> ?</v>
      </c>
      <c r="AG60" s="28">
        <f>'6兵庫県CI先行個別指標'!P408</f>
        <v>24</v>
      </c>
      <c r="AH60" s="2741">
        <f t="shared" si="24"/>
        <v>25.666666666666668</v>
      </c>
      <c r="AI60" s="2753">
        <f t="shared" si="34"/>
        <v>-1</v>
      </c>
      <c r="AJ60" s="17">
        <f t="shared" si="25"/>
        <v>-1</v>
      </c>
      <c r="AK60" s="17">
        <f t="shared" si="26"/>
        <v>-1</v>
      </c>
      <c r="AL60" s="2761" t="str">
        <f t="shared" si="27"/>
        <v xml:space="preserve"> ?</v>
      </c>
      <c r="AM60" s="27">
        <f>'6兵庫県CI先行個別指標'!Q408</f>
        <v>122.6</v>
      </c>
      <c r="AN60" s="2741">
        <f t="shared" si="28"/>
        <v>123.86666666666667</v>
      </c>
      <c r="AO60" s="2741">
        <f t="shared" si="29"/>
        <v>-1.1333333333333258</v>
      </c>
      <c r="AP60" s="17">
        <f t="shared" si="30"/>
        <v>-1</v>
      </c>
      <c r="AQ60" s="17">
        <f t="shared" si="31"/>
        <v>-1</v>
      </c>
      <c r="AR60" s="2570" t="str">
        <f t="shared" si="32"/>
        <v xml:space="preserve"> ?</v>
      </c>
    </row>
    <row r="61" spans="1:44">
      <c r="A61" s="112"/>
      <c r="B61" s="768" t="s">
        <v>9</v>
      </c>
      <c r="C61" s="27">
        <f>'6兵庫県CI先行個別指標'!K409</f>
        <v>101.5</v>
      </c>
      <c r="D61" s="2741">
        <f t="shared" si="0"/>
        <v>100.60000000000001</v>
      </c>
      <c r="E61" s="2741">
        <f t="shared" si="1"/>
        <v>-1.0666666666666629</v>
      </c>
      <c r="F61" s="17">
        <f t="shared" si="2"/>
        <v>-1</v>
      </c>
      <c r="G61" s="17">
        <f t="shared" si="3"/>
        <v>-1</v>
      </c>
      <c r="H61" s="2761" t="str">
        <f t="shared" si="4"/>
        <v xml:space="preserve"> ?</v>
      </c>
      <c r="I61" s="27">
        <f>'6兵庫県CI先行個別指標'!L409</f>
        <v>92.9</v>
      </c>
      <c r="J61" s="2741">
        <f t="shared" si="5"/>
        <v>92.09999999999998</v>
      </c>
      <c r="K61" s="2753">
        <f t="shared" si="33"/>
        <v>-0.49999999999997158</v>
      </c>
      <c r="L61" s="17">
        <f t="shared" si="6"/>
        <v>-1</v>
      </c>
      <c r="M61" s="17">
        <f t="shared" si="7"/>
        <v>-1</v>
      </c>
      <c r="N61" s="2761" t="str">
        <f t="shared" si="8"/>
        <v xml:space="preserve"> ?</v>
      </c>
      <c r="O61" s="27">
        <f>'6兵庫県CI先行個別指標'!M409</f>
        <v>2518</v>
      </c>
      <c r="P61" s="2741">
        <f t="shared" si="9"/>
        <v>2469.3333333333335</v>
      </c>
      <c r="Q61" s="2741">
        <f t="shared" si="10"/>
        <v>-142</v>
      </c>
      <c r="R61" s="17">
        <f t="shared" si="11"/>
        <v>-1</v>
      </c>
      <c r="S61" s="17">
        <f t="shared" si="12"/>
        <v>-1</v>
      </c>
      <c r="T61" s="2761" t="str">
        <f t="shared" si="13"/>
        <v xml:space="preserve"> ?</v>
      </c>
      <c r="U61" s="28">
        <f>'6兵庫県CI先行個別指標'!N409</f>
        <v>16680</v>
      </c>
      <c r="V61" s="2742">
        <f t="shared" si="14"/>
        <v>16414.666666666668</v>
      </c>
      <c r="W61" s="2743">
        <f t="shared" si="15"/>
        <v>17.333333333335759</v>
      </c>
      <c r="X61" s="17">
        <f t="shared" si="16"/>
        <v>1</v>
      </c>
      <c r="Y61" s="17">
        <f t="shared" si="17"/>
        <v>3</v>
      </c>
      <c r="Z61" s="2761" t="str">
        <f t="shared" si="18"/>
        <v xml:space="preserve">改善 </v>
      </c>
      <c r="AA61" s="28">
        <f>'6兵庫県CI先行個別指標'!O409</f>
        <v>8840</v>
      </c>
      <c r="AB61" s="2741">
        <f t="shared" si="19"/>
        <v>8494.6666666666661</v>
      </c>
      <c r="AC61" s="2741">
        <f t="shared" si="20"/>
        <v>109.66666666666606</v>
      </c>
      <c r="AD61" s="17">
        <f t="shared" si="21"/>
        <v>1</v>
      </c>
      <c r="AE61" s="17">
        <f t="shared" si="22"/>
        <v>1</v>
      </c>
      <c r="AF61" s="2761" t="str">
        <f t="shared" si="23"/>
        <v xml:space="preserve"> ?</v>
      </c>
      <c r="AG61" s="28">
        <f>'6兵庫県CI先行個別指標'!P409</f>
        <v>27</v>
      </c>
      <c r="AH61" s="2741">
        <f t="shared" si="24"/>
        <v>24</v>
      </c>
      <c r="AI61" s="2753">
        <f t="shared" si="34"/>
        <v>1.6666666666666679</v>
      </c>
      <c r="AJ61" s="17">
        <f t="shared" si="25"/>
        <v>1</v>
      </c>
      <c r="AK61" s="17">
        <f t="shared" si="26"/>
        <v>1</v>
      </c>
      <c r="AL61" s="2761" t="str">
        <f t="shared" si="27"/>
        <v xml:space="preserve"> ?</v>
      </c>
      <c r="AM61" s="27">
        <f>'6兵庫県CI先行個別指標'!Q409</f>
        <v>118.2</v>
      </c>
      <c r="AN61" s="2741">
        <f t="shared" si="28"/>
        <v>121.3</v>
      </c>
      <c r="AO61" s="2741">
        <f t="shared" si="29"/>
        <v>-2.5666666666666771</v>
      </c>
      <c r="AP61" s="17">
        <f t="shared" si="30"/>
        <v>-1</v>
      </c>
      <c r="AQ61" s="17">
        <f t="shared" si="31"/>
        <v>-3</v>
      </c>
      <c r="AR61" s="2570" t="str">
        <f t="shared" si="32"/>
        <v xml:space="preserve">悪化 </v>
      </c>
    </row>
    <row r="62" spans="1:44">
      <c r="A62" s="112"/>
      <c r="B62" s="768" t="s">
        <v>10</v>
      </c>
      <c r="C62" s="27">
        <f>'6兵庫県CI先行個別指標'!K410</f>
        <v>100.2</v>
      </c>
      <c r="D62" s="2741">
        <f t="shared" si="0"/>
        <v>101.26666666666667</v>
      </c>
      <c r="E62" s="2741">
        <f t="shared" si="1"/>
        <v>0.66666666666665719</v>
      </c>
      <c r="F62" s="17">
        <f t="shared" si="2"/>
        <v>1</v>
      </c>
      <c r="G62" s="17">
        <f t="shared" si="3"/>
        <v>1</v>
      </c>
      <c r="H62" s="2761" t="str">
        <f t="shared" si="4"/>
        <v xml:space="preserve"> ?</v>
      </c>
      <c r="I62" s="27">
        <f>'6兵庫県CI先行個別指標'!L410</f>
        <v>94.6</v>
      </c>
      <c r="J62" s="2741">
        <f t="shared" si="5"/>
        <v>90.433333333333323</v>
      </c>
      <c r="K62" s="2753">
        <f t="shared" si="33"/>
        <v>1.6666666666666572</v>
      </c>
      <c r="L62" s="17">
        <f t="shared" si="6"/>
        <v>1</v>
      </c>
      <c r="M62" s="17">
        <f t="shared" si="7"/>
        <v>1</v>
      </c>
      <c r="N62" s="2761" t="str">
        <f t="shared" si="8"/>
        <v xml:space="preserve"> ?</v>
      </c>
      <c r="O62" s="27">
        <f>'6兵庫県CI先行個別指標'!M410</f>
        <v>2699</v>
      </c>
      <c r="P62" s="2741">
        <f t="shared" si="9"/>
        <v>2572.6666666666665</v>
      </c>
      <c r="Q62" s="2741">
        <f t="shared" si="10"/>
        <v>103.33333333333303</v>
      </c>
      <c r="R62" s="17">
        <f t="shared" si="11"/>
        <v>1</v>
      </c>
      <c r="S62" s="17">
        <f t="shared" si="12"/>
        <v>-1</v>
      </c>
      <c r="T62" s="2761" t="str">
        <f t="shared" si="13"/>
        <v xml:space="preserve"> ?</v>
      </c>
      <c r="U62" s="28">
        <f>'6兵庫県CI先行個別指標'!N410</f>
        <v>15943</v>
      </c>
      <c r="V62" s="2742">
        <f t="shared" si="14"/>
        <v>16384.333333333332</v>
      </c>
      <c r="W62" s="2743">
        <f t="shared" si="15"/>
        <v>-30.333333333335759</v>
      </c>
      <c r="X62" s="17">
        <f t="shared" si="16"/>
        <v>-1</v>
      </c>
      <c r="Y62" s="17">
        <f t="shared" si="17"/>
        <v>1</v>
      </c>
      <c r="Z62" s="2761" t="str">
        <f t="shared" si="18"/>
        <v xml:space="preserve"> ?</v>
      </c>
      <c r="AA62" s="28">
        <f>'6兵庫県CI先行個別指標'!O410</f>
        <v>8905</v>
      </c>
      <c r="AB62" s="2741">
        <f t="shared" si="19"/>
        <v>8643.3333333333339</v>
      </c>
      <c r="AC62" s="2741">
        <f t="shared" si="20"/>
        <v>148.66666666666788</v>
      </c>
      <c r="AD62" s="17">
        <f t="shared" si="21"/>
        <v>1</v>
      </c>
      <c r="AE62" s="17">
        <f t="shared" si="22"/>
        <v>1</v>
      </c>
      <c r="AF62" s="2761" t="str">
        <f t="shared" si="23"/>
        <v xml:space="preserve"> ?</v>
      </c>
      <c r="AG62" s="28">
        <f>'6兵庫県CI先行個別指標'!P410</f>
        <v>24</v>
      </c>
      <c r="AH62" s="2741">
        <f t="shared" si="24"/>
        <v>25</v>
      </c>
      <c r="AI62" s="2753">
        <f t="shared" si="34"/>
        <v>-1</v>
      </c>
      <c r="AJ62" s="17">
        <f t="shared" si="25"/>
        <v>-1</v>
      </c>
      <c r="AK62" s="17">
        <f t="shared" si="26"/>
        <v>-1</v>
      </c>
      <c r="AL62" s="2761" t="str">
        <f t="shared" si="27"/>
        <v xml:space="preserve"> ?</v>
      </c>
      <c r="AM62" s="27">
        <f>'6兵庫県CI先行個別指標'!Q410</f>
        <v>117.7</v>
      </c>
      <c r="AN62" s="2741">
        <f t="shared" si="28"/>
        <v>119.5</v>
      </c>
      <c r="AO62" s="2741">
        <f t="shared" si="29"/>
        <v>-1.7999999999999972</v>
      </c>
      <c r="AP62" s="17">
        <f t="shared" si="30"/>
        <v>-1</v>
      </c>
      <c r="AQ62" s="17">
        <f t="shared" si="31"/>
        <v>-3</v>
      </c>
      <c r="AR62" s="2570" t="str">
        <f t="shared" si="32"/>
        <v xml:space="preserve">悪化 </v>
      </c>
    </row>
    <row r="63" spans="1:44">
      <c r="A63" s="112"/>
      <c r="B63" s="768" t="s">
        <v>11</v>
      </c>
      <c r="C63" s="27">
        <f>'6兵庫県CI先行個別指標'!K411</f>
        <v>102.4</v>
      </c>
      <c r="D63" s="2741">
        <f t="shared" si="0"/>
        <v>101.36666666666667</v>
      </c>
      <c r="E63" s="2741">
        <f t="shared" si="1"/>
        <v>0.10000000000000853</v>
      </c>
      <c r="F63" s="17">
        <f t="shared" si="2"/>
        <v>1</v>
      </c>
      <c r="G63" s="17">
        <f t="shared" si="3"/>
        <v>1</v>
      </c>
      <c r="H63" s="2761" t="str">
        <f t="shared" si="4"/>
        <v xml:space="preserve"> ?</v>
      </c>
      <c r="I63" s="27">
        <f>'6兵庫県CI先行個別指標'!L411</f>
        <v>93.6</v>
      </c>
      <c r="J63" s="2741">
        <f t="shared" si="5"/>
        <v>93.7</v>
      </c>
      <c r="K63" s="2753">
        <f t="shared" si="33"/>
        <v>-3.2666666666666799</v>
      </c>
      <c r="L63" s="17">
        <f t="shared" si="6"/>
        <v>-1</v>
      </c>
      <c r="M63" s="17">
        <f t="shared" si="7"/>
        <v>-1</v>
      </c>
      <c r="N63" s="2761" t="str">
        <f t="shared" si="8"/>
        <v xml:space="preserve"> ?</v>
      </c>
      <c r="O63" s="27">
        <f>'6兵庫県CI先行個別指標'!M411</f>
        <v>2320</v>
      </c>
      <c r="P63" s="2741">
        <f t="shared" si="9"/>
        <v>2512.3333333333335</v>
      </c>
      <c r="Q63" s="2741">
        <f t="shared" si="10"/>
        <v>-60.33333333333303</v>
      </c>
      <c r="R63" s="17">
        <f t="shared" si="11"/>
        <v>-1</v>
      </c>
      <c r="S63" s="17">
        <f t="shared" si="12"/>
        <v>-1</v>
      </c>
      <c r="T63" s="2761" t="str">
        <f t="shared" si="13"/>
        <v xml:space="preserve"> ?</v>
      </c>
      <c r="U63" s="28">
        <f>'6兵庫県CI先行個別指標'!N411</f>
        <v>15641</v>
      </c>
      <c r="V63" s="2742">
        <f t="shared" si="14"/>
        <v>16088</v>
      </c>
      <c r="W63" s="2743">
        <f t="shared" si="15"/>
        <v>-296.33333333333212</v>
      </c>
      <c r="X63" s="17">
        <f t="shared" si="16"/>
        <v>-1</v>
      </c>
      <c r="Y63" s="17">
        <f t="shared" si="17"/>
        <v>-1</v>
      </c>
      <c r="Z63" s="2761" t="str">
        <f t="shared" si="18"/>
        <v xml:space="preserve"> ?</v>
      </c>
      <c r="AA63" s="28">
        <f>'6兵庫県CI先行個別指標'!O411</f>
        <v>8806</v>
      </c>
      <c r="AB63" s="2741">
        <f t="shared" si="19"/>
        <v>8850.3333333333339</v>
      </c>
      <c r="AC63" s="2741">
        <f t="shared" si="20"/>
        <v>207</v>
      </c>
      <c r="AD63" s="17">
        <f t="shared" si="21"/>
        <v>1</v>
      </c>
      <c r="AE63" s="17">
        <f t="shared" si="22"/>
        <v>3</v>
      </c>
      <c r="AF63" s="2761" t="str">
        <f t="shared" si="23"/>
        <v xml:space="preserve">改善 </v>
      </c>
      <c r="AG63" s="28">
        <f>'6兵庫県CI先行個別指標'!P411</f>
        <v>30</v>
      </c>
      <c r="AH63" s="2741">
        <f t="shared" si="24"/>
        <v>27</v>
      </c>
      <c r="AI63" s="2753">
        <f t="shared" si="34"/>
        <v>-2</v>
      </c>
      <c r="AJ63" s="17">
        <f t="shared" si="25"/>
        <v>-1</v>
      </c>
      <c r="AK63" s="17">
        <f t="shared" si="26"/>
        <v>-1</v>
      </c>
      <c r="AL63" s="2761" t="str">
        <f t="shared" si="27"/>
        <v xml:space="preserve"> ?</v>
      </c>
      <c r="AM63" s="27">
        <f>'6兵庫県CI先行個別指標'!Q411</f>
        <v>115.3</v>
      </c>
      <c r="AN63" s="2741">
        <f t="shared" si="28"/>
        <v>117.06666666666666</v>
      </c>
      <c r="AO63" s="2741">
        <f t="shared" si="29"/>
        <v>-2.4333333333333371</v>
      </c>
      <c r="AP63" s="17">
        <f t="shared" si="30"/>
        <v>-1</v>
      </c>
      <c r="AQ63" s="17">
        <f t="shared" si="31"/>
        <v>-3</v>
      </c>
      <c r="AR63" s="2570" t="str">
        <f t="shared" si="32"/>
        <v xml:space="preserve">悪化 </v>
      </c>
    </row>
    <row r="64" spans="1:44">
      <c r="A64" s="112"/>
      <c r="B64" s="768" t="s">
        <v>12</v>
      </c>
      <c r="C64" s="27">
        <f>'6兵庫県CI先行個別指標'!K412</f>
        <v>101</v>
      </c>
      <c r="D64" s="2741">
        <f t="shared" si="0"/>
        <v>101.2</v>
      </c>
      <c r="E64" s="2741">
        <f t="shared" si="1"/>
        <v>-0.1666666666666714</v>
      </c>
      <c r="F64" s="17">
        <f t="shared" si="2"/>
        <v>-1</v>
      </c>
      <c r="G64" s="17">
        <f t="shared" si="3"/>
        <v>1</v>
      </c>
      <c r="H64" s="2761" t="str">
        <f t="shared" si="4"/>
        <v xml:space="preserve"> ?</v>
      </c>
      <c r="I64" s="27">
        <f>'6兵庫県CI先行個別指標'!L412</f>
        <v>97.3</v>
      </c>
      <c r="J64" s="2741">
        <f t="shared" si="5"/>
        <v>95.166666666666671</v>
      </c>
      <c r="K64" s="2753">
        <f t="shared" si="33"/>
        <v>-1.4666666666666686</v>
      </c>
      <c r="L64" s="17">
        <f t="shared" si="6"/>
        <v>-1</v>
      </c>
      <c r="M64" s="17">
        <f t="shared" si="7"/>
        <v>-1</v>
      </c>
      <c r="N64" s="2761" t="str">
        <f t="shared" si="8"/>
        <v xml:space="preserve"> ?</v>
      </c>
      <c r="O64" s="27">
        <f>'6兵庫県CI先行個別指標'!M412</f>
        <v>3127</v>
      </c>
      <c r="P64" s="2741">
        <f t="shared" si="9"/>
        <v>2715.3333333333335</v>
      </c>
      <c r="Q64" s="2741">
        <f t="shared" si="10"/>
        <v>203</v>
      </c>
      <c r="R64" s="17">
        <f t="shared" si="11"/>
        <v>1</v>
      </c>
      <c r="S64" s="17">
        <f t="shared" si="12"/>
        <v>1</v>
      </c>
      <c r="T64" s="2761" t="str">
        <f t="shared" si="13"/>
        <v xml:space="preserve"> ?</v>
      </c>
      <c r="U64" s="28">
        <f>'6兵庫県CI先行個別指標'!N412</f>
        <v>16115</v>
      </c>
      <c r="V64" s="2742">
        <f t="shared" si="14"/>
        <v>15899.666666666666</v>
      </c>
      <c r="W64" s="2743">
        <f t="shared" si="15"/>
        <v>-188.33333333333394</v>
      </c>
      <c r="X64" s="17">
        <f t="shared" si="16"/>
        <v>-1</v>
      </c>
      <c r="Y64" s="17">
        <f t="shared" si="17"/>
        <v>-3</v>
      </c>
      <c r="Z64" s="2761" t="str">
        <f t="shared" si="18"/>
        <v xml:space="preserve">悪化 </v>
      </c>
      <c r="AA64" s="28">
        <f>'6兵庫県CI先行個別指標'!O412</f>
        <v>8975</v>
      </c>
      <c r="AB64" s="2741">
        <f t="shared" si="19"/>
        <v>8895.3333333333339</v>
      </c>
      <c r="AC64" s="2741">
        <f t="shared" si="20"/>
        <v>45</v>
      </c>
      <c r="AD64" s="17">
        <f t="shared" si="21"/>
        <v>1</v>
      </c>
      <c r="AE64" s="17">
        <f t="shared" si="22"/>
        <v>3</v>
      </c>
      <c r="AF64" s="2761" t="str">
        <f t="shared" si="23"/>
        <v xml:space="preserve">改善 </v>
      </c>
      <c r="AG64" s="28">
        <f>'6兵庫県CI先行個別指標'!P412</f>
        <v>32</v>
      </c>
      <c r="AH64" s="2741">
        <f t="shared" si="24"/>
        <v>28.666666666666668</v>
      </c>
      <c r="AI64" s="2753">
        <f t="shared" si="34"/>
        <v>-1.6666666666666679</v>
      </c>
      <c r="AJ64" s="17">
        <f t="shared" si="25"/>
        <v>-1</v>
      </c>
      <c r="AK64" s="17">
        <f t="shared" si="26"/>
        <v>-3</v>
      </c>
      <c r="AL64" s="2761" t="str">
        <f t="shared" si="27"/>
        <v xml:space="preserve">悪化 </v>
      </c>
      <c r="AM64" s="27">
        <f>'6兵庫県CI先行個別指標'!Q412</f>
        <v>112.8</v>
      </c>
      <c r="AN64" s="2741">
        <f t="shared" si="28"/>
        <v>115.26666666666667</v>
      </c>
      <c r="AO64" s="2741">
        <f t="shared" si="29"/>
        <v>-1.7999999999999972</v>
      </c>
      <c r="AP64" s="17">
        <f t="shared" si="30"/>
        <v>-1</v>
      </c>
      <c r="AQ64" s="17">
        <f t="shared" si="31"/>
        <v>-3</v>
      </c>
      <c r="AR64" s="2570" t="str">
        <f t="shared" si="32"/>
        <v xml:space="preserve">悪化 </v>
      </c>
    </row>
    <row r="65" spans="1:44">
      <c r="A65" s="112"/>
      <c r="B65" s="768" t="s">
        <v>13</v>
      </c>
      <c r="C65" s="27">
        <f>'6兵庫県CI先行個別指標'!K413</f>
        <v>101.1</v>
      </c>
      <c r="D65" s="2741">
        <f t="shared" si="0"/>
        <v>101.5</v>
      </c>
      <c r="E65" s="2741">
        <f t="shared" si="1"/>
        <v>0.29999999999999716</v>
      </c>
      <c r="F65" s="17">
        <f t="shared" si="2"/>
        <v>1</v>
      </c>
      <c r="G65" s="17">
        <f t="shared" si="3"/>
        <v>1</v>
      </c>
      <c r="H65" s="2761" t="str">
        <f t="shared" si="4"/>
        <v xml:space="preserve"> ?</v>
      </c>
      <c r="I65" s="27">
        <f>'6兵庫県CI先行個別指標'!L413</f>
        <v>97.1</v>
      </c>
      <c r="J65" s="2741">
        <f t="shared" si="5"/>
        <v>96</v>
      </c>
      <c r="K65" s="2753">
        <f t="shared" si="33"/>
        <v>-0.8333333333333286</v>
      </c>
      <c r="L65" s="17">
        <f t="shared" si="6"/>
        <v>-1</v>
      </c>
      <c r="M65" s="17">
        <f t="shared" si="7"/>
        <v>-3</v>
      </c>
      <c r="N65" s="2761" t="str">
        <f t="shared" si="8"/>
        <v xml:space="preserve">悪化 </v>
      </c>
      <c r="O65" s="27">
        <f>'6兵庫県CI先行個別指標'!M413</f>
        <v>2704</v>
      </c>
      <c r="P65" s="2741">
        <f t="shared" si="9"/>
        <v>2717</v>
      </c>
      <c r="Q65" s="2741">
        <f t="shared" si="10"/>
        <v>1.6666666666665151</v>
      </c>
      <c r="R65" s="17">
        <f t="shared" si="11"/>
        <v>1</v>
      </c>
      <c r="S65" s="17">
        <f t="shared" si="12"/>
        <v>1</v>
      </c>
      <c r="T65" s="2761" t="str">
        <f t="shared" si="13"/>
        <v xml:space="preserve"> ?</v>
      </c>
      <c r="U65" s="28">
        <f>'6兵庫県CI先行個別指標'!N413</f>
        <v>16352</v>
      </c>
      <c r="V65" s="2742">
        <f t="shared" si="14"/>
        <v>16036</v>
      </c>
      <c r="W65" s="2743">
        <f t="shared" si="15"/>
        <v>136.33333333333394</v>
      </c>
      <c r="X65" s="17">
        <f t="shared" si="16"/>
        <v>1</v>
      </c>
      <c r="Y65" s="17">
        <f t="shared" si="17"/>
        <v>-1</v>
      </c>
      <c r="Z65" s="2761" t="str">
        <f t="shared" si="18"/>
        <v xml:space="preserve"> ?</v>
      </c>
      <c r="AA65" s="28">
        <f>'6兵庫県CI先行個別指標'!O413</f>
        <v>9018</v>
      </c>
      <c r="AB65" s="2741">
        <f t="shared" si="19"/>
        <v>8933</v>
      </c>
      <c r="AC65" s="2741">
        <f t="shared" si="20"/>
        <v>37.66666666666606</v>
      </c>
      <c r="AD65" s="17">
        <f t="shared" si="21"/>
        <v>1</v>
      </c>
      <c r="AE65" s="17">
        <f t="shared" si="22"/>
        <v>3</v>
      </c>
      <c r="AF65" s="2761" t="str">
        <f t="shared" si="23"/>
        <v xml:space="preserve">改善 </v>
      </c>
      <c r="AG65" s="28">
        <f>'6兵庫県CI先行個別指標'!P413</f>
        <v>26</v>
      </c>
      <c r="AH65" s="2741">
        <f t="shared" si="24"/>
        <v>29.333333333333332</v>
      </c>
      <c r="AI65" s="2753">
        <f t="shared" si="34"/>
        <v>-0.6666666666666643</v>
      </c>
      <c r="AJ65" s="17">
        <f t="shared" si="25"/>
        <v>-1</v>
      </c>
      <c r="AK65" s="17">
        <f t="shared" si="26"/>
        <v>-3</v>
      </c>
      <c r="AL65" s="2761" t="str">
        <f t="shared" si="27"/>
        <v xml:space="preserve">悪化 </v>
      </c>
      <c r="AM65" s="27">
        <f>'6兵庫県CI先行個別指標'!Q413</f>
        <v>113.6</v>
      </c>
      <c r="AN65" s="2741">
        <f t="shared" si="28"/>
        <v>113.89999999999999</v>
      </c>
      <c r="AO65" s="2741">
        <f t="shared" si="29"/>
        <v>-1.3666666666666742</v>
      </c>
      <c r="AP65" s="17">
        <f t="shared" si="30"/>
        <v>-1</v>
      </c>
      <c r="AQ65" s="17">
        <f t="shared" si="31"/>
        <v>-3</v>
      </c>
      <c r="AR65" s="2570" t="str">
        <f t="shared" si="32"/>
        <v xml:space="preserve">悪化 </v>
      </c>
    </row>
    <row r="66" spans="1:44">
      <c r="A66" s="113"/>
      <c r="B66" s="2747" t="s">
        <v>14</v>
      </c>
      <c r="C66" s="29">
        <f>'6兵庫県CI先行個別指標'!K414</f>
        <v>99</v>
      </c>
      <c r="D66" s="2744">
        <f t="shared" si="0"/>
        <v>100.36666666666667</v>
      </c>
      <c r="E66" s="2744">
        <f t="shared" si="1"/>
        <v>-1.1333333333333258</v>
      </c>
      <c r="F66" s="402">
        <f t="shared" si="2"/>
        <v>-1</v>
      </c>
      <c r="G66" s="402">
        <f t="shared" si="3"/>
        <v>-1</v>
      </c>
      <c r="H66" s="2762" t="str">
        <f t="shared" si="4"/>
        <v xml:space="preserve"> ?</v>
      </c>
      <c r="I66" s="29">
        <f>'6兵庫県CI先行個別指標'!L414</f>
        <v>100.4</v>
      </c>
      <c r="J66" s="2744">
        <f t="shared" si="5"/>
        <v>98.266666666666652</v>
      </c>
      <c r="K66" s="2754">
        <f t="shared" si="33"/>
        <v>-2.2666666666666515</v>
      </c>
      <c r="L66" s="402">
        <f t="shared" si="6"/>
        <v>-1</v>
      </c>
      <c r="M66" s="402">
        <f t="shared" si="7"/>
        <v>-3</v>
      </c>
      <c r="N66" s="2762" t="str">
        <f t="shared" si="8"/>
        <v xml:space="preserve">悪化 </v>
      </c>
      <c r="O66" s="29">
        <f>'6兵庫県CI先行個別指標'!M414</f>
        <v>2583</v>
      </c>
      <c r="P66" s="2744">
        <f t="shared" si="9"/>
        <v>2804.6666666666665</v>
      </c>
      <c r="Q66" s="2744">
        <f t="shared" si="10"/>
        <v>87.666666666666515</v>
      </c>
      <c r="R66" s="402">
        <f t="shared" si="11"/>
        <v>1</v>
      </c>
      <c r="S66" s="402">
        <f t="shared" si="12"/>
        <v>3</v>
      </c>
      <c r="T66" s="2762" t="str">
        <f t="shared" si="13"/>
        <v xml:space="preserve">改善 </v>
      </c>
      <c r="U66" s="30">
        <f>'6兵庫県CI先行個別指標'!N414</f>
        <v>15806</v>
      </c>
      <c r="V66" s="2745">
        <f t="shared" si="14"/>
        <v>16091</v>
      </c>
      <c r="W66" s="2746">
        <f t="shared" si="15"/>
        <v>55</v>
      </c>
      <c r="X66" s="402">
        <f t="shared" si="16"/>
        <v>1</v>
      </c>
      <c r="Y66" s="402">
        <f t="shared" si="17"/>
        <v>1</v>
      </c>
      <c r="Z66" s="2762" t="str">
        <f t="shared" si="18"/>
        <v xml:space="preserve"> ?</v>
      </c>
      <c r="AA66" s="30">
        <f>'6兵庫県CI先行個別指標'!O414</f>
        <v>9551</v>
      </c>
      <c r="AB66" s="2744">
        <f t="shared" si="19"/>
        <v>9181.3333333333339</v>
      </c>
      <c r="AC66" s="2744">
        <f t="shared" si="20"/>
        <v>248.33333333333394</v>
      </c>
      <c r="AD66" s="402">
        <f t="shared" si="21"/>
        <v>1</v>
      </c>
      <c r="AE66" s="402">
        <f t="shared" si="22"/>
        <v>3</v>
      </c>
      <c r="AF66" s="2762" t="str">
        <f t="shared" si="23"/>
        <v xml:space="preserve">改善 </v>
      </c>
      <c r="AG66" s="30">
        <f>'6兵庫県CI先行個別指標'!P414</f>
        <v>32</v>
      </c>
      <c r="AH66" s="2744">
        <f t="shared" si="24"/>
        <v>30</v>
      </c>
      <c r="AI66" s="2754">
        <f t="shared" si="34"/>
        <v>-0.66666666666666785</v>
      </c>
      <c r="AJ66" s="402">
        <f t="shared" si="25"/>
        <v>-1</v>
      </c>
      <c r="AK66" s="402">
        <f t="shared" si="26"/>
        <v>-3</v>
      </c>
      <c r="AL66" s="2762" t="str">
        <f t="shared" si="27"/>
        <v xml:space="preserve">悪化 </v>
      </c>
      <c r="AM66" s="29">
        <f>'6兵庫県CI先行個別指標'!Q414</f>
        <v>112.5</v>
      </c>
      <c r="AN66" s="2744">
        <f t="shared" si="28"/>
        <v>112.96666666666665</v>
      </c>
      <c r="AO66" s="2744">
        <f t="shared" si="29"/>
        <v>-0.93333333333333712</v>
      </c>
      <c r="AP66" s="402">
        <f t="shared" si="30"/>
        <v>-1</v>
      </c>
      <c r="AQ66" s="402">
        <f t="shared" si="31"/>
        <v>-3</v>
      </c>
      <c r="AR66" s="2757" t="str">
        <f t="shared" si="32"/>
        <v xml:space="preserve">悪化 </v>
      </c>
    </row>
    <row r="67" spans="1:44">
      <c r="A67" s="764" t="s">
        <v>1218</v>
      </c>
      <c r="B67" s="564" t="s">
        <v>3</v>
      </c>
      <c r="C67" s="27">
        <f>'6兵庫県CI先行個別指標'!K415</f>
        <v>98.1</v>
      </c>
      <c r="D67" s="2722">
        <f t="shared" si="0"/>
        <v>99.399999999999991</v>
      </c>
      <c r="E67" s="2722">
        <f t="shared" si="1"/>
        <v>-0.96666666666668277</v>
      </c>
      <c r="F67" s="17">
        <f t="shared" si="2"/>
        <v>-1</v>
      </c>
      <c r="G67" s="17">
        <f t="shared" si="3"/>
        <v>-1</v>
      </c>
      <c r="H67" s="2761" t="str">
        <f t="shared" si="4"/>
        <v xml:space="preserve"> ?</v>
      </c>
      <c r="I67" s="27">
        <f>'6兵庫県CI先行個別指標'!L415</f>
        <v>107.3</v>
      </c>
      <c r="J67" s="2722">
        <f t="shared" si="5"/>
        <v>101.60000000000001</v>
      </c>
      <c r="K67" s="2753">
        <f t="shared" si="33"/>
        <v>-3.333333333333357</v>
      </c>
      <c r="L67" s="17">
        <f t="shared" si="6"/>
        <v>-1</v>
      </c>
      <c r="M67" s="17">
        <f t="shared" si="7"/>
        <v>-3</v>
      </c>
      <c r="N67" s="2761" t="str">
        <f t="shared" si="8"/>
        <v xml:space="preserve">悪化 </v>
      </c>
      <c r="O67" s="27">
        <f>'6兵庫県CI先行個別指標'!M415</f>
        <v>3402</v>
      </c>
      <c r="P67" s="2722">
        <f t="shared" si="9"/>
        <v>2896.3333333333335</v>
      </c>
      <c r="Q67" s="2722">
        <f t="shared" si="10"/>
        <v>91.66666666666697</v>
      </c>
      <c r="R67" s="17">
        <f t="shared" si="11"/>
        <v>1</v>
      </c>
      <c r="S67" s="17">
        <f t="shared" si="12"/>
        <v>3</v>
      </c>
      <c r="T67" s="2761" t="str">
        <f t="shared" si="13"/>
        <v xml:space="preserve">改善 </v>
      </c>
      <c r="U67" s="28">
        <f>'6兵庫県CI先行個別指標'!N415</f>
        <v>15294</v>
      </c>
      <c r="V67" s="2732">
        <f t="shared" si="14"/>
        <v>15817.333333333334</v>
      </c>
      <c r="W67" s="2729">
        <f t="shared" si="15"/>
        <v>-273.66666666666606</v>
      </c>
      <c r="X67" s="17">
        <f t="shared" si="16"/>
        <v>-1</v>
      </c>
      <c r="Y67" s="17">
        <f t="shared" si="17"/>
        <v>1</v>
      </c>
      <c r="Z67" s="2761" t="str">
        <f t="shared" si="18"/>
        <v xml:space="preserve"> ?</v>
      </c>
      <c r="AA67" s="28">
        <f>'6兵庫県CI先行個別指標'!O415</f>
        <v>10233</v>
      </c>
      <c r="AB67" s="2722">
        <f t="shared" si="19"/>
        <v>9600.6666666666661</v>
      </c>
      <c r="AC67" s="2722">
        <f t="shared" si="20"/>
        <v>419.33333333333212</v>
      </c>
      <c r="AD67" s="17">
        <f t="shared" si="21"/>
        <v>1</v>
      </c>
      <c r="AE67" s="17">
        <f t="shared" si="22"/>
        <v>3</v>
      </c>
      <c r="AF67" s="2761" t="str">
        <f t="shared" si="23"/>
        <v xml:space="preserve">改善 </v>
      </c>
      <c r="AG67" s="28">
        <f>'6兵庫県CI先行個別指標'!P415</f>
        <v>36</v>
      </c>
      <c r="AH67" s="2722">
        <f t="shared" si="24"/>
        <v>31.333333333333332</v>
      </c>
      <c r="AI67" s="2753">
        <f t="shared" si="34"/>
        <v>-1.3333333333333321</v>
      </c>
      <c r="AJ67" s="17">
        <f t="shared" si="25"/>
        <v>-1</v>
      </c>
      <c r="AK67" s="17">
        <f t="shared" si="26"/>
        <v>-3</v>
      </c>
      <c r="AL67" s="2761" t="str">
        <f t="shared" si="27"/>
        <v xml:space="preserve">悪化 </v>
      </c>
      <c r="AM67" s="27">
        <f>'6兵庫県CI先行個別指標'!Q415</f>
        <v>111.1</v>
      </c>
      <c r="AN67" s="2722">
        <f t="shared" si="28"/>
        <v>112.39999999999999</v>
      </c>
      <c r="AO67" s="2722">
        <f t="shared" si="29"/>
        <v>-0.56666666666666288</v>
      </c>
      <c r="AP67" s="17">
        <f t="shared" si="30"/>
        <v>-1</v>
      </c>
      <c r="AQ67" s="17">
        <f t="shared" si="31"/>
        <v>-3</v>
      </c>
      <c r="AR67" s="2570" t="str">
        <f t="shared" si="32"/>
        <v xml:space="preserve">悪化 </v>
      </c>
    </row>
    <row r="68" spans="1:44">
      <c r="A68" s="764">
        <v>2023</v>
      </c>
      <c r="B68" s="564" t="s">
        <v>4</v>
      </c>
      <c r="C68" s="27">
        <f>'6兵庫県CI先行個別指標'!K416</f>
        <v>100.2</v>
      </c>
      <c r="D68" s="2722">
        <f t="shared" si="0"/>
        <v>99.100000000000009</v>
      </c>
      <c r="E68" s="2722">
        <f t="shared" si="1"/>
        <v>-0.29999999999998295</v>
      </c>
      <c r="F68" s="17">
        <f t="shared" si="2"/>
        <v>-1</v>
      </c>
      <c r="G68" s="17">
        <f t="shared" si="3"/>
        <v>-3</v>
      </c>
      <c r="H68" s="2761" t="str">
        <f t="shared" si="4"/>
        <v xml:space="preserve">悪化 </v>
      </c>
      <c r="I68" s="27">
        <f>'6兵庫県CI先行個別指標'!L416</f>
        <v>100.2</v>
      </c>
      <c r="J68" s="2722">
        <f t="shared" si="5"/>
        <v>102.63333333333333</v>
      </c>
      <c r="K68" s="2753">
        <f t="shared" si="33"/>
        <v>-1.0333333333333172</v>
      </c>
      <c r="L68" s="17">
        <f t="shared" si="6"/>
        <v>-1</v>
      </c>
      <c r="M68" s="17">
        <f t="shared" si="7"/>
        <v>-3</v>
      </c>
      <c r="N68" s="2761" t="str">
        <f t="shared" si="8"/>
        <v xml:space="preserve">悪化 </v>
      </c>
      <c r="O68" s="27">
        <f>'6兵庫県CI先行個別指標'!M416</f>
        <v>2146</v>
      </c>
      <c r="P68" s="2722">
        <f t="shared" si="9"/>
        <v>2710.3333333333335</v>
      </c>
      <c r="Q68" s="2722">
        <f t="shared" si="10"/>
        <v>-186</v>
      </c>
      <c r="R68" s="17">
        <f t="shared" si="11"/>
        <v>-1</v>
      </c>
      <c r="S68" s="17">
        <f t="shared" si="12"/>
        <v>1</v>
      </c>
      <c r="T68" s="2761" t="str">
        <f t="shared" si="13"/>
        <v xml:space="preserve"> ?</v>
      </c>
      <c r="U68" s="28">
        <f>'6兵庫県CI先行個別指標'!N416</f>
        <v>15101</v>
      </c>
      <c r="V68" s="2732">
        <f t="shared" si="14"/>
        <v>15400.333333333334</v>
      </c>
      <c r="W68" s="2729">
        <f t="shared" si="15"/>
        <v>-417</v>
      </c>
      <c r="X68" s="17">
        <f t="shared" si="16"/>
        <v>-1</v>
      </c>
      <c r="Y68" s="17">
        <f t="shared" si="17"/>
        <v>-1</v>
      </c>
      <c r="Z68" s="2761" t="str">
        <f t="shared" si="18"/>
        <v xml:space="preserve"> ?</v>
      </c>
      <c r="AA68" s="28">
        <f>'6兵庫県CI先行個別指標'!O416</f>
        <v>10698</v>
      </c>
      <c r="AB68" s="2722">
        <f t="shared" si="19"/>
        <v>10160.666666666666</v>
      </c>
      <c r="AC68" s="2722">
        <f t="shared" si="20"/>
        <v>560</v>
      </c>
      <c r="AD68" s="17">
        <f t="shared" si="21"/>
        <v>1</v>
      </c>
      <c r="AE68" s="17">
        <f t="shared" si="22"/>
        <v>3</v>
      </c>
      <c r="AF68" s="2761" t="str">
        <f t="shared" si="23"/>
        <v xml:space="preserve">改善 </v>
      </c>
      <c r="AG68" s="28">
        <f>'6兵庫県CI先行個別指標'!P416</f>
        <v>40</v>
      </c>
      <c r="AH68" s="2722">
        <f t="shared" si="24"/>
        <v>36</v>
      </c>
      <c r="AI68" s="2753">
        <f t="shared" si="34"/>
        <v>-4.6666666666666679</v>
      </c>
      <c r="AJ68" s="17">
        <f t="shared" si="25"/>
        <v>-1</v>
      </c>
      <c r="AK68" s="17">
        <f t="shared" si="26"/>
        <v>-3</v>
      </c>
      <c r="AL68" s="2761" t="str">
        <f t="shared" si="27"/>
        <v xml:space="preserve">悪化 </v>
      </c>
      <c r="AM68" s="27">
        <f>'6兵庫県CI先行個別指標'!Q416</f>
        <v>108.4</v>
      </c>
      <c r="AN68" s="2722">
        <f t="shared" si="28"/>
        <v>110.66666666666667</v>
      </c>
      <c r="AO68" s="2722">
        <f t="shared" si="29"/>
        <v>-1.7333333333333201</v>
      </c>
      <c r="AP68" s="17">
        <f t="shared" si="30"/>
        <v>-1</v>
      </c>
      <c r="AQ68" s="17">
        <f t="shared" si="31"/>
        <v>-3</v>
      </c>
      <c r="AR68" s="2570" t="str">
        <f t="shared" si="32"/>
        <v xml:space="preserve">悪化 </v>
      </c>
    </row>
    <row r="69" spans="1:44">
      <c r="A69" s="764"/>
      <c r="B69" s="564" t="s">
        <v>5</v>
      </c>
      <c r="C69" s="27">
        <f>'6兵庫県CI先行個別指標'!K417</f>
        <v>101</v>
      </c>
      <c r="D69" s="2722">
        <f t="shared" si="0"/>
        <v>99.766666666666666</v>
      </c>
      <c r="E69" s="2722">
        <f t="shared" si="1"/>
        <v>0.66666666666665719</v>
      </c>
      <c r="F69" s="17">
        <f t="shared" si="2"/>
        <v>1</v>
      </c>
      <c r="G69" s="17">
        <f t="shared" si="3"/>
        <v>-1</v>
      </c>
      <c r="H69" s="2761" t="str">
        <f t="shared" si="4"/>
        <v xml:space="preserve"> ?</v>
      </c>
      <c r="I69" s="27">
        <f>'6兵庫県CI先行個別指標'!L417</f>
        <v>102.9</v>
      </c>
      <c r="J69" s="2722">
        <f t="shared" si="5"/>
        <v>103.46666666666665</v>
      </c>
      <c r="K69" s="2753">
        <f t="shared" si="33"/>
        <v>-0.8333333333333286</v>
      </c>
      <c r="L69" s="17">
        <f t="shared" si="6"/>
        <v>-1</v>
      </c>
      <c r="M69" s="17">
        <f t="shared" si="7"/>
        <v>-3</v>
      </c>
      <c r="N69" s="2761" t="str">
        <f t="shared" si="8"/>
        <v xml:space="preserve">悪化 </v>
      </c>
      <c r="O69" s="27">
        <f>'6兵庫県CI先行個別指標'!M417</f>
        <v>2629</v>
      </c>
      <c r="P69" s="2722">
        <f t="shared" si="9"/>
        <v>2725.6666666666665</v>
      </c>
      <c r="Q69" s="2722">
        <f t="shared" si="10"/>
        <v>15.33333333333303</v>
      </c>
      <c r="R69" s="17">
        <f t="shared" si="11"/>
        <v>1</v>
      </c>
      <c r="S69" s="17">
        <f t="shared" si="12"/>
        <v>1</v>
      </c>
      <c r="T69" s="2761" t="str">
        <f t="shared" si="13"/>
        <v xml:space="preserve"> ?</v>
      </c>
      <c r="U69" s="28">
        <f>'6兵庫県CI先行個別指標'!N417</f>
        <v>15339</v>
      </c>
      <c r="V69" s="2732">
        <f t="shared" si="14"/>
        <v>15244.666666666666</v>
      </c>
      <c r="W69" s="2729">
        <f t="shared" si="15"/>
        <v>-155.66666666666788</v>
      </c>
      <c r="X69" s="17">
        <f t="shared" si="16"/>
        <v>-1</v>
      </c>
      <c r="Y69" s="17">
        <f t="shared" si="17"/>
        <v>-3</v>
      </c>
      <c r="Z69" s="2761" t="str">
        <f t="shared" si="18"/>
        <v xml:space="preserve">悪化 </v>
      </c>
      <c r="AA69" s="28">
        <f>'6兵庫県CI先行個別指標'!O417</f>
        <v>10561</v>
      </c>
      <c r="AB69" s="2722">
        <f t="shared" si="19"/>
        <v>10497.333333333334</v>
      </c>
      <c r="AC69" s="2722">
        <f t="shared" si="20"/>
        <v>336.66666666666788</v>
      </c>
      <c r="AD69" s="17">
        <f t="shared" si="21"/>
        <v>1</v>
      </c>
      <c r="AE69" s="17">
        <f t="shared" si="22"/>
        <v>3</v>
      </c>
      <c r="AF69" s="2761" t="str">
        <f t="shared" si="23"/>
        <v xml:space="preserve">改善 </v>
      </c>
      <c r="AG69" s="28">
        <f>'6兵庫県CI先行個別指標'!P417</f>
        <v>45</v>
      </c>
      <c r="AH69" s="2722">
        <f t="shared" si="24"/>
        <v>40.333333333333336</v>
      </c>
      <c r="AI69" s="2753">
        <f t="shared" si="34"/>
        <v>-4.3333333333333357</v>
      </c>
      <c r="AJ69" s="17">
        <f t="shared" si="25"/>
        <v>-1</v>
      </c>
      <c r="AK69" s="17">
        <f t="shared" si="26"/>
        <v>-3</v>
      </c>
      <c r="AL69" s="2761" t="str">
        <f t="shared" si="27"/>
        <v xml:space="preserve">悪化 </v>
      </c>
      <c r="AM69" s="27">
        <f>'6兵庫県CI先行個別指標'!Q417</f>
        <v>104.8</v>
      </c>
      <c r="AN69" s="2722">
        <f t="shared" si="28"/>
        <v>108.10000000000001</v>
      </c>
      <c r="AO69" s="2722">
        <f t="shared" si="29"/>
        <v>-2.5666666666666629</v>
      </c>
      <c r="AP69" s="17">
        <f t="shared" si="30"/>
        <v>-1</v>
      </c>
      <c r="AQ69" s="17">
        <f t="shared" si="31"/>
        <v>-3</v>
      </c>
      <c r="AR69" s="2570" t="str">
        <f t="shared" si="32"/>
        <v xml:space="preserve">悪化 </v>
      </c>
    </row>
    <row r="70" spans="1:44">
      <c r="A70" s="764"/>
      <c r="B70" s="564" t="s">
        <v>6</v>
      </c>
      <c r="C70" s="27">
        <f>'6兵庫県CI先行個別指標'!K418</f>
        <v>98.9</v>
      </c>
      <c r="D70" s="2722">
        <f t="shared" si="0"/>
        <v>100.03333333333335</v>
      </c>
      <c r="E70" s="2722">
        <f t="shared" si="1"/>
        <v>0.26666666666667993</v>
      </c>
      <c r="F70" s="17">
        <f t="shared" si="2"/>
        <v>1</v>
      </c>
      <c r="G70" s="17">
        <f t="shared" si="3"/>
        <v>1</v>
      </c>
      <c r="H70" s="2761" t="str">
        <f t="shared" si="4"/>
        <v xml:space="preserve"> ?</v>
      </c>
      <c r="I70" s="27">
        <f>'6兵庫県CI先行個別指標'!L418</f>
        <v>101.6</v>
      </c>
      <c r="J70" s="2722">
        <f t="shared" si="5"/>
        <v>101.56666666666668</v>
      </c>
      <c r="K70" s="2753">
        <f t="shared" si="33"/>
        <v>1.8999999999999773</v>
      </c>
      <c r="L70" s="17">
        <f t="shared" si="6"/>
        <v>1</v>
      </c>
      <c r="M70" s="17">
        <f t="shared" si="7"/>
        <v>-1</v>
      </c>
      <c r="N70" s="2761" t="str">
        <f t="shared" si="8"/>
        <v xml:space="preserve"> ?</v>
      </c>
      <c r="O70" s="27">
        <f>'6兵庫県CI先行個別指標'!M418</f>
        <v>2439</v>
      </c>
      <c r="P70" s="2722">
        <f t="shared" si="9"/>
        <v>2404.6666666666665</v>
      </c>
      <c r="Q70" s="2722">
        <f t="shared" si="10"/>
        <v>-321</v>
      </c>
      <c r="R70" s="17">
        <f t="shared" si="11"/>
        <v>-1</v>
      </c>
      <c r="S70" s="17">
        <f t="shared" si="12"/>
        <v>-1</v>
      </c>
      <c r="T70" s="2761" t="str">
        <f t="shared" si="13"/>
        <v xml:space="preserve"> ?</v>
      </c>
      <c r="U70" s="28">
        <f>'6兵庫県CI先行個別指標'!N418</f>
        <v>15962</v>
      </c>
      <c r="V70" s="2732">
        <f t="shared" si="14"/>
        <v>15467.333333333334</v>
      </c>
      <c r="W70" s="2729">
        <f t="shared" si="15"/>
        <v>222.66666666666788</v>
      </c>
      <c r="X70" s="17">
        <f t="shared" si="16"/>
        <v>1</v>
      </c>
      <c r="Y70" s="17">
        <f t="shared" si="17"/>
        <v>-1</v>
      </c>
      <c r="Z70" s="2761" t="str">
        <f t="shared" si="18"/>
        <v xml:space="preserve"> ?</v>
      </c>
      <c r="AA70" s="28">
        <f>'6兵庫県CI先行個別指標'!O418</f>
        <v>11397</v>
      </c>
      <c r="AB70" s="2722">
        <f t="shared" si="19"/>
        <v>10885.333333333334</v>
      </c>
      <c r="AC70" s="2722">
        <f t="shared" si="20"/>
        <v>388</v>
      </c>
      <c r="AD70" s="17">
        <f t="shared" si="21"/>
        <v>1</v>
      </c>
      <c r="AE70" s="17">
        <f t="shared" si="22"/>
        <v>3</v>
      </c>
      <c r="AF70" s="2761" t="str">
        <f t="shared" si="23"/>
        <v xml:space="preserve">改善 </v>
      </c>
      <c r="AG70" s="28">
        <f>'6兵庫県CI先行個別指標'!P418</f>
        <v>39</v>
      </c>
      <c r="AH70" s="2722">
        <f t="shared" si="24"/>
        <v>41.333333333333336</v>
      </c>
      <c r="AI70" s="2753">
        <f t="shared" si="34"/>
        <v>-1</v>
      </c>
      <c r="AJ70" s="17">
        <f t="shared" si="25"/>
        <v>-1</v>
      </c>
      <c r="AK70" s="17">
        <f t="shared" si="26"/>
        <v>-3</v>
      </c>
      <c r="AL70" s="2761" t="str">
        <f t="shared" si="27"/>
        <v xml:space="preserve">悪化 </v>
      </c>
      <c r="AM70" s="27">
        <f>'6兵庫県CI先行個別指標'!Q418</f>
        <v>102</v>
      </c>
      <c r="AN70" s="2722">
        <f t="shared" si="28"/>
        <v>105.06666666666666</v>
      </c>
      <c r="AO70" s="2722">
        <f t="shared" si="29"/>
        <v>-3.0333333333333456</v>
      </c>
      <c r="AP70" s="17">
        <f t="shared" si="30"/>
        <v>-1</v>
      </c>
      <c r="AQ70" s="17">
        <f t="shared" si="31"/>
        <v>-3</v>
      </c>
      <c r="AR70" s="2570" t="str">
        <f t="shared" si="32"/>
        <v xml:space="preserve">悪化 </v>
      </c>
    </row>
    <row r="71" spans="1:44">
      <c r="A71" s="764"/>
      <c r="B71" s="564" t="s">
        <v>7</v>
      </c>
      <c r="C71" s="27">
        <f>'6兵庫県CI先行個別指標'!K419</f>
        <v>100</v>
      </c>
      <c r="D71" s="2722">
        <f t="shared" si="0"/>
        <v>99.966666666666654</v>
      </c>
      <c r="E71" s="2722">
        <f t="shared" si="1"/>
        <v>-6.6666666666691299E-2</v>
      </c>
      <c r="F71" s="17">
        <f t="shared" si="2"/>
        <v>-1</v>
      </c>
      <c r="G71" s="17">
        <f t="shared" si="3"/>
        <v>1</v>
      </c>
      <c r="H71" s="2761" t="str">
        <f t="shared" si="4"/>
        <v xml:space="preserve"> ?</v>
      </c>
      <c r="I71" s="27">
        <f>'6兵庫県CI先行個別指標'!L419</f>
        <v>101.5</v>
      </c>
      <c r="J71" s="2722">
        <f t="shared" si="5"/>
        <v>102</v>
      </c>
      <c r="K71" s="2753">
        <f t="shared" si="33"/>
        <v>-0.43333333333332291</v>
      </c>
      <c r="L71" s="17">
        <f t="shared" si="6"/>
        <v>-1</v>
      </c>
      <c r="M71" s="17">
        <f t="shared" si="7"/>
        <v>-1</v>
      </c>
      <c r="N71" s="2761" t="str">
        <f t="shared" si="8"/>
        <v xml:space="preserve"> ?</v>
      </c>
      <c r="O71" s="27">
        <f>'6兵庫県CI先行個別指標'!M419</f>
        <v>2684</v>
      </c>
      <c r="P71" s="2722">
        <f t="shared" si="9"/>
        <v>2584</v>
      </c>
      <c r="Q71" s="2722">
        <f t="shared" si="10"/>
        <v>179.33333333333348</v>
      </c>
      <c r="R71" s="17">
        <f t="shared" si="11"/>
        <v>1</v>
      </c>
      <c r="S71" s="17">
        <f t="shared" si="12"/>
        <v>1</v>
      </c>
      <c r="T71" s="2761" t="str">
        <f t="shared" si="13"/>
        <v xml:space="preserve"> ?</v>
      </c>
      <c r="U71" s="28">
        <f>'6兵庫県CI先行個別指標'!N419</f>
        <v>15496</v>
      </c>
      <c r="V71" s="2732">
        <f t="shared" si="14"/>
        <v>15599</v>
      </c>
      <c r="W71" s="2729">
        <f t="shared" si="15"/>
        <v>131.66666666666606</v>
      </c>
      <c r="X71" s="17">
        <f t="shared" si="16"/>
        <v>1</v>
      </c>
      <c r="Y71" s="17">
        <f t="shared" si="17"/>
        <v>1</v>
      </c>
      <c r="Z71" s="2761" t="str">
        <f t="shared" si="18"/>
        <v xml:space="preserve"> ?</v>
      </c>
      <c r="AA71" s="28">
        <f>'6兵庫県CI先行個別指標'!O419</f>
        <v>11192</v>
      </c>
      <c r="AB71" s="2722">
        <f t="shared" si="19"/>
        <v>11050</v>
      </c>
      <c r="AC71" s="2722">
        <f t="shared" si="20"/>
        <v>164.66666666666606</v>
      </c>
      <c r="AD71" s="17">
        <f t="shared" si="21"/>
        <v>1</v>
      </c>
      <c r="AE71" s="17">
        <f t="shared" si="22"/>
        <v>3</v>
      </c>
      <c r="AF71" s="2761" t="str">
        <f t="shared" si="23"/>
        <v xml:space="preserve">改善 </v>
      </c>
      <c r="AG71" s="28">
        <f>'6兵庫県CI先行個別指標'!P419</f>
        <v>49</v>
      </c>
      <c r="AH71" s="2722">
        <f t="shared" si="24"/>
        <v>44.333333333333336</v>
      </c>
      <c r="AI71" s="2753">
        <f t="shared" si="34"/>
        <v>-3</v>
      </c>
      <c r="AJ71" s="17">
        <f t="shared" si="25"/>
        <v>-1</v>
      </c>
      <c r="AK71" s="17">
        <f t="shared" si="26"/>
        <v>-3</v>
      </c>
      <c r="AL71" s="2761" t="str">
        <f t="shared" si="27"/>
        <v xml:space="preserve">悪化 </v>
      </c>
      <c r="AM71" s="27">
        <f>'6兵庫県CI先行個別指標'!Q419</f>
        <v>101.5</v>
      </c>
      <c r="AN71" s="2722">
        <f t="shared" si="28"/>
        <v>102.76666666666667</v>
      </c>
      <c r="AO71" s="2722">
        <f t="shared" si="29"/>
        <v>-2.2999999999999972</v>
      </c>
      <c r="AP71" s="17">
        <f t="shared" si="30"/>
        <v>-1</v>
      </c>
      <c r="AQ71" s="17">
        <f t="shared" si="31"/>
        <v>-3</v>
      </c>
      <c r="AR71" s="2570" t="str">
        <f t="shared" si="32"/>
        <v xml:space="preserve">悪化 </v>
      </c>
    </row>
    <row r="72" spans="1:44">
      <c r="A72" s="764"/>
      <c r="B72" s="564" t="s">
        <v>8</v>
      </c>
      <c r="C72" s="27">
        <f>'6兵庫県CI先行個別指標'!K420</f>
        <v>100.9</v>
      </c>
      <c r="D72" s="2722">
        <f t="shared" si="0"/>
        <v>99.933333333333337</v>
      </c>
      <c r="E72" s="2722">
        <f t="shared" si="1"/>
        <v>-3.3333333333317228E-2</v>
      </c>
      <c r="F72" s="17">
        <f t="shared" si="2"/>
        <v>-1</v>
      </c>
      <c r="G72" s="17">
        <f t="shared" si="3"/>
        <v>-1</v>
      </c>
      <c r="H72" s="2761" t="str">
        <f t="shared" si="4"/>
        <v xml:space="preserve"> ?</v>
      </c>
      <c r="I72" s="27">
        <f>'6兵庫県CI先行個別指標'!L420</f>
        <v>103.7</v>
      </c>
      <c r="J72" s="2722">
        <f t="shared" si="5"/>
        <v>102.26666666666667</v>
      </c>
      <c r="K72" s="2753">
        <f t="shared" si="33"/>
        <v>-0.26666666666666572</v>
      </c>
      <c r="L72" s="17">
        <f t="shared" si="6"/>
        <v>-1</v>
      </c>
      <c r="M72" s="17">
        <f t="shared" si="7"/>
        <v>-1</v>
      </c>
      <c r="N72" s="2761" t="str">
        <f t="shared" si="8"/>
        <v xml:space="preserve"> ?</v>
      </c>
      <c r="O72" s="27">
        <f>'6兵庫県CI先行個別指標'!M420</f>
        <v>2090</v>
      </c>
      <c r="P72" s="2722">
        <f t="shared" si="9"/>
        <v>2404.3333333333335</v>
      </c>
      <c r="Q72" s="2722">
        <f t="shared" si="10"/>
        <v>-179.66666666666652</v>
      </c>
      <c r="R72" s="17">
        <f t="shared" si="11"/>
        <v>-1</v>
      </c>
      <c r="S72" s="17">
        <f t="shared" si="12"/>
        <v>-1</v>
      </c>
      <c r="T72" s="2761" t="str">
        <f t="shared" si="13"/>
        <v xml:space="preserve"> ?</v>
      </c>
      <c r="U72" s="28">
        <f>'6兵庫県CI先行個別指標'!N420</f>
        <v>15374</v>
      </c>
      <c r="V72" s="2732">
        <f t="shared" si="14"/>
        <v>15610.666666666666</v>
      </c>
      <c r="W72" s="2729">
        <f t="shared" si="15"/>
        <v>11.66666666666606</v>
      </c>
      <c r="X72" s="17">
        <f t="shared" si="16"/>
        <v>1</v>
      </c>
      <c r="Y72" s="17">
        <f t="shared" si="17"/>
        <v>3</v>
      </c>
      <c r="Z72" s="2761" t="str">
        <f t="shared" si="18"/>
        <v xml:space="preserve">改善 </v>
      </c>
      <c r="AA72" s="28">
        <f>'6兵庫県CI先行個別指標'!O420</f>
        <v>10983</v>
      </c>
      <c r="AB72" s="2722">
        <f t="shared" si="19"/>
        <v>11190.666666666666</v>
      </c>
      <c r="AC72" s="2722">
        <f t="shared" si="20"/>
        <v>140.66666666666606</v>
      </c>
      <c r="AD72" s="17">
        <f t="shared" si="21"/>
        <v>1</v>
      </c>
      <c r="AE72" s="17">
        <f t="shared" si="22"/>
        <v>3</v>
      </c>
      <c r="AF72" s="2761" t="str">
        <f t="shared" si="23"/>
        <v xml:space="preserve">改善 </v>
      </c>
      <c r="AG72" s="28">
        <f>'6兵庫県CI先行個別指標'!P420</f>
        <v>44</v>
      </c>
      <c r="AH72" s="2722">
        <f t="shared" si="24"/>
        <v>44</v>
      </c>
      <c r="AI72" s="2753">
        <f t="shared" si="34"/>
        <v>0.3333333333333357</v>
      </c>
      <c r="AJ72" s="17">
        <f t="shared" si="25"/>
        <v>1</v>
      </c>
      <c r="AK72" s="17">
        <f t="shared" si="26"/>
        <v>-1</v>
      </c>
      <c r="AL72" s="2761" t="str">
        <f t="shared" si="27"/>
        <v xml:space="preserve"> ?</v>
      </c>
      <c r="AM72" s="27">
        <f>'6兵庫県CI先行個別指標'!Q420</f>
        <v>101.3</v>
      </c>
      <c r="AN72" s="2722">
        <f t="shared" si="28"/>
        <v>101.60000000000001</v>
      </c>
      <c r="AO72" s="2722">
        <f t="shared" si="29"/>
        <v>-1.1666666666666572</v>
      </c>
      <c r="AP72" s="17">
        <f t="shared" si="30"/>
        <v>-1</v>
      </c>
      <c r="AQ72" s="17">
        <f t="shared" si="31"/>
        <v>-3</v>
      </c>
      <c r="AR72" s="2570" t="str">
        <f t="shared" si="32"/>
        <v xml:space="preserve">悪化 </v>
      </c>
    </row>
    <row r="73" spans="1:44">
      <c r="A73" s="764"/>
      <c r="B73" s="564" t="s">
        <v>9</v>
      </c>
      <c r="C73" s="27">
        <f>'6兵庫県CI先行個別指標'!K421</f>
        <v>100.7</v>
      </c>
      <c r="D73" s="2722">
        <f t="shared" ref="D73:D97" si="35">AVERAGE(C71:C73)</f>
        <v>100.53333333333335</v>
      </c>
      <c r="E73" s="2722">
        <f t="shared" ref="E73:E97" si="36">D73-D72</f>
        <v>0.60000000000000853</v>
      </c>
      <c r="F73" s="17">
        <f t="shared" ref="F73:F97" si="37">IF(E73&lt;0,-1,1)</f>
        <v>1</v>
      </c>
      <c r="G73" s="17">
        <f t="shared" ref="G73:G97" si="38">SUM(F71:F73)</f>
        <v>-1</v>
      </c>
      <c r="H73" s="2761" t="str">
        <f>IF(G73=-3,"悪化 ",IF(G73=3,"改善 "," ?"))</f>
        <v xml:space="preserve"> ?</v>
      </c>
      <c r="I73" s="27">
        <f>'6兵庫県CI先行個別指標'!L421</f>
        <v>102.5</v>
      </c>
      <c r="J73" s="2722">
        <f t="shared" ref="J73:J97" si="39">AVERAGE(I71:I73)</f>
        <v>102.56666666666666</v>
      </c>
      <c r="K73" s="2753">
        <f t="shared" si="33"/>
        <v>-0.29999999999999716</v>
      </c>
      <c r="L73" s="17">
        <f t="shared" ref="L73:L97" si="40">IF(K73&lt;0,-1,1)</f>
        <v>-1</v>
      </c>
      <c r="M73" s="17">
        <f t="shared" ref="M73:M97" si="41">SUM(L71:L73)</f>
        <v>-3</v>
      </c>
      <c r="N73" s="2761" t="str">
        <f>IF(M73=-3,"悪化 ",IF(M73=3,"改善 "," ?"))</f>
        <v xml:space="preserve">悪化 </v>
      </c>
      <c r="O73" s="27">
        <f>'6兵庫県CI先行個別指標'!M421</f>
        <v>2339</v>
      </c>
      <c r="P73" s="2722">
        <f t="shared" ref="P73:P97" si="42">AVERAGE(O71:O73)</f>
        <v>2371</v>
      </c>
      <c r="Q73" s="2722">
        <f t="shared" ref="Q73:Q97" si="43">P73-P72</f>
        <v>-33.333333333333485</v>
      </c>
      <c r="R73" s="17">
        <f t="shared" ref="R73:R97" si="44">IF(Q73&lt;0,-1,1)</f>
        <v>-1</v>
      </c>
      <c r="S73" s="17">
        <f t="shared" ref="S73:S97" si="45">SUM(R71:R73)</f>
        <v>-1</v>
      </c>
      <c r="T73" s="2761" t="str">
        <f>IF(S73=-3,"悪化 ",IF(S73=3,"改善 "," ?"))</f>
        <v xml:space="preserve"> ?</v>
      </c>
      <c r="U73" s="28">
        <f>'6兵庫県CI先行個別指標'!N421</f>
        <v>15879</v>
      </c>
      <c r="V73" s="2732">
        <f t="shared" ref="V73:V97" si="46">AVERAGE(U71:U73)</f>
        <v>15583</v>
      </c>
      <c r="W73" s="2729">
        <f t="shared" ref="W73:W97" si="47">V73-V72</f>
        <v>-27.66666666666606</v>
      </c>
      <c r="X73" s="17">
        <f t="shared" ref="X73:X97" si="48">IF(W73&lt;0,-1,1)</f>
        <v>-1</v>
      </c>
      <c r="Y73" s="17">
        <f t="shared" ref="Y73:Y97" si="49">SUM(X71:X73)</f>
        <v>1</v>
      </c>
      <c r="Z73" s="2761" t="str">
        <f>IF(Y73=-3,"悪化 ",IF(Y73=3,"改善 "," ?"))</f>
        <v xml:space="preserve"> ?</v>
      </c>
      <c r="AA73" s="28">
        <f>'6兵庫県CI先行個別指標'!O421</f>
        <v>10513</v>
      </c>
      <c r="AB73" s="2722">
        <f t="shared" ref="AB73:AB97" si="50">AVERAGE(AA71:AA73)</f>
        <v>10896</v>
      </c>
      <c r="AC73" s="2722">
        <f t="shared" ref="AC73:AC97" si="51">AB73-AB72</f>
        <v>-294.66666666666606</v>
      </c>
      <c r="AD73" s="17">
        <f t="shared" ref="AD73:AD97" si="52">IF(AC73&lt;0,-1,1)</f>
        <v>-1</v>
      </c>
      <c r="AE73" s="17">
        <f t="shared" ref="AE73:AE97" si="53">SUM(AD71:AD73)</f>
        <v>1</v>
      </c>
      <c r="AF73" s="2761" t="str">
        <f>IF(AE73=-3,"悪化 ",IF(AE73=3,"改善 "," ?"))</f>
        <v xml:space="preserve"> ?</v>
      </c>
      <c r="AG73" s="28">
        <f>'6兵庫県CI先行個別指標'!P421</f>
        <v>28</v>
      </c>
      <c r="AH73" s="2722">
        <f t="shared" ref="AH73:AH97" si="54">AVERAGE(AG71:AG73)</f>
        <v>40.333333333333336</v>
      </c>
      <c r="AI73" s="2753">
        <f t="shared" si="34"/>
        <v>3.6666666666666643</v>
      </c>
      <c r="AJ73" s="17">
        <f t="shared" ref="AJ73:AJ97" si="55">IF(AI73&lt;0,-1,1)</f>
        <v>1</v>
      </c>
      <c r="AK73" s="17">
        <f t="shared" ref="AK73:AK97" si="56">SUM(AJ71:AJ73)</f>
        <v>1</v>
      </c>
      <c r="AL73" s="2761" t="str">
        <f>IF(AK73=-3,"悪化 ",IF(AK73=3,"改善 "," ?"))</f>
        <v xml:space="preserve"> ?</v>
      </c>
      <c r="AM73" s="27">
        <f>'6兵庫県CI先行個別指標'!Q421</f>
        <v>103.1</v>
      </c>
      <c r="AN73" s="2722">
        <f t="shared" ref="AN73:AN97" si="57">AVERAGE(AM71:AM73)</f>
        <v>101.96666666666665</v>
      </c>
      <c r="AO73" s="2722">
        <f t="shared" ref="AO73:AO97" si="58">AN73-AN72</f>
        <v>0.36666666666664582</v>
      </c>
      <c r="AP73" s="17">
        <f t="shared" ref="AP73:AP97" si="59">IF(AO73&lt;0,-1,1)</f>
        <v>1</v>
      </c>
      <c r="AQ73" s="17">
        <f t="shared" ref="AQ73:AQ97" si="60">SUM(AP71:AP73)</f>
        <v>-1</v>
      </c>
      <c r="AR73" s="2570" t="str">
        <f>IF(AQ73=-3,"悪化 ",IF(AQ73=3,"改善 "," ?"))</f>
        <v xml:space="preserve"> ?</v>
      </c>
    </row>
    <row r="74" spans="1:44">
      <c r="A74" s="764"/>
      <c r="B74" s="564" t="s">
        <v>10</v>
      </c>
      <c r="C74" s="27">
        <f>'6兵庫県CI先行個別指標'!K422</f>
        <v>98.5</v>
      </c>
      <c r="D74" s="2722">
        <f t="shared" si="35"/>
        <v>100.03333333333335</v>
      </c>
      <c r="E74" s="2722">
        <f t="shared" si="36"/>
        <v>-0.5</v>
      </c>
      <c r="F74" s="17">
        <f t="shared" si="37"/>
        <v>-1</v>
      </c>
      <c r="G74" s="17">
        <f t="shared" si="38"/>
        <v>-1</v>
      </c>
      <c r="H74" s="2761" t="str">
        <f t="shared" ref="H74:H97" si="61">IF(G74=-3,"悪化 ",IF(G74=3,"改善 "," ?"))</f>
        <v xml:space="preserve"> ?</v>
      </c>
      <c r="I74" s="27">
        <f>'6兵庫県CI先行個別指標'!L422</f>
        <v>105.2</v>
      </c>
      <c r="J74" s="2722">
        <f t="shared" si="39"/>
        <v>103.8</v>
      </c>
      <c r="K74" s="2753">
        <f t="shared" ref="K74:K97" si="62">(J74-J73)*-1</f>
        <v>-1.2333333333333343</v>
      </c>
      <c r="L74" s="17">
        <f t="shared" si="40"/>
        <v>-1</v>
      </c>
      <c r="M74" s="17">
        <f t="shared" si="41"/>
        <v>-3</v>
      </c>
      <c r="N74" s="2761" t="str">
        <f t="shared" ref="N74:N97" si="63">IF(M74=-3,"悪化 ",IF(M74=3,"改善 "," ?"))</f>
        <v xml:space="preserve">悪化 </v>
      </c>
      <c r="O74" s="27">
        <f>'6兵庫県CI先行個別指標'!M422</f>
        <v>2663</v>
      </c>
      <c r="P74" s="2722">
        <f t="shared" si="42"/>
        <v>2364</v>
      </c>
      <c r="Q74" s="2722">
        <f t="shared" si="43"/>
        <v>-7</v>
      </c>
      <c r="R74" s="17">
        <f t="shared" si="44"/>
        <v>-1</v>
      </c>
      <c r="S74" s="17">
        <f t="shared" si="45"/>
        <v>-3</v>
      </c>
      <c r="T74" s="2761" t="str">
        <f t="shared" ref="T74:T97" si="64">IF(S74=-3,"悪化 ",IF(S74=3,"改善 "," ?"))</f>
        <v xml:space="preserve">悪化 </v>
      </c>
      <c r="U74" s="28">
        <f>'6兵庫県CI先行個別指標'!N422</f>
        <v>15282</v>
      </c>
      <c r="V74" s="2732">
        <f t="shared" si="46"/>
        <v>15511.666666666666</v>
      </c>
      <c r="W74" s="2729">
        <f t="shared" si="47"/>
        <v>-71.33333333333394</v>
      </c>
      <c r="X74" s="17">
        <f t="shared" si="48"/>
        <v>-1</v>
      </c>
      <c r="Y74" s="17">
        <f t="shared" si="49"/>
        <v>-1</v>
      </c>
      <c r="Z74" s="2761" t="str">
        <f t="shared" ref="Z74:Z97" si="65">IF(Y74=-3,"悪化 ",IF(Y74=3,"改善 "," ?"))</f>
        <v xml:space="preserve"> ?</v>
      </c>
      <c r="AA74" s="28">
        <f>'6兵庫県CI先行個別指標'!O422</f>
        <v>10443</v>
      </c>
      <c r="AB74" s="2722">
        <f t="shared" si="50"/>
        <v>10646.333333333334</v>
      </c>
      <c r="AC74" s="2722">
        <f t="shared" si="51"/>
        <v>-249.66666666666606</v>
      </c>
      <c r="AD74" s="17">
        <f t="shared" si="52"/>
        <v>-1</v>
      </c>
      <c r="AE74" s="17">
        <f t="shared" si="53"/>
        <v>-1</v>
      </c>
      <c r="AF74" s="2761" t="str">
        <f t="shared" ref="AF74:AF97" si="66">IF(AE74=-3,"悪化 ",IF(AE74=3,"改善 "," ?"))</f>
        <v xml:space="preserve"> ?</v>
      </c>
      <c r="AG74" s="28">
        <f>'6兵庫県CI先行個別指標'!P422</f>
        <v>48</v>
      </c>
      <c r="AH74" s="2722">
        <f t="shared" si="54"/>
        <v>40</v>
      </c>
      <c r="AI74" s="2753">
        <f t="shared" ref="AI74:AI97" si="67">(AH74-AH73)*-1</f>
        <v>0.3333333333333357</v>
      </c>
      <c r="AJ74" s="17">
        <f t="shared" si="55"/>
        <v>1</v>
      </c>
      <c r="AK74" s="17">
        <f t="shared" si="56"/>
        <v>3</v>
      </c>
      <c r="AL74" s="2761" t="str">
        <f t="shared" ref="AL74:AL97" si="68">IF(AK74=-3,"悪化 ",IF(AK74=3,"改善 "," ?"))</f>
        <v xml:space="preserve">改善 </v>
      </c>
      <c r="AM74" s="27">
        <f>'6兵庫県CI先行個別指標'!Q422</f>
        <v>103.6</v>
      </c>
      <c r="AN74" s="2722">
        <f t="shared" si="57"/>
        <v>102.66666666666667</v>
      </c>
      <c r="AO74" s="2722">
        <f t="shared" si="58"/>
        <v>0.70000000000001705</v>
      </c>
      <c r="AP74" s="17">
        <f t="shared" si="59"/>
        <v>1</v>
      </c>
      <c r="AQ74" s="17">
        <f t="shared" si="60"/>
        <v>1</v>
      </c>
      <c r="AR74" s="2570" t="str">
        <f t="shared" ref="AR74:AR97" si="69">IF(AQ74=-3,"悪化 ",IF(AQ74=3,"改善 "," ?"))</f>
        <v xml:space="preserve"> ?</v>
      </c>
    </row>
    <row r="75" spans="1:44">
      <c r="A75" s="764"/>
      <c r="B75" s="564" t="s">
        <v>11</v>
      </c>
      <c r="C75" s="27">
        <f>'6兵庫県CI先行個別指標'!K423</f>
        <v>100</v>
      </c>
      <c r="D75" s="2722">
        <f t="shared" si="35"/>
        <v>99.733333333333334</v>
      </c>
      <c r="E75" s="2722">
        <f t="shared" si="36"/>
        <v>-0.30000000000001137</v>
      </c>
      <c r="F75" s="17">
        <f t="shared" si="37"/>
        <v>-1</v>
      </c>
      <c r="G75" s="17">
        <f t="shared" si="38"/>
        <v>-1</v>
      </c>
      <c r="H75" s="2761" t="str">
        <f t="shared" si="61"/>
        <v xml:space="preserve"> ?</v>
      </c>
      <c r="I75" s="27">
        <f>'6兵庫県CI先行個別指標'!L423</f>
        <v>104.3</v>
      </c>
      <c r="J75" s="2722">
        <f t="shared" si="39"/>
        <v>104</v>
      </c>
      <c r="K75" s="2753">
        <f t="shared" si="62"/>
        <v>-0.20000000000000284</v>
      </c>
      <c r="L75" s="17">
        <f t="shared" si="40"/>
        <v>-1</v>
      </c>
      <c r="M75" s="17">
        <f t="shared" si="41"/>
        <v>-3</v>
      </c>
      <c r="N75" s="2761" t="str">
        <f t="shared" si="63"/>
        <v xml:space="preserve">悪化 </v>
      </c>
      <c r="O75" s="27">
        <f>'6兵庫県CI先行個別指標'!M423</f>
        <v>2460</v>
      </c>
      <c r="P75" s="2722">
        <f t="shared" si="42"/>
        <v>2487.3333333333335</v>
      </c>
      <c r="Q75" s="2722">
        <f t="shared" si="43"/>
        <v>123.33333333333348</v>
      </c>
      <c r="R75" s="17">
        <f t="shared" si="44"/>
        <v>1</v>
      </c>
      <c r="S75" s="17">
        <f t="shared" si="45"/>
        <v>-1</v>
      </c>
      <c r="T75" s="2761" t="str">
        <f t="shared" si="64"/>
        <v xml:space="preserve"> ?</v>
      </c>
      <c r="U75" s="28">
        <f>'6兵庫県CI先行個別指標'!N423</f>
        <v>15698</v>
      </c>
      <c r="V75" s="2732">
        <f t="shared" si="46"/>
        <v>15619.666666666666</v>
      </c>
      <c r="W75" s="2729">
        <f t="shared" si="47"/>
        <v>108</v>
      </c>
      <c r="X75" s="17">
        <f t="shared" si="48"/>
        <v>1</v>
      </c>
      <c r="Y75" s="17">
        <f t="shared" si="49"/>
        <v>-1</v>
      </c>
      <c r="Z75" s="2761" t="str">
        <f t="shared" si="65"/>
        <v xml:space="preserve"> ?</v>
      </c>
      <c r="AA75" s="28">
        <f>'6兵庫県CI先行個別指標'!O423</f>
        <v>10176</v>
      </c>
      <c r="AB75" s="2722">
        <f t="shared" si="50"/>
        <v>10377.333333333334</v>
      </c>
      <c r="AC75" s="2722">
        <f t="shared" si="51"/>
        <v>-269</v>
      </c>
      <c r="AD75" s="17">
        <f t="shared" si="52"/>
        <v>-1</v>
      </c>
      <c r="AE75" s="17">
        <f t="shared" si="53"/>
        <v>-3</v>
      </c>
      <c r="AF75" s="2761" t="str">
        <f t="shared" si="66"/>
        <v xml:space="preserve">悪化 </v>
      </c>
      <c r="AG75" s="28">
        <f>'6兵庫県CI先行個別指標'!P423</f>
        <v>47</v>
      </c>
      <c r="AH75" s="2722">
        <f t="shared" si="54"/>
        <v>41</v>
      </c>
      <c r="AI75" s="2753">
        <f t="shared" si="67"/>
        <v>-1</v>
      </c>
      <c r="AJ75" s="17">
        <f t="shared" si="55"/>
        <v>-1</v>
      </c>
      <c r="AK75" s="17">
        <f t="shared" si="56"/>
        <v>1</v>
      </c>
      <c r="AL75" s="2761" t="str">
        <f t="shared" si="68"/>
        <v xml:space="preserve"> ?</v>
      </c>
      <c r="AM75" s="27">
        <f>'6兵庫県CI先行個別指標'!Q423</f>
        <v>104.1</v>
      </c>
      <c r="AN75" s="2722">
        <f t="shared" si="57"/>
        <v>103.59999999999998</v>
      </c>
      <c r="AO75" s="2722">
        <f t="shared" si="58"/>
        <v>0.9333333333333087</v>
      </c>
      <c r="AP75" s="17">
        <f t="shared" si="59"/>
        <v>1</v>
      </c>
      <c r="AQ75" s="17">
        <f t="shared" si="60"/>
        <v>3</v>
      </c>
      <c r="AR75" s="2570" t="str">
        <f t="shared" si="69"/>
        <v xml:space="preserve">改善 </v>
      </c>
    </row>
    <row r="76" spans="1:44">
      <c r="A76" s="764"/>
      <c r="B76" s="564" t="s">
        <v>12</v>
      </c>
      <c r="C76" s="27">
        <f>'6兵庫県CI先行個別指標'!K424</f>
        <v>100.5</v>
      </c>
      <c r="D76" s="2722">
        <f t="shared" si="35"/>
        <v>99.666666666666671</v>
      </c>
      <c r="E76" s="2722">
        <f t="shared" si="36"/>
        <v>-6.6666666666662877E-2</v>
      </c>
      <c r="F76" s="17">
        <f t="shared" si="37"/>
        <v>-1</v>
      </c>
      <c r="G76" s="17">
        <f t="shared" si="38"/>
        <v>-3</v>
      </c>
      <c r="H76" s="2761" t="str">
        <f t="shared" si="61"/>
        <v xml:space="preserve">悪化 </v>
      </c>
      <c r="I76" s="27">
        <f>'6兵庫県CI先行個別指標'!L424</f>
        <v>106.7</v>
      </c>
      <c r="J76" s="2722">
        <f t="shared" si="39"/>
        <v>105.39999999999999</v>
      </c>
      <c r="K76" s="2753">
        <f t="shared" si="62"/>
        <v>-1.3999999999999915</v>
      </c>
      <c r="L76" s="17">
        <f t="shared" si="40"/>
        <v>-1</v>
      </c>
      <c r="M76" s="17">
        <f t="shared" si="41"/>
        <v>-3</v>
      </c>
      <c r="N76" s="2761" t="str">
        <f t="shared" si="63"/>
        <v xml:space="preserve">悪化 </v>
      </c>
      <c r="O76" s="27">
        <f>'6兵庫県CI先行個別指標'!M424</f>
        <v>3101</v>
      </c>
      <c r="P76" s="2722">
        <f t="shared" si="42"/>
        <v>2741.3333333333335</v>
      </c>
      <c r="Q76" s="2722">
        <f t="shared" si="43"/>
        <v>254</v>
      </c>
      <c r="R76" s="17">
        <f t="shared" si="44"/>
        <v>1</v>
      </c>
      <c r="S76" s="17">
        <f t="shared" si="45"/>
        <v>1</v>
      </c>
      <c r="T76" s="2761" t="str">
        <f t="shared" si="64"/>
        <v xml:space="preserve"> ?</v>
      </c>
      <c r="U76" s="28">
        <f>'6兵庫県CI先行個別指標'!N424</f>
        <v>15530</v>
      </c>
      <c r="V76" s="2732">
        <f t="shared" si="46"/>
        <v>15503.333333333334</v>
      </c>
      <c r="W76" s="2729">
        <f t="shared" si="47"/>
        <v>-116.33333333333212</v>
      </c>
      <c r="X76" s="17">
        <f t="shared" si="48"/>
        <v>-1</v>
      </c>
      <c r="Y76" s="17">
        <f t="shared" si="49"/>
        <v>-1</v>
      </c>
      <c r="Z76" s="2761" t="str">
        <f t="shared" si="65"/>
        <v xml:space="preserve"> ?</v>
      </c>
      <c r="AA76" s="28">
        <f>'6兵庫県CI先行個別指標'!O424</f>
        <v>10270</v>
      </c>
      <c r="AB76" s="2722">
        <f t="shared" si="50"/>
        <v>10296.333333333334</v>
      </c>
      <c r="AC76" s="2722">
        <f t="shared" si="51"/>
        <v>-81</v>
      </c>
      <c r="AD76" s="17">
        <f t="shared" si="52"/>
        <v>-1</v>
      </c>
      <c r="AE76" s="17">
        <f t="shared" si="53"/>
        <v>-3</v>
      </c>
      <c r="AF76" s="2761" t="str">
        <f t="shared" si="66"/>
        <v xml:space="preserve">悪化 </v>
      </c>
      <c r="AG76" s="28">
        <f>'6兵庫県CI先行個別指標'!P424</f>
        <v>46</v>
      </c>
      <c r="AH76" s="2722">
        <f t="shared" si="54"/>
        <v>47</v>
      </c>
      <c r="AI76" s="2753">
        <f t="shared" si="67"/>
        <v>-6</v>
      </c>
      <c r="AJ76" s="17">
        <f t="shared" si="55"/>
        <v>-1</v>
      </c>
      <c r="AK76" s="17">
        <f t="shared" si="56"/>
        <v>-1</v>
      </c>
      <c r="AL76" s="2761" t="str">
        <f t="shared" si="68"/>
        <v xml:space="preserve"> ?</v>
      </c>
      <c r="AM76" s="27">
        <f>'6兵庫県CI先行個別指標'!Q424</f>
        <v>103.5</v>
      </c>
      <c r="AN76" s="2722">
        <f t="shared" si="57"/>
        <v>103.73333333333333</v>
      </c>
      <c r="AO76" s="2722">
        <f t="shared" si="58"/>
        <v>0.13333333333335418</v>
      </c>
      <c r="AP76" s="17">
        <f t="shared" si="59"/>
        <v>1</v>
      </c>
      <c r="AQ76" s="17">
        <f t="shared" si="60"/>
        <v>3</v>
      </c>
      <c r="AR76" s="2570" t="str">
        <f t="shared" si="69"/>
        <v xml:space="preserve">改善 </v>
      </c>
    </row>
    <row r="77" spans="1:44">
      <c r="A77" s="764"/>
      <c r="B77" s="564" t="s">
        <v>13</v>
      </c>
      <c r="C77" s="27">
        <f>'6兵庫県CI先行個別指標'!K425</f>
        <v>98.5</v>
      </c>
      <c r="D77" s="2722">
        <f t="shared" si="35"/>
        <v>99.666666666666671</v>
      </c>
      <c r="E77" s="2722">
        <f t="shared" si="36"/>
        <v>0</v>
      </c>
      <c r="F77" s="17">
        <f t="shared" si="37"/>
        <v>1</v>
      </c>
      <c r="G77" s="17">
        <f t="shared" si="38"/>
        <v>-1</v>
      </c>
      <c r="H77" s="2761" t="str">
        <f t="shared" si="61"/>
        <v xml:space="preserve"> ?</v>
      </c>
      <c r="I77" s="27">
        <f>'6兵庫県CI先行個別指標'!L425</f>
        <v>108.4</v>
      </c>
      <c r="J77" s="2722">
        <f t="shared" si="39"/>
        <v>106.46666666666665</v>
      </c>
      <c r="K77" s="2753">
        <f t="shared" si="62"/>
        <v>-1.0666666666666629</v>
      </c>
      <c r="L77" s="17">
        <f t="shared" si="40"/>
        <v>-1</v>
      </c>
      <c r="M77" s="17">
        <f t="shared" si="41"/>
        <v>-3</v>
      </c>
      <c r="N77" s="2761" t="str">
        <f t="shared" si="63"/>
        <v xml:space="preserve">悪化 </v>
      </c>
      <c r="O77" s="27">
        <f>'6兵庫県CI先行個別指標'!M425</f>
        <v>2092</v>
      </c>
      <c r="P77" s="2722">
        <f t="shared" si="42"/>
        <v>2551</v>
      </c>
      <c r="Q77" s="2722">
        <f t="shared" si="43"/>
        <v>-190.33333333333348</v>
      </c>
      <c r="R77" s="17">
        <f t="shared" si="44"/>
        <v>-1</v>
      </c>
      <c r="S77" s="17">
        <f t="shared" si="45"/>
        <v>1</v>
      </c>
      <c r="T77" s="2761" t="str">
        <f t="shared" si="64"/>
        <v xml:space="preserve"> ?</v>
      </c>
      <c r="U77" s="28">
        <f>'6兵庫県CI先行個別指標'!N425</f>
        <v>15162</v>
      </c>
      <c r="V77" s="2732">
        <f t="shared" si="46"/>
        <v>15463.333333333334</v>
      </c>
      <c r="W77" s="2729">
        <f t="shared" si="47"/>
        <v>-40</v>
      </c>
      <c r="X77" s="17">
        <f t="shared" si="48"/>
        <v>-1</v>
      </c>
      <c r="Y77" s="17">
        <f t="shared" si="49"/>
        <v>-1</v>
      </c>
      <c r="Z77" s="2761" t="str">
        <f t="shared" si="65"/>
        <v xml:space="preserve"> ?</v>
      </c>
      <c r="AA77" s="28">
        <f>'6兵庫県CI先行個別指標'!O425</f>
        <v>10233</v>
      </c>
      <c r="AB77" s="2722">
        <f t="shared" si="50"/>
        <v>10226.333333333334</v>
      </c>
      <c r="AC77" s="2722">
        <f t="shared" si="51"/>
        <v>-70</v>
      </c>
      <c r="AD77" s="17">
        <f t="shared" si="52"/>
        <v>-1</v>
      </c>
      <c r="AE77" s="17">
        <f t="shared" si="53"/>
        <v>-3</v>
      </c>
      <c r="AF77" s="2761" t="str">
        <f t="shared" si="66"/>
        <v xml:space="preserve">悪化 </v>
      </c>
      <c r="AG77" s="28">
        <f>'6兵庫県CI先行個別指標'!P425</f>
        <v>56</v>
      </c>
      <c r="AH77" s="2722">
        <f t="shared" si="54"/>
        <v>49.666666666666664</v>
      </c>
      <c r="AI77" s="2753">
        <f t="shared" si="67"/>
        <v>-2.6666666666666643</v>
      </c>
      <c r="AJ77" s="17">
        <f t="shared" si="55"/>
        <v>-1</v>
      </c>
      <c r="AK77" s="17">
        <f t="shared" si="56"/>
        <v>-3</v>
      </c>
      <c r="AL77" s="2761" t="str">
        <f t="shared" si="68"/>
        <v xml:space="preserve">悪化 </v>
      </c>
      <c r="AM77" s="27">
        <f>'6兵庫県CI先行個別指標'!Q425</f>
        <v>103.1</v>
      </c>
      <c r="AN77" s="2722">
        <f t="shared" si="57"/>
        <v>103.56666666666666</v>
      </c>
      <c r="AO77" s="2722">
        <f t="shared" si="58"/>
        <v>-0.1666666666666714</v>
      </c>
      <c r="AP77" s="17">
        <f t="shared" si="59"/>
        <v>-1</v>
      </c>
      <c r="AQ77" s="17">
        <f t="shared" si="60"/>
        <v>1</v>
      </c>
      <c r="AR77" s="2570" t="str">
        <f t="shared" si="69"/>
        <v xml:space="preserve"> ?</v>
      </c>
    </row>
    <row r="78" spans="1:44">
      <c r="A78" s="764"/>
      <c r="B78" s="564" t="s">
        <v>14</v>
      </c>
      <c r="C78" s="27">
        <f>'6兵庫県CI先行個別指標'!K426</f>
        <v>97.8</v>
      </c>
      <c r="D78" s="2722">
        <f t="shared" si="35"/>
        <v>98.933333333333337</v>
      </c>
      <c r="E78" s="2722">
        <f t="shared" si="36"/>
        <v>-0.73333333333333428</v>
      </c>
      <c r="F78" s="17">
        <f t="shared" si="37"/>
        <v>-1</v>
      </c>
      <c r="G78" s="17">
        <f t="shared" si="38"/>
        <v>-1</v>
      </c>
      <c r="H78" s="2761" t="str">
        <f t="shared" si="61"/>
        <v xml:space="preserve"> ?</v>
      </c>
      <c r="I78" s="27">
        <f>'6兵庫県CI先行個別指標'!L426</f>
        <v>112.8</v>
      </c>
      <c r="J78" s="2722">
        <f t="shared" si="39"/>
        <v>109.30000000000001</v>
      </c>
      <c r="K78" s="2753">
        <f t="shared" si="62"/>
        <v>-2.833333333333357</v>
      </c>
      <c r="L78" s="17">
        <f t="shared" si="40"/>
        <v>-1</v>
      </c>
      <c r="M78" s="17">
        <f t="shared" si="41"/>
        <v>-3</v>
      </c>
      <c r="N78" s="2761" t="str">
        <f t="shared" si="63"/>
        <v xml:space="preserve">悪化 </v>
      </c>
      <c r="O78" s="27">
        <f>'6兵庫県CI先行個別指標'!M426</f>
        <v>2269</v>
      </c>
      <c r="P78" s="2722">
        <f t="shared" si="42"/>
        <v>2487.3333333333335</v>
      </c>
      <c r="Q78" s="2722">
        <f t="shared" si="43"/>
        <v>-63.666666666666515</v>
      </c>
      <c r="R78" s="17">
        <f t="shared" si="44"/>
        <v>-1</v>
      </c>
      <c r="S78" s="17">
        <f t="shared" si="45"/>
        <v>-1</v>
      </c>
      <c r="T78" s="2761" t="str">
        <f t="shared" si="64"/>
        <v xml:space="preserve"> ?</v>
      </c>
      <c r="U78" s="28">
        <f>'6兵庫県CI先行個別指標'!N426</f>
        <v>16439</v>
      </c>
      <c r="V78" s="2732">
        <f t="shared" si="46"/>
        <v>15710.333333333334</v>
      </c>
      <c r="W78" s="2729">
        <f t="shared" si="47"/>
        <v>247</v>
      </c>
      <c r="X78" s="17">
        <f t="shared" si="48"/>
        <v>1</v>
      </c>
      <c r="Y78" s="17">
        <f t="shared" si="49"/>
        <v>-1</v>
      </c>
      <c r="Z78" s="2761" t="str">
        <f t="shared" si="65"/>
        <v xml:space="preserve"> ?</v>
      </c>
      <c r="AA78" s="28">
        <f>'6兵庫県CI先行個別指標'!O426</f>
        <v>10751</v>
      </c>
      <c r="AB78" s="2722">
        <f t="shared" si="50"/>
        <v>10418</v>
      </c>
      <c r="AC78" s="2722">
        <f t="shared" si="51"/>
        <v>191.66666666666606</v>
      </c>
      <c r="AD78" s="17">
        <f t="shared" si="52"/>
        <v>1</v>
      </c>
      <c r="AE78" s="17">
        <f t="shared" si="53"/>
        <v>-1</v>
      </c>
      <c r="AF78" s="2761" t="str">
        <f t="shared" si="66"/>
        <v xml:space="preserve"> ?</v>
      </c>
      <c r="AG78" s="28">
        <f>'6兵庫県CI先行個別指標'!P426</f>
        <v>48</v>
      </c>
      <c r="AH78" s="2722">
        <f t="shared" si="54"/>
        <v>50</v>
      </c>
      <c r="AI78" s="2753">
        <f t="shared" si="67"/>
        <v>-0.3333333333333357</v>
      </c>
      <c r="AJ78" s="17">
        <f t="shared" si="55"/>
        <v>-1</v>
      </c>
      <c r="AK78" s="17">
        <f t="shared" si="56"/>
        <v>-3</v>
      </c>
      <c r="AL78" s="2761" t="str">
        <f t="shared" si="68"/>
        <v xml:space="preserve">悪化 </v>
      </c>
      <c r="AM78" s="27">
        <f>'6兵庫県CI先行個別指標'!Q426</f>
        <v>102.9</v>
      </c>
      <c r="AN78" s="2722">
        <f t="shared" si="57"/>
        <v>103.16666666666667</v>
      </c>
      <c r="AO78" s="2722">
        <f t="shared" si="58"/>
        <v>-0.39999999999999147</v>
      </c>
      <c r="AP78" s="17">
        <f t="shared" si="59"/>
        <v>-1</v>
      </c>
      <c r="AQ78" s="17">
        <f t="shared" si="60"/>
        <v>-1</v>
      </c>
      <c r="AR78" s="2570" t="str">
        <f t="shared" si="69"/>
        <v xml:space="preserve"> ?</v>
      </c>
    </row>
    <row r="79" spans="1:44">
      <c r="A79" s="763" t="s">
        <v>1421</v>
      </c>
      <c r="B79" s="765" t="s">
        <v>3</v>
      </c>
      <c r="C79" s="25">
        <f>'6兵庫県CI先行個別指標'!K427</f>
        <v>97.8</v>
      </c>
      <c r="D79" s="2738">
        <f t="shared" si="35"/>
        <v>98.033333333333346</v>
      </c>
      <c r="E79" s="2738">
        <f t="shared" si="36"/>
        <v>-0.89999999999999147</v>
      </c>
      <c r="F79" s="404">
        <f t="shared" si="37"/>
        <v>-1</v>
      </c>
      <c r="G79" s="404">
        <f t="shared" si="38"/>
        <v>-1</v>
      </c>
      <c r="H79" s="2760" t="str">
        <f t="shared" si="61"/>
        <v xml:space="preserve"> ?</v>
      </c>
      <c r="I79" s="25">
        <f>'6兵庫県CI先行個別指標'!L427</f>
        <v>107.2</v>
      </c>
      <c r="J79" s="2738">
        <f t="shared" si="39"/>
        <v>109.46666666666665</v>
      </c>
      <c r="K79" s="2755">
        <f t="shared" si="62"/>
        <v>-0.16666666666664298</v>
      </c>
      <c r="L79" s="404">
        <f t="shared" si="40"/>
        <v>-1</v>
      </c>
      <c r="M79" s="404">
        <f t="shared" si="41"/>
        <v>-3</v>
      </c>
      <c r="N79" s="2760" t="str">
        <f t="shared" si="63"/>
        <v xml:space="preserve">悪化 </v>
      </c>
      <c r="O79" s="25">
        <f>'6兵庫県CI先行個別指標'!M427</f>
        <v>1889</v>
      </c>
      <c r="P79" s="2738">
        <f t="shared" si="42"/>
        <v>2083.3333333333335</v>
      </c>
      <c r="Q79" s="2738">
        <f t="shared" si="43"/>
        <v>-404</v>
      </c>
      <c r="R79" s="404">
        <f t="shared" si="44"/>
        <v>-1</v>
      </c>
      <c r="S79" s="404">
        <f t="shared" si="45"/>
        <v>-3</v>
      </c>
      <c r="T79" s="2760" t="str">
        <f t="shared" si="64"/>
        <v xml:space="preserve">悪化 </v>
      </c>
      <c r="U79" s="26">
        <f>'6兵庫県CI先行個別指標'!N427</f>
        <v>15293</v>
      </c>
      <c r="V79" s="2739">
        <f t="shared" si="46"/>
        <v>15631.333333333334</v>
      </c>
      <c r="W79" s="2740">
        <f t="shared" si="47"/>
        <v>-79</v>
      </c>
      <c r="X79" s="404">
        <f t="shared" si="48"/>
        <v>-1</v>
      </c>
      <c r="Y79" s="404">
        <f t="shared" si="49"/>
        <v>-1</v>
      </c>
      <c r="Z79" s="2760" t="str">
        <f t="shared" si="65"/>
        <v xml:space="preserve"> ?</v>
      </c>
      <c r="AA79" s="26">
        <f>'6兵庫県CI先行個別指標'!O427</f>
        <v>9801</v>
      </c>
      <c r="AB79" s="2738">
        <f t="shared" si="50"/>
        <v>10261.666666666666</v>
      </c>
      <c r="AC79" s="2738">
        <f t="shared" si="51"/>
        <v>-156.33333333333394</v>
      </c>
      <c r="AD79" s="404">
        <f t="shared" si="52"/>
        <v>-1</v>
      </c>
      <c r="AE79" s="404">
        <f t="shared" si="53"/>
        <v>-1</v>
      </c>
      <c r="AF79" s="2760" t="str">
        <f t="shared" si="66"/>
        <v xml:space="preserve"> ?</v>
      </c>
      <c r="AG79" s="26">
        <f>'6兵庫県CI先行個別指標'!P427</f>
        <v>52</v>
      </c>
      <c r="AH79" s="2738">
        <f t="shared" si="54"/>
        <v>52</v>
      </c>
      <c r="AI79" s="2755">
        <f t="shared" si="67"/>
        <v>-2</v>
      </c>
      <c r="AJ79" s="404">
        <f t="shared" si="55"/>
        <v>-1</v>
      </c>
      <c r="AK79" s="404">
        <f t="shared" si="56"/>
        <v>-3</v>
      </c>
      <c r="AL79" s="2760" t="str">
        <f t="shared" si="68"/>
        <v xml:space="preserve">悪化 </v>
      </c>
      <c r="AM79" s="25">
        <f>'6兵庫県CI先行個別指標'!Q427</f>
        <v>103</v>
      </c>
      <c r="AN79" s="2738">
        <f t="shared" si="57"/>
        <v>103</v>
      </c>
      <c r="AO79" s="2738">
        <f t="shared" si="58"/>
        <v>-0.1666666666666714</v>
      </c>
      <c r="AP79" s="404">
        <f t="shared" si="59"/>
        <v>-1</v>
      </c>
      <c r="AQ79" s="404">
        <f t="shared" si="60"/>
        <v>-3</v>
      </c>
      <c r="AR79" s="2756" t="str">
        <f t="shared" si="69"/>
        <v xml:space="preserve">悪化 </v>
      </c>
    </row>
    <row r="80" spans="1:44">
      <c r="A80" s="764">
        <v>2024</v>
      </c>
      <c r="B80" s="564" t="s">
        <v>4</v>
      </c>
      <c r="C80" s="27">
        <f>'6兵庫県CI先行個別指標'!K428</f>
        <v>98.9</v>
      </c>
      <c r="D80" s="2741">
        <f t="shared" si="35"/>
        <v>98.166666666666671</v>
      </c>
      <c r="E80" s="2741">
        <f t="shared" si="36"/>
        <v>0.13333333333332575</v>
      </c>
      <c r="F80" s="17">
        <f t="shared" si="37"/>
        <v>1</v>
      </c>
      <c r="G80" s="17">
        <f t="shared" si="38"/>
        <v>-1</v>
      </c>
      <c r="H80" s="2761" t="str">
        <f t="shared" si="61"/>
        <v xml:space="preserve"> ?</v>
      </c>
      <c r="I80" s="27">
        <f>'6兵庫県CI先行個別指標'!L428</f>
        <v>112</v>
      </c>
      <c r="J80" s="2741">
        <f t="shared" si="39"/>
        <v>110.66666666666667</v>
      </c>
      <c r="K80" s="2753">
        <f t="shared" si="62"/>
        <v>-1.2000000000000171</v>
      </c>
      <c r="L80" s="17">
        <f t="shared" si="40"/>
        <v>-1</v>
      </c>
      <c r="M80" s="17">
        <f t="shared" si="41"/>
        <v>-3</v>
      </c>
      <c r="N80" s="2761" t="str">
        <f t="shared" si="63"/>
        <v xml:space="preserve">悪化 </v>
      </c>
      <c r="O80" s="27">
        <f>'6兵庫県CI先行個別指標'!M428</f>
        <v>2351</v>
      </c>
      <c r="P80" s="2741">
        <f t="shared" si="42"/>
        <v>2169.6666666666665</v>
      </c>
      <c r="Q80" s="2741">
        <f t="shared" si="43"/>
        <v>86.33333333333303</v>
      </c>
      <c r="R80" s="17">
        <f t="shared" si="44"/>
        <v>1</v>
      </c>
      <c r="S80" s="17">
        <f t="shared" si="45"/>
        <v>-1</v>
      </c>
      <c r="T80" s="2761" t="str">
        <f t="shared" si="64"/>
        <v xml:space="preserve"> ?</v>
      </c>
      <c r="U80" s="28">
        <f>'6兵庫県CI先行個別指標'!N428</f>
        <v>15496</v>
      </c>
      <c r="V80" s="2742">
        <f t="shared" si="46"/>
        <v>15742.666666666666</v>
      </c>
      <c r="W80" s="2743">
        <f t="shared" si="47"/>
        <v>111.33333333333212</v>
      </c>
      <c r="X80" s="17">
        <f t="shared" si="48"/>
        <v>1</v>
      </c>
      <c r="Y80" s="17">
        <f t="shared" si="49"/>
        <v>1</v>
      </c>
      <c r="Z80" s="2761" t="str">
        <f t="shared" si="65"/>
        <v xml:space="preserve"> ?</v>
      </c>
      <c r="AA80" s="28">
        <f>'6兵庫県CI先行個別指標'!O428</f>
        <v>9303</v>
      </c>
      <c r="AB80" s="2741">
        <f t="shared" si="50"/>
        <v>9951.6666666666661</v>
      </c>
      <c r="AC80" s="2741">
        <f t="shared" si="51"/>
        <v>-310</v>
      </c>
      <c r="AD80" s="17">
        <f t="shared" si="52"/>
        <v>-1</v>
      </c>
      <c r="AE80" s="17">
        <f t="shared" si="53"/>
        <v>-1</v>
      </c>
      <c r="AF80" s="2761" t="str">
        <f t="shared" si="66"/>
        <v xml:space="preserve"> ?</v>
      </c>
      <c r="AG80" s="28">
        <f>'6兵庫県CI先行個別指標'!P428</f>
        <v>57</v>
      </c>
      <c r="AH80" s="2741">
        <f t="shared" si="54"/>
        <v>52.333333333333336</v>
      </c>
      <c r="AI80" s="2753">
        <f t="shared" si="67"/>
        <v>-0.3333333333333357</v>
      </c>
      <c r="AJ80" s="17">
        <f t="shared" si="55"/>
        <v>-1</v>
      </c>
      <c r="AK80" s="17">
        <f t="shared" si="56"/>
        <v>-3</v>
      </c>
      <c r="AL80" s="2761" t="str">
        <f t="shared" si="68"/>
        <v xml:space="preserve">悪化 </v>
      </c>
      <c r="AM80" s="27">
        <f>'6兵庫県CI先行個別指標'!Q428</f>
        <v>102.5</v>
      </c>
      <c r="AN80" s="2741">
        <f t="shared" si="57"/>
        <v>102.8</v>
      </c>
      <c r="AO80" s="2741">
        <f t="shared" si="58"/>
        <v>-0.20000000000000284</v>
      </c>
      <c r="AP80" s="17">
        <f t="shared" si="59"/>
        <v>-1</v>
      </c>
      <c r="AQ80" s="17">
        <f t="shared" si="60"/>
        <v>-3</v>
      </c>
      <c r="AR80" s="2570" t="str">
        <f t="shared" si="69"/>
        <v xml:space="preserve">悪化 </v>
      </c>
    </row>
    <row r="81" spans="1:44">
      <c r="A81" s="764"/>
      <c r="B81" s="564" t="s">
        <v>5</v>
      </c>
      <c r="C81" s="27">
        <f>'6兵庫県CI先行個別指標'!K429</f>
        <v>98.5</v>
      </c>
      <c r="D81" s="2741">
        <f t="shared" si="35"/>
        <v>98.399999999999991</v>
      </c>
      <c r="E81" s="2741">
        <f t="shared" si="36"/>
        <v>0.23333333333332007</v>
      </c>
      <c r="F81" s="17">
        <f t="shared" si="37"/>
        <v>1</v>
      </c>
      <c r="G81" s="17">
        <f t="shared" si="38"/>
        <v>1</v>
      </c>
      <c r="H81" s="2761" t="str">
        <f t="shared" si="61"/>
        <v xml:space="preserve"> ?</v>
      </c>
      <c r="I81" s="27">
        <f>'6兵庫県CI先行個別指標'!L429</f>
        <v>110.2</v>
      </c>
      <c r="J81" s="2741">
        <f t="shared" si="39"/>
        <v>109.8</v>
      </c>
      <c r="K81" s="2753">
        <f t="shared" si="62"/>
        <v>0.86666666666667425</v>
      </c>
      <c r="L81" s="17">
        <f t="shared" si="40"/>
        <v>1</v>
      </c>
      <c r="M81" s="17">
        <f t="shared" si="41"/>
        <v>-1</v>
      </c>
      <c r="N81" s="2761" t="str">
        <f t="shared" si="63"/>
        <v xml:space="preserve"> ?</v>
      </c>
      <c r="O81" s="27">
        <f>'6兵庫県CI先行個別指標'!M429</f>
        <v>2227</v>
      </c>
      <c r="P81" s="2741">
        <f t="shared" si="42"/>
        <v>2155.6666666666665</v>
      </c>
      <c r="Q81" s="2741">
        <f t="shared" si="43"/>
        <v>-14</v>
      </c>
      <c r="R81" s="17">
        <f t="shared" si="44"/>
        <v>-1</v>
      </c>
      <c r="S81" s="17">
        <f t="shared" si="45"/>
        <v>-1</v>
      </c>
      <c r="T81" s="2761" t="str">
        <f t="shared" si="64"/>
        <v xml:space="preserve"> ?</v>
      </c>
      <c r="U81" s="28">
        <f>'6兵庫県CI先行個別指標'!N429</f>
        <v>15553</v>
      </c>
      <c r="V81" s="2742">
        <f t="shared" si="46"/>
        <v>15447.333333333334</v>
      </c>
      <c r="W81" s="2743">
        <f t="shared" si="47"/>
        <v>-295.33333333333212</v>
      </c>
      <c r="X81" s="17">
        <f t="shared" si="48"/>
        <v>-1</v>
      </c>
      <c r="Y81" s="17">
        <f t="shared" si="49"/>
        <v>-1</v>
      </c>
      <c r="Z81" s="2761" t="str">
        <f t="shared" si="65"/>
        <v xml:space="preserve"> ?</v>
      </c>
      <c r="AA81" s="28">
        <f>'6兵庫県CI先行個別指標'!O429</f>
        <v>9420</v>
      </c>
      <c r="AB81" s="2741">
        <f t="shared" si="50"/>
        <v>9508</v>
      </c>
      <c r="AC81" s="2741">
        <f t="shared" si="51"/>
        <v>-443.66666666666606</v>
      </c>
      <c r="AD81" s="17">
        <f t="shared" si="52"/>
        <v>-1</v>
      </c>
      <c r="AE81" s="17">
        <f t="shared" si="53"/>
        <v>-3</v>
      </c>
      <c r="AF81" s="2761" t="str">
        <f t="shared" si="66"/>
        <v xml:space="preserve">悪化 </v>
      </c>
      <c r="AG81" s="28">
        <f>'6兵庫県CI先行個別指標'!P429</f>
        <v>56</v>
      </c>
      <c r="AH81" s="2741">
        <f t="shared" si="54"/>
        <v>55</v>
      </c>
      <c r="AI81" s="2753">
        <f t="shared" si="67"/>
        <v>-2.6666666666666643</v>
      </c>
      <c r="AJ81" s="17">
        <f t="shared" si="55"/>
        <v>-1</v>
      </c>
      <c r="AK81" s="17">
        <f t="shared" si="56"/>
        <v>-3</v>
      </c>
      <c r="AL81" s="2761" t="str">
        <f t="shared" si="68"/>
        <v xml:space="preserve">悪化 </v>
      </c>
      <c r="AM81" s="27">
        <f>'6兵庫県CI先行個別指標'!Q429</f>
        <v>104.2</v>
      </c>
      <c r="AN81" s="2741">
        <f t="shared" si="57"/>
        <v>103.23333333333333</v>
      </c>
      <c r="AO81" s="2741">
        <f t="shared" si="58"/>
        <v>0.43333333333333712</v>
      </c>
      <c r="AP81" s="17">
        <f t="shared" si="59"/>
        <v>1</v>
      </c>
      <c r="AQ81" s="17">
        <f t="shared" si="60"/>
        <v>-1</v>
      </c>
      <c r="AR81" s="2570" t="str">
        <f t="shared" si="69"/>
        <v xml:space="preserve"> ?</v>
      </c>
    </row>
    <row r="82" spans="1:44">
      <c r="A82" s="764"/>
      <c r="B82" s="564" t="s">
        <v>6</v>
      </c>
      <c r="C82" s="27">
        <f>'6兵庫県CI先行個別指標'!K430</f>
        <v>95.6</v>
      </c>
      <c r="D82" s="2741">
        <f t="shared" si="35"/>
        <v>97.666666666666671</v>
      </c>
      <c r="E82" s="2741">
        <f t="shared" si="36"/>
        <v>-0.73333333333332007</v>
      </c>
      <c r="F82" s="17">
        <f t="shared" si="37"/>
        <v>-1</v>
      </c>
      <c r="G82" s="17">
        <f t="shared" si="38"/>
        <v>1</v>
      </c>
      <c r="H82" s="2761" t="str">
        <f t="shared" si="61"/>
        <v xml:space="preserve"> ?</v>
      </c>
      <c r="I82" s="27">
        <f>'6兵庫県CI先行個別指標'!L430</f>
        <v>108</v>
      </c>
      <c r="J82" s="2741">
        <f t="shared" si="39"/>
        <v>110.06666666666666</v>
      </c>
      <c r="K82" s="2753">
        <f t="shared" si="62"/>
        <v>-0.26666666666666572</v>
      </c>
      <c r="L82" s="17">
        <f t="shared" si="40"/>
        <v>-1</v>
      </c>
      <c r="M82" s="17">
        <f t="shared" si="41"/>
        <v>-1</v>
      </c>
      <c r="N82" s="2761" t="str">
        <f t="shared" si="63"/>
        <v xml:space="preserve"> ?</v>
      </c>
      <c r="O82" s="27">
        <f>'6兵庫県CI先行個別指標'!M430</f>
        <v>2258</v>
      </c>
      <c r="P82" s="2741">
        <f t="shared" si="42"/>
        <v>2278.6666666666665</v>
      </c>
      <c r="Q82" s="2741">
        <f t="shared" si="43"/>
        <v>123</v>
      </c>
      <c r="R82" s="17">
        <f t="shared" si="44"/>
        <v>1</v>
      </c>
      <c r="S82" s="17">
        <f t="shared" si="45"/>
        <v>1</v>
      </c>
      <c r="T82" s="2761" t="str">
        <f t="shared" si="64"/>
        <v xml:space="preserve"> ?</v>
      </c>
      <c r="U82" s="28">
        <f>'6兵庫県CI先行個別指標'!N430</f>
        <v>15003</v>
      </c>
      <c r="V82" s="2742">
        <f t="shared" si="46"/>
        <v>15350.666666666666</v>
      </c>
      <c r="W82" s="2743">
        <f t="shared" si="47"/>
        <v>-96.666666666667879</v>
      </c>
      <c r="X82" s="17">
        <f t="shared" si="48"/>
        <v>-1</v>
      </c>
      <c r="Y82" s="17">
        <f t="shared" si="49"/>
        <v>-1</v>
      </c>
      <c r="Z82" s="2761" t="str">
        <f t="shared" si="65"/>
        <v xml:space="preserve"> ?</v>
      </c>
      <c r="AA82" s="28">
        <f>'6兵庫県CI先行個別指標'!O430</f>
        <v>9785</v>
      </c>
      <c r="AB82" s="2741">
        <f t="shared" si="50"/>
        <v>9502.6666666666661</v>
      </c>
      <c r="AC82" s="2741">
        <f t="shared" si="51"/>
        <v>-5.3333333333339397</v>
      </c>
      <c r="AD82" s="17">
        <f t="shared" si="52"/>
        <v>-1</v>
      </c>
      <c r="AE82" s="17">
        <f t="shared" si="53"/>
        <v>-3</v>
      </c>
      <c r="AF82" s="2761" t="str">
        <f t="shared" si="66"/>
        <v xml:space="preserve">悪化 </v>
      </c>
      <c r="AG82" s="28">
        <f>'6兵庫県CI先行個別指標'!P430</f>
        <v>54</v>
      </c>
      <c r="AH82" s="2741">
        <f t="shared" si="54"/>
        <v>55.666666666666664</v>
      </c>
      <c r="AI82" s="2753">
        <f t="shared" si="67"/>
        <v>-0.6666666666666643</v>
      </c>
      <c r="AJ82" s="17">
        <f t="shared" si="55"/>
        <v>-1</v>
      </c>
      <c r="AK82" s="17">
        <f t="shared" si="56"/>
        <v>-3</v>
      </c>
      <c r="AL82" s="2761" t="str">
        <f t="shared" si="68"/>
        <v xml:space="preserve">悪化 </v>
      </c>
      <c r="AM82" s="27">
        <f>'6兵庫県CI先行個別指標'!Q430</f>
        <v>106.6</v>
      </c>
      <c r="AN82" s="2741">
        <f t="shared" si="57"/>
        <v>104.43333333333332</v>
      </c>
      <c r="AO82" s="2741">
        <f t="shared" si="58"/>
        <v>1.1999999999999886</v>
      </c>
      <c r="AP82" s="17">
        <f t="shared" si="59"/>
        <v>1</v>
      </c>
      <c r="AQ82" s="17">
        <f t="shared" si="60"/>
        <v>1</v>
      </c>
      <c r="AR82" s="2570" t="str">
        <f t="shared" si="69"/>
        <v xml:space="preserve"> ?</v>
      </c>
    </row>
    <row r="83" spans="1:44">
      <c r="A83" s="764"/>
      <c r="B83" s="564" t="s">
        <v>7</v>
      </c>
      <c r="C83" s="27">
        <f>'6兵庫県CI先行個別指標'!K431</f>
        <v>99.6</v>
      </c>
      <c r="D83" s="2741">
        <f t="shared" si="35"/>
        <v>97.899999999999991</v>
      </c>
      <c r="E83" s="2741">
        <f t="shared" si="36"/>
        <v>0.23333333333332007</v>
      </c>
      <c r="F83" s="17">
        <f t="shared" si="37"/>
        <v>1</v>
      </c>
      <c r="G83" s="17">
        <f t="shared" si="38"/>
        <v>1</v>
      </c>
      <c r="H83" s="2761" t="str">
        <f t="shared" si="61"/>
        <v xml:space="preserve"> ?</v>
      </c>
      <c r="I83" s="27">
        <f>'6兵庫県CI先行個別指標'!L431</f>
        <v>100.9</v>
      </c>
      <c r="J83" s="2741">
        <f t="shared" si="39"/>
        <v>106.36666666666667</v>
      </c>
      <c r="K83" s="2753">
        <f t="shared" si="62"/>
        <v>3.6999999999999886</v>
      </c>
      <c r="L83" s="17">
        <f t="shared" si="40"/>
        <v>1</v>
      </c>
      <c r="M83" s="17">
        <f t="shared" si="41"/>
        <v>1</v>
      </c>
      <c r="N83" s="2761" t="str">
        <f t="shared" si="63"/>
        <v xml:space="preserve"> ?</v>
      </c>
      <c r="O83" s="27">
        <f>'6兵庫県CI先行個別指標'!M431</f>
        <v>2125</v>
      </c>
      <c r="P83" s="2741">
        <f t="shared" si="42"/>
        <v>2203.3333333333335</v>
      </c>
      <c r="Q83" s="2741">
        <f t="shared" si="43"/>
        <v>-75.33333333333303</v>
      </c>
      <c r="R83" s="17">
        <f t="shared" si="44"/>
        <v>-1</v>
      </c>
      <c r="S83" s="17">
        <f t="shared" si="45"/>
        <v>-1</v>
      </c>
      <c r="T83" s="2761" t="str">
        <f t="shared" si="64"/>
        <v xml:space="preserve"> ?</v>
      </c>
      <c r="U83" s="28">
        <f>'6兵庫県CI先行個別指標'!N431</f>
        <v>15267</v>
      </c>
      <c r="V83" s="2742">
        <f t="shared" si="46"/>
        <v>15274.333333333334</v>
      </c>
      <c r="W83" s="2743">
        <f t="shared" si="47"/>
        <v>-76.333333333332121</v>
      </c>
      <c r="X83" s="17">
        <f t="shared" si="48"/>
        <v>-1</v>
      </c>
      <c r="Y83" s="17">
        <f t="shared" si="49"/>
        <v>-3</v>
      </c>
      <c r="Z83" s="2761" t="str">
        <f t="shared" si="65"/>
        <v xml:space="preserve">悪化 </v>
      </c>
      <c r="AA83" s="28">
        <f>'6兵庫県CI先行個別指標'!O431</f>
        <v>9988</v>
      </c>
      <c r="AB83" s="2741">
        <f t="shared" si="50"/>
        <v>9731</v>
      </c>
      <c r="AC83" s="2741">
        <f t="shared" si="51"/>
        <v>228.33333333333394</v>
      </c>
      <c r="AD83" s="17">
        <f t="shared" si="52"/>
        <v>1</v>
      </c>
      <c r="AE83" s="17">
        <f t="shared" si="53"/>
        <v>-1</v>
      </c>
      <c r="AF83" s="2761" t="str">
        <f t="shared" si="66"/>
        <v xml:space="preserve"> ?</v>
      </c>
      <c r="AG83" s="28">
        <f>'6兵庫県CI先行個別指標'!P431</f>
        <v>52</v>
      </c>
      <c r="AH83" s="2741">
        <f t="shared" si="54"/>
        <v>54</v>
      </c>
      <c r="AI83" s="2753">
        <f t="shared" si="67"/>
        <v>1.6666666666666643</v>
      </c>
      <c r="AJ83" s="17">
        <f t="shared" si="55"/>
        <v>1</v>
      </c>
      <c r="AK83" s="17">
        <f t="shared" si="56"/>
        <v>-1</v>
      </c>
      <c r="AL83" s="2761" t="str">
        <f t="shared" si="68"/>
        <v xml:space="preserve"> ?</v>
      </c>
      <c r="AM83" s="27">
        <f>'6兵庫県CI先行個別指標'!Q431</f>
        <v>108.4</v>
      </c>
      <c r="AN83" s="2741">
        <f t="shared" si="57"/>
        <v>106.40000000000002</v>
      </c>
      <c r="AO83" s="2741">
        <f t="shared" si="58"/>
        <v>1.966666666666697</v>
      </c>
      <c r="AP83" s="17">
        <f t="shared" si="59"/>
        <v>1</v>
      </c>
      <c r="AQ83" s="17">
        <f t="shared" si="60"/>
        <v>3</v>
      </c>
      <c r="AR83" s="2570" t="str">
        <f t="shared" si="69"/>
        <v xml:space="preserve">改善 </v>
      </c>
    </row>
    <row r="84" spans="1:44">
      <c r="A84" s="764"/>
      <c r="B84" s="564" t="s">
        <v>8</v>
      </c>
      <c r="C84" s="27">
        <f>'6兵庫県CI先行個別指標'!K432</f>
        <v>97.3</v>
      </c>
      <c r="D84" s="2741">
        <f t="shared" si="35"/>
        <v>97.5</v>
      </c>
      <c r="E84" s="2741">
        <f t="shared" si="36"/>
        <v>-0.39999999999999147</v>
      </c>
      <c r="F84" s="17">
        <f t="shared" si="37"/>
        <v>-1</v>
      </c>
      <c r="G84" s="17">
        <f t="shared" si="38"/>
        <v>-1</v>
      </c>
      <c r="H84" s="2761" t="str">
        <f t="shared" si="61"/>
        <v xml:space="preserve"> ?</v>
      </c>
      <c r="I84" s="27">
        <f>'6兵庫県CI先行個別指標'!L432</f>
        <v>111.5</v>
      </c>
      <c r="J84" s="2741">
        <f t="shared" si="39"/>
        <v>106.8</v>
      </c>
      <c r="K84" s="2753">
        <f t="shared" si="62"/>
        <v>-0.43333333333332291</v>
      </c>
      <c r="L84" s="17">
        <f t="shared" si="40"/>
        <v>-1</v>
      </c>
      <c r="M84" s="17">
        <f t="shared" si="41"/>
        <v>-1</v>
      </c>
      <c r="N84" s="2761" t="str">
        <f t="shared" si="63"/>
        <v xml:space="preserve"> ?</v>
      </c>
      <c r="O84" s="27">
        <f>'6兵庫県CI先行個別指標'!M432</f>
        <v>2310</v>
      </c>
      <c r="P84" s="2741">
        <f t="shared" si="42"/>
        <v>2231</v>
      </c>
      <c r="Q84" s="2741">
        <f t="shared" si="43"/>
        <v>27.666666666666515</v>
      </c>
      <c r="R84" s="17">
        <f t="shared" si="44"/>
        <v>1</v>
      </c>
      <c r="S84" s="17">
        <f t="shared" si="45"/>
        <v>1</v>
      </c>
      <c r="T84" s="2761" t="str">
        <f t="shared" si="64"/>
        <v xml:space="preserve"> ?</v>
      </c>
      <c r="U84" s="28">
        <f>'6兵庫県CI先行個別指標'!N432</f>
        <v>15113</v>
      </c>
      <c r="V84" s="2742">
        <f t="shared" si="46"/>
        <v>15127.666666666666</v>
      </c>
      <c r="W84" s="2743">
        <f t="shared" si="47"/>
        <v>-146.66666666666788</v>
      </c>
      <c r="X84" s="17">
        <f t="shared" si="48"/>
        <v>-1</v>
      </c>
      <c r="Y84" s="17">
        <f t="shared" si="49"/>
        <v>-3</v>
      </c>
      <c r="Z84" s="2761" t="str">
        <f t="shared" si="65"/>
        <v xml:space="preserve">悪化 </v>
      </c>
      <c r="AA84" s="28">
        <f>'6兵庫県CI先行個別指標'!O432</f>
        <v>10546</v>
      </c>
      <c r="AB84" s="2741">
        <f t="shared" si="50"/>
        <v>10106.333333333334</v>
      </c>
      <c r="AC84" s="2741">
        <f t="shared" si="51"/>
        <v>375.33333333333394</v>
      </c>
      <c r="AD84" s="17">
        <f t="shared" si="52"/>
        <v>1</v>
      </c>
      <c r="AE84" s="17">
        <f t="shared" si="53"/>
        <v>1</v>
      </c>
      <c r="AF84" s="2761" t="str">
        <f t="shared" si="66"/>
        <v xml:space="preserve"> ?</v>
      </c>
      <c r="AG84" s="28">
        <f>'6兵庫県CI先行個別指標'!P432</f>
        <v>46</v>
      </c>
      <c r="AH84" s="2741">
        <f t="shared" si="54"/>
        <v>50.666666666666664</v>
      </c>
      <c r="AI84" s="2753">
        <f t="shared" si="67"/>
        <v>3.3333333333333357</v>
      </c>
      <c r="AJ84" s="17">
        <f t="shared" si="55"/>
        <v>1</v>
      </c>
      <c r="AK84" s="17">
        <f t="shared" si="56"/>
        <v>1</v>
      </c>
      <c r="AL84" s="2761" t="str">
        <f t="shared" si="68"/>
        <v xml:space="preserve"> ?</v>
      </c>
      <c r="AM84" s="27">
        <f>'6兵庫県CI先行個別指標'!Q432</f>
        <v>107.4</v>
      </c>
      <c r="AN84" s="2741">
        <f t="shared" si="57"/>
        <v>107.46666666666665</v>
      </c>
      <c r="AO84" s="2741">
        <f t="shared" si="58"/>
        <v>1.0666666666666345</v>
      </c>
      <c r="AP84" s="17">
        <f t="shared" si="59"/>
        <v>1</v>
      </c>
      <c r="AQ84" s="17">
        <f t="shared" si="60"/>
        <v>3</v>
      </c>
      <c r="AR84" s="2570" t="str">
        <f t="shared" si="69"/>
        <v xml:space="preserve">改善 </v>
      </c>
    </row>
    <row r="85" spans="1:44">
      <c r="A85" s="764"/>
      <c r="B85" s="564" t="s">
        <v>9</v>
      </c>
      <c r="C85" s="27">
        <f>'6兵庫県CI先行個別指標'!K433</f>
        <v>102.2</v>
      </c>
      <c r="D85" s="2741">
        <f t="shared" si="35"/>
        <v>99.699999999999989</v>
      </c>
      <c r="E85" s="2741">
        <f t="shared" si="36"/>
        <v>2.1999999999999886</v>
      </c>
      <c r="F85" s="17">
        <f t="shared" si="37"/>
        <v>1</v>
      </c>
      <c r="G85" s="17">
        <f t="shared" si="38"/>
        <v>1</v>
      </c>
      <c r="H85" s="2761" t="str">
        <f t="shared" si="61"/>
        <v xml:space="preserve"> ?</v>
      </c>
      <c r="I85" s="27">
        <f>'6兵庫県CI先行個別指標'!L433</f>
        <v>103.8</v>
      </c>
      <c r="J85" s="2741">
        <f t="shared" si="39"/>
        <v>105.39999999999999</v>
      </c>
      <c r="K85" s="2753">
        <f t="shared" si="62"/>
        <v>1.4000000000000057</v>
      </c>
      <c r="L85" s="17">
        <f t="shared" si="40"/>
        <v>1</v>
      </c>
      <c r="M85" s="17">
        <f t="shared" si="41"/>
        <v>1</v>
      </c>
      <c r="N85" s="2761" t="str">
        <f t="shared" si="63"/>
        <v xml:space="preserve"> ?</v>
      </c>
      <c r="O85" s="27">
        <f>'6兵庫県CI先行個別指標'!M433</f>
        <v>2321</v>
      </c>
      <c r="P85" s="2741">
        <f t="shared" si="42"/>
        <v>2252</v>
      </c>
      <c r="Q85" s="2741">
        <f t="shared" si="43"/>
        <v>21</v>
      </c>
      <c r="R85" s="17">
        <f t="shared" si="44"/>
        <v>1</v>
      </c>
      <c r="S85" s="17">
        <f t="shared" si="45"/>
        <v>1</v>
      </c>
      <c r="T85" s="2761" t="str">
        <f t="shared" si="64"/>
        <v xml:space="preserve"> ?</v>
      </c>
      <c r="U85" s="28">
        <f>'6兵庫県CI先行個別指標'!N433</f>
        <v>15011</v>
      </c>
      <c r="V85" s="2742">
        <f t="shared" si="46"/>
        <v>15130.333333333334</v>
      </c>
      <c r="W85" s="2743">
        <f t="shared" si="47"/>
        <v>2.6666666666678793</v>
      </c>
      <c r="X85" s="17">
        <f t="shared" si="48"/>
        <v>1</v>
      </c>
      <c r="Y85" s="17">
        <f t="shared" si="49"/>
        <v>-1</v>
      </c>
      <c r="Z85" s="2761" t="str">
        <f t="shared" si="65"/>
        <v xml:space="preserve"> ?</v>
      </c>
      <c r="AA85" s="28">
        <f>'6兵庫県CI先行個別指標'!O433</f>
        <v>10680</v>
      </c>
      <c r="AB85" s="2741">
        <f t="shared" si="50"/>
        <v>10404.666666666666</v>
      </c>
      <c r="AC85" s="2741">
        <f t="shared" si="51"/>
        <v>298.33333333333212</v>
      </c>
      <c r="AD85" s="17">
        <f t="shared" si="52"/>
        <v>1</v>
      </c>
      <c r="AE85" s="17">
        <f t="shared" si="53"/>
        <v>3</v>
      </c>
      <c r="AF85" s="2761" t="str">
        <f t="shared" si="66"/>
        <v xml:space="preserve">改善 </v>
      </c>
      <c r="AG85" s="28">
        <f>'6兵庫県CI先行個別指標'!P433</f>
        <v>44</v>
      </c>
      <c r="AH85" s="2741">
        <f t="shared" si="54"/>
        <v>47.333333333333336</v>
      </c>
      <c r="AI85" s="2753">
        <f t="shared" si="67"/>
        <v>3.3333333333333286</v>
      </c>
      <c r="AJ85" s="17">
        <f t="shared" si="55"/>
        <v>1</v>
      </c>
      <c r="AK85" s="17">
        <f t="shared" si="56"/>
        <v>3</v>
      </c>
      <c r="AL85" s="2761" t="str">
        <f t="shared" si="68"/>
        <v xml:space="preserve">改善 </v>
      </c>
      <c r="AM85" s="27">
        <f>'6兵庫県CI先行個別指標'!Q433</f>
        <v>104.3</v>
      </c>
      <c r="AN85" s="2741">
        <f t="shared" si="57"/>
        <v>106.7</v>
      </c>
      <c r="AO85" s="2741">
        <f t="shared" si="58"/>
        <v>-0.76666666666665151</v>
      </c>
      <c r="AP85" s="17">
        <f t="shared" si="59"/>
        <v>-1</v>
      </c>
      <c r="AQ85" s="17">
        <f t="shared" si="60"/>
        <v>1</v>
      </c>
      <c r="AR85" s="2570" t="str">
        <f t="shared" si="69"/>
        <v xml:space="preserve"> ?</v>
      </c>
    </row>
    <row r="86" spans="1:44">
      <c r="A86" s="764"/>
      <c r="B86" s="564" t="s">
        <v>10</v>
      </c>
      <c r="C86" s="27">
        <f>'6兵庫県CI先行個別指標'!K434</f>
        <v>98.3</v>
      </c>
      <c r="D86" s="2741">
        <f t="shared" si="35"/>
        <v>99.266666666666666</v>
      </c>
      <c r="E86" s="2741">
        <f t="shared" si="36"/>
        <v>-0.43333333333332291</v>
      </c>
      <c r="F86" s="17">
        <f t="shared" si="37"/>
        <v>-1</v>
      </c>
      <c r="G86" s="17">
        <f t="shared" si="38"/>
        <v>-1</v>
      </c>
      <c r="H86" s="2761" t="str">
        <f t="shared" si="61"/>
        <v xml:space="preserve"> ?</v>
      </c>
      <c r="I86" s="27">
        <f>'6兵庫県CI先行個別指標'!L434</f>
        <v>121.2</v>
      </c>
      <c r="J86" s="2741">
        <f t="shared" si="39"/>
        <v>112.16666666666667</v>
      </c>
      <c r="K86" s="2753">
        <f t="shared" si="62"/>
        <v>-6.7666666666666799</v>
      </c>
      <c r="L86" s="17">
        <f t="shared" si="40"/>
        <v>-1</v>
      </c>
      <c r="M86" s="17">
        <f t="shared" si="41"/>
        <v>-1</v>
      </c>
      <c r="N86" s="2761" t="str">
        <f t="shared" si="63"/>
        <v xml:space="preserve"> ?</v>
      </c>
      <c r="O86" s="27">
        <f>'6兵庫県CI先行個別指標'!M434</f>
        <v>1692</v>
      </c>
      <c r="P86" s="2741">
        <f t="shared" si="42"/>
        <v>2107.6666666666665</v>
      </c>
      <c r="Q86" s="2741">
        <f t="shared" si="43"/>
        <v>-144.33333333333348</v>
      </c>
      <c r="R86" s="17">
        <f t="shared" si="44"/>
        <v>-1</v>
      </c>
      <c r="S86" s="17">
        <f t="shared" si="45"/>
        <v>1</v>
      </c>
      <c r="T86" s="2761" t="str">
        <f t="shared" si="64"/>
        <v xml:space="preserve"> ?</v>
      </c>
      <c r="U86" s="28">
        <f>'6兵庫県CI先行個別指標'!N434</f>
        <v>15189</v>
      </c>
      <c r="V86" s="2742">
        <f t="shared" si="46"/>
        <v>15104.333333333334</v>
      </c>
      <c r="W86" s="2743">
        <f t="shared" si="47"/>
        <v>-26</v>
      </c>
      <c r="X86" s="17">
        <f t="shared" si="48"/>
        <v>-1</v>
      </c>
      <c r="Y86" s="17">
        <f t="shared" si="49"/>
        <v>-1</v>
      </c>
      <c r="Z86" s="2761" t="str">
        <f t="shared" si="65"/>
        <v xml:space="preserve"> ?</v>
      </c>
      <c r="AA86" s="28">
        <f>'6兵庫県CI先行個別指標'!O434</f>
        <v>10748</v>
      </c>
      <c r="AB86" s="2741">
        <f t="shared" si="50"/>
        <v>10658</v>
      </c>
      <c r="AC86" s="2741">
        <f t="shared" si="51"/>
        <v>253.33333333333394</v>
      </c>
      <c r="AD86" s="17">
        <f t="shared" si="52"/>
        <v>1</v>
      </c>
      <c r="AE86" s="17">
        <f t="shared" si="53"/>
        <v>3</v>
      </c>
      <c r="AF86" s="2761" t="str">
        <f t="shared" si="66"/>
        <v xml:space="preserve">改善 </v>
      </c>
      <c r="AG86" s="28">
        <f>'6兵庫県CI先行個別指標'!P434</f>
        <v>43</v>
      </c>
      <c r="AH86" s="2741">
        <f t="shared" si="54"/>
        <v>44.333333333333336</v>
      </c>
      <c r="AI86" s="2753">
        <f t="shared" si="67"/>
        <v>3</v>
      </c>
      <c r="AJ86" s="17">
        <f t="shared" si="55"/>
        <v>1</v>
      </c>
      <c r="AK86" s="17">
        <f t="shared" si="56"/>
        <v>3</v>
      </c>
      <c r="AL86" s="2761" t="str">
        <f t="shared" si="68"/>
        <v xml:space="preserve">改善 </v>
      </c>
      <c r="AM86" s="27">
        <f>'6兵庫県CI先行個別指標'!Q434</f>
        <v>103.2</v>
      </c>
      <c r="AN86" s="2741">
        <f t="shared" si="57"/>
        <v>104.96666666666665</v>
      </c>
      <c r="AO86" s="2741">
        <f t="shared" si="58"/>
        <v>-1.7333333333333485</v>
      </c>
      <c r="AP86" s="17">
        <f t="shared" si="59"/>
        <v>-1</v>
      </c>
      <c r="AQ86" s="17">
        <f t="shared" si="60"/>
        <v>-1</v>
      </c>
      <c r="AR86" s="2570" t="str">
        <f t="shared" si="69"/>
        <v xml:space="preserve"> ?</v>
      </c>
    </row>
    <row r="87" spans="1:44">
      <c r="A87" s="764"/>
      <c r="B87" s="564" t="s">
        <v>11</v>
      </c>
      <c r="C87" s="27">
        <f>'6兵庫県CI先行個別指標'!K435</f>
        <v>99.6</v>
      </c>
      <c r="D87" s="2741">
        <f t="shared" si="35"/>
        <v>100.03333333333335</v>
      </c>
      <c r="E87" s="2741">
        <f t="shared" si="36"/>
        <v>0.76666666666667993</v>
      </c>
      <c r="F87" s="17">
        <f t="shared" si="37"/>
        <v>1</v>
      </c>
      <c r="G87" s="17">
        <f t="shared" si="38"/>
        <v>1</v>
      </c>
      <c r="H87" s="2761" t="str">
        <f t="shared" si="61"/>
        <v xml:space="preserve"> ?</v>
      </c>
      <c r="I87" s="27">
        <f>'6兵庫県CI先行個別指標'!L435</f>
        <v>121</v>
      </c>
      <c r="J87" s="2741">
        <f t="shared" si="39"/>
        <v>115.33333333333333</v>
      </c>
      <c r="K87" s="2753">
        <f t="shared" si="62"/>
        <v>-3.1666666666666572</v>
      </c>
      <c r="L87" s="17">
        <f t="shared" si="40"/>
        <v>-1</v>
      </c>
      <c r="M87" s="17">
        <f t="shared" si="41"/>
        <v>-1</v>
      </c>
      <c r="N87" s="2761" t="str">
        <f t="shared" si="63"/>
        <v xml:space="preserve"> ?</v>
      </c>
      <c r="O87" s="27">
        <f>'6兵庫県CI先行個別指標'!M435</f>
        <v>3821</v>
      </c>
      <c r="P87" s="2741">
        <f t="shared" si="42"/>
        <v>2611.3333333333335</v>
      </c>
      <c r="Q87" s="2741">
        <f t="shared" si="43"/>
        <v>503.66666666666697</v>
      </c>
      <c r="R87" s="17">
        <f t="shared" si="44"/>
        <v>1</v>
      </c>
      <c r="S87" s="17">
        <f t="shared" si="45"/>
        <v>1</v>
      </c>
      <c r="T87" s="2761" t="str">
        <f t="shared" si="64"/>
        <v xml:space="preserve"> ?</v>
      </c>
      <c r="U87" s="28">
        <f>'6兵庫県CI先行個別指標'!N435</f>
        <v>15124</v>
      </c>
      <c r="V87" s="2742">
        <f t="shared" si="46"/>
        <v>15108</v>
      </c>
      <c r="W87" s="2743">
        <f t="shared" si="47"/>
        <v>3.6666666666660603</v>
      </c>
      <c r="X87" s="17">
        <f t="shared" si="48"/>
        <v>1</v>
      </c>
      <c r="Y87" s="17">
        <f t="shared" si="49"/>
        <v>1</v>
      </c>
      <c r="Z87" s="2761" t="str">
        <f t="shared" si="65"/>
        <v xml:space="preserve"> ?</v>
      </c>
      <c r="AA87" s="28">
        <f>'6兵庫県CI先行個別指標'!O435</f>
        <v>10749</v>
      </c>
      <c r="AB87" s="2741">
        <f t="shared" si="50"/>
        <v>10725.666666666666</v>
      </c>
      <c r="AC87" s="2741">
        <f t="shared" si="51"/>
        <v>67.66666666666606</v>
      </c>
      <c r="AD87" s="17">
        <f t="shared" si="52"/>
        <v>1</v>
      </c>
      <c r="AE87" s="17">
        <f t="shared" si="53"/>
        <v>3</v>
      </c>
      <c r="AF87" s="2761" t="str">
        <f t="shared" si="66"/>
        <v xml:space="preserve">改善 </v>
      </c>
      <c r="AG87" s="28">
        <f>'6兵庫県CI先行個別指標'!P435</f>
        <v>33</v>
      </c>
      <c r="AH87" s="2741">
        <f t="shared" si="54"/>
        <v>40</v>
      </c>
      <c r="AI87" s="2753">
        <f t="shared" si="67"/>
        <v>4.3333333333333357</v>
      </c>
      <c r="AJ87" s="17">
        <f t="shared" si="55"/>
        <v>1</v>
      </c>
      <c r="AK87" s="17">
        <f t="shared" si="56"/>
        <v>3</v>
      </c>
      <c r="AL87" s="2761" t="str">
        <f t="shared" si="68"/>
        <v xml:space="preserve">改善 </v>
      </c>
      <c r="AM87" s="27">
        <f>'6兵庫県CI先行個別指標'!Q435</f>
        <v>104</v>
      </c>
      <c r="AN87" s="2741">
        <f t="shared" si="57"/>
        <v>103.83333333333333</v>
      </c>
      <c r="AO87" s="2741">
        <f t="shared" si="58"/>
        <v>-1.1333333333333258</v>
      </c>
      <c r="AP87" s="17">
        <f t="shared" si="59"/>
        <v>-1</v>
      </c>
      <c r="AQ87" s="17">
        <f t="shared" si="60"/>
        <v>-3</v>
      </c>
      <c r="AR87" s="2570" t="str">
        <f t="shared" si="69"/>
        <v xml:space="preserve">悪化 </v>
      </c>
    </row>
    <row r="88" spans="1:44">
      <c r="A88" s="764"/>
      <c r="B88" s="564" t="s">
        <v>12</v>
      </c>
      <c r="C88" s="27">
        <f>'6兵庫県CI先行個別指標'!K436</f>
        <v>98.9</v>
      </c>
      <c r="D88" s="2741">
        <f t="shared" si="35"/>
        <v>98.933333333333323</v>
      </c>
      <c r="E88" s="2741">
        <f t="shared" si="36"/>
        <v>-1.1000000000000227</v>
      </c>
      <c r="F88" s="17">
        <f t="shared" si="37"/>
        <v>-1</v>
      </c>
      <c r="G88" s="17">
        <f t="shared" si="38"/>
        <v>-1</v>
      </c>
      <c r="H88" s="2761" t="str">
        <f t="shared" si="61"/>
        <v xml:space="preserve"> ?</v>
      </c>
      <c r="I88" s="27">
        <f>'6兵庫県CI先行個別指標'!L436</f>
        <v>123.8</v>
      </c>
      <c r="J88" s="2741">
        <f t="shared" si="39"/>
        <v>122</v>
      </c>
      <c r="K88" s="2753">
        <f t="shared" si="62"/>
        <v>-6.6666666666666714</v>
      </c>
      <c r="L88" s="17">
        <f t="shared" si="40"/>
        <v>-1</v>
      </c>
      <c r="M88" s="17">
        <f t="shared" si="41"/>
        <v>-3</v>
      </c>
      <c r="N88" s="2761" t="str">
        <f t="shared" si="63"/>
        <v xml:space="preserve">悪化 </v>
      </c>
      <c r="O88" s="27">
        <f>'6兵庫県CI先行個別指標'!M436</f>
        <v>1896</v>
      </c>
      <c r="P88" s="2741">
        <f t="shared" si="42"/>
        <v>2469.6666666666665</v>
      </c>
      <c r="Q88" s="2741">
        <f t="shared" si="43"/>
        <v>-141.66666666666697</v>
      </c>
      <c r="R88" s="17">
        <f t="shared" si="44"/>
        <v>-1</v>
      </c>
      <c r="S88" s="17">
        <f t="shared" si="45"/>
        <v>-1</v>
      </c>
      <c r="T88" s="2761" t="str">
        <f t="shared" si="64"/>
        <v xml:space="preserve"> ?</v>
      </c>
      <c r="U88" s="28">
        <f>'6兵庫県CI先行個別指標'!N436</f>
        <v>15004</v>
      </c>
      <c r="V88" s="2742">
        <f t="shared" si="46"/>
        <v>15105.666666666666</v>
      </c>
      <c r="W88" s="2743">
        <f t="shared" si="47"/>
        <v>-2.3333333333339397</v>
      </c>
      <c r="X88" s="17">
        <f t="shared" si="48"/>
        <v>-1</v>
      </c>
      <c r="Y88" s="17">
        <f t="shared" si="49"/>
        <v>-1</v>
      </c>
      <c r="Z88" s="2761" t="str">
        <f t="shared" si="65"/>
        <v xml:space="preserve"> ?</v>
      </c>
      <c r="AA88" s="28">
        <f>'6兵庫県CI先行個別指標'!O436</f>
        <v>10884</v>
      </c>
      <c r="AB88" s="2741">
        <f t="shared" si="50"/>
        <v>10793.666666666666</v>
      </c>
      <c r="AC88" s="2741">
        <f t="shared" si="51"/>
        <v>68</v>
      </c>
      <c r="AD88" s="17">
        <f t="shared" si="52"/>
        <v>1</v>
      </c>
      <c r="AE88" s="17">
        <f t="shared" si="53"/>
        <v>3</v>
      </c>
      <c r="AF88" s="2761" t="str">
        <f t="shared" si="66"/>
        <v xml:space="preserve">改善 </v>
      </c>
      <c r="AG88" s="28">
        <f>'6兵庫県CI先行個別指標'!P436</f>
        <v>47</v>
      </c>
      <c r="AH88" s="2741">
        <f t="shared" si="54"/>
        <v>41</v>
      </c>
      <c r="AI88" s="2753">
        <f t="shared" si="67"/>
        <v>-1</v>
      </c>
      <c r="AJ88" s="17">
        <f t="shared" si="55"/>
        <v>-1</v>
      </c>
      <c r="AK88" s="17">
        <f t="shared" si="56"/>
        <v>1</v>
      </c>
      <c r="AL88" s="2761" t="str">
        <f t="shared" si="68"/>
        <v xml:space="preserve"> ?</v>
      </c>
      <c r="AM88" s="27">
        <f>'6兵庫県CI先行個別指標'!Q436</f>
        <v>104.1</v>
      </c>
      <c r="AN88" s="2741">
        <f t="shared" si="57"/>
        <v>103.76666666666665</v>
      </c>
      <c r="AO88" s="2741">
        <f t="shared" si="58"/>
        <v>-6.6666666666677088E-2</v>
      </c>
      <c r="AP88" s="17">
        <f t="shared" si="59"/>
        <v>-1</v>
      </c>
      <c r="AQ88" s="17">
        <f t="shared" si="60"/>
        <v>-3</v>
      </c>
      <c r="AR88" s="2570" t="str">
        <f t="shared" si="69"/>
        <v xml:space="preserve">悪化 </v>
      </c>
    </row>
    <row r="89" spans="1:44">
      <c r="A89" s="764"/>
      <c r="B89" s="564" t="s">
        <v>13</v>
      </c>
      <c r="C89" s="27">
        <f>'6兵庫県CI先行個別指標'!K437</f>
        <v>96.2</v>
      </c>
      <c r="D89" s="2741">
        <f t="shared" si="35"/>
        <v>98.233333333333334</v>
      </c>
      <c r="E89" s="2741">
        <f t="shared" si="36"/>
        <v>-0.69999999999998863</v>
      </c>
      <c r="F89" s="17">
        <f t="shared" si="37"/>
        <v>-1</v>
      </c>
      <c r="G89" s="17">
        <f t="shared" si="38"/>
        <v>-1</v>
      </c>
      <c r="H89" s="2761" t="str">
        <f t="shared" si="61"/>
        <v xml:space="preserve"> ?</v>
      </c>
      <c r="I89" s="27">
        <f>'6兵庫県CI先行個別指標'!L437</f>
        <v>136.4</v>
      </c>
      <c r="J89" s="2741">
        <f t="shared" si="39"/>
        <v>127.06666666666668</v>
      </c>
      <c r="K89" s="2753">
        <f t="shared" si="62"/>
        <v>-5.0666666666666771</v>
      </c>
      <c r="L89" s="17">
        <f t="shared" si="40"/>
        <v>-1</v>
      </c>
      <c r="M89" s="17">
        <f t="shared" si="41"/>
        <v>-3</v>
      </c>
      <c r="N89" s="2761" t="str">
        <f t="shared" si="63"/>
        <v xml:space="preserve">悪化 </v>
      </c>
      <c r="O89" s="27">
        <f>'6兵庫県CI先行個別指標'!M437</f>
        <v>2233</v>
      </c>
      <c r="P89" s="2741">
        <f t="shared" si="42"/>
        <v>2650</v>
      </c>
      <c r="Q89" s="2741">
        <f t="shared" si="43"/>
        <v>180.33333333333348</v>
      </c>
      <c r="R89" s="17">
        <f t="shared" si="44"/>
        <v>1</v>
      </c>
      <c r="S89" s="17">
        <f t="shared" si="45"/>
        <v>1</v>
      </c>
      <c r="T89" s="2761" t="str">
        <f t="shared" si="64"/>
        <v xml:space="preserve"> ?</v>
      </c>
      <c r="U89" s="28">
        <f>'6兵庫県CI先行個別指標'!N437</f>
        <v>14938</v>
      </c>
      <c r="V89" s="2742">
        <f t="shared" si="46"/>
        <v>15022</v>
      </c>
      <c r="W89" s="2743">
        <f t="shared" si="47"/>
        <v>-83.66666666666606</v>
      </c>
      <c r="X89" s="17">
        <f t="shared" si="48"/>
        <v>-1</v>
      </c>
      <c r="Y89" s="17">
        <f t="shared" si="49"/>
        <v>-1</v>
      </c>
      <c r="Z89" s="2761" t="str">
        <f t="shared" si="65"/>
        <v xml:space="preserve"> ?</v>
      </c>
      <c r="AA89" s="28">
        <f>'6兵庫県CI先行個別指標'!O437</f>
        <v>10629</v>
      </c>
      <c r="AB89" s="2741">
        <f t="shared" si="50"/>
        <v>10754</v>
      </c>
      <c r="AC89" s="2741">
        <f t="shared" si="51"/>
        <v>-39.66666666666606</v>
      </c>
      <c r="AD89" s="17">
        <f t="shared" si="52"/>
        <v>-1</v>
      </c>
      <c r="AE89" s="17">
        <f t="shared" si="53"/>
        <v>1</v>
      </c>
      <c r="AF89" s="2761" t="str">
        <f t="shared" si="66"/>
        <v xml:space="preserve"> ?</v>
      </c>
      <c r="AG89" s="28">
        <f>'6兵庫県CI先行個別指標'!P437</f>
        <v>44</v>
      </c>
      <c r="AH89" s="2741">
        <f t="shared" si="54"/>
        <v>41.333333333333336</v>
      </c>
      <c r="AI89" s="2753">
        <f t="shared" si="67"/>
        <v>-0.3333333333333357</v>
      </c>
      <c r="AJ89" s="17">
        <f t="shared" si="55"/>
        <v>-1</v>
      </c>
      <c r="AK89" s="17">
        <f t="shared" si="56"/>
        <v>-1</v>
      </c>
      <c r="AL89" s="2761" t="str">
        <f t="shared" si="68"/>
        <v xml:space="preserve"> ?</v>
      </c>
      <c r="AM89" s="27">
        <f>'6兵庫県CI先行個別指標'!Q437</f>
        <v>103</v>
      </c>
      <c r="AN89" s="2741">
        <f t="shared" si="57"/>
        <v>103.7</v>
      </c>
      <c r="AO89" s="2741">
        <f t="shared" si="58"/>
        <v>-6.6666666666648666E-2</v>
      </c>
      <c r="AP89" s="17">
        <f t="shared" si="59"/>
        <v>-1</v>
      </c>
      <c r="AQ89" s="17">
        <f t="shared" si="60"/>
        <v>-3</v>
      </c>
      <c r="AR89" s="2570" t="str">
        <f t="shared" si="69"/>
        <v xml:space="preserve">悪化 </v>
      </c>
    </row>
    <row r="90" spans="1:44">
      <c r="A90" s="778"/>
      <c r="B90" s="1388" t="s">
        <v>14</v>
      </c>
      <c r="C90" s="29">
        <f>'6兵庫県CI先行個別指標'!K438</f>
        <v>97</v>
      </c>
      <c r="D90" s="2744">
        <f t="shared" si="35"/>
        <v>97.366666666666674</v>
      </c>
      <c r="E90" s="2744">
        <f t="shared" si="36"/>
        <v>-0.86666666666666003</v>
      </c>
      <c r="F90" s="402">
        <f t="shared" si="37"/>
        <v>-1</v>
      </c>
      <c r="G90" s="402">
        <f t="shared" si="38"/>
        <v>-3</v>
      </c>
      <c r="H90" s="2762" t="str">
        <f t="shared" si="61"/>
        <v xml:space="preserve">悪化 </v>
      </c>
      <c r="I90" s="29">
        <f>'6兵庫県CI先行個別指標'!L438</f>
        <v>108.9</v>
      </c>
      <c r="J90" s="2744">
        <f t="shared" si="39"/>
        <v>123.03333333333335</v>
      </c>
      <c r="K90" s="2754">
        <f t="shared" si="62"/>
        <v>4.0333333333333314</v>
      </c>
      <c r="L90" s="402">
        <f t="shared" si="40"/>
        <v>1</v>
      </c>
      <c r="M90" s="402">
        <f t="shared" si="41"/>
        <v>-1</v>
      </c>
      <c r="N90" s="2762" t="str">
        <f t="shared" si="63"/>
        <v xml:space="preserve"> ?</v>
      </c>
      <c r="O90" s="29">
        <f>'6兵庫県CI先行個別指標'!M438</f>
        <v>2015</v>
      </c>
      <c r="P90" s="2744">
        <f t="shared" si="42"/>
        <v>2048</v>
      </c>
      <c r="Q90" s="2744">
        <f t="shared" si="43"/>
        <v>-602</v>
      </c>
      <c r="R90" s="402">
        <f t="shared" si="44"/>
        <v>-1</v>
      </c>
      <c r="S90" s="402">
        <f t="shared" si="45"/>
        <v>-1</v>
      </c>
      <c r="T90" s="2762" t="str">
        <f t="shared" si="64"/>
        <v xml:space="preserve"> ?</v>
      </c>
      <c r="U90" s="30">
        <f>'6兵庫県CI先行個別指標'!N438</f>
        <v>14981</v>
      </c>
      <c r="V90" s="2745">
        <f t="shared" si="46"/>
        <v>14974.333333333334</v>
      </c>
      <c r="W90" s="2746">
        <f t="shared" si="47"/>
        <v>-47.66666666666606</v>
      </c>
      <c r="X90" s="402">
        <f t="shared" si="48"/>
        <v>-1</v>
      </c>
      <c r="Y90" s="402">
        <f t="shared" si="49"/>
        <v>-3</v>
      </c>
      <c r="Z90" s="2762" t="str">
        <f t="shared" si="65"/>
        <v xml:space="preserve">悪化 </v>
      </c>
      <c r="AA90" s="30">
        <f>'6兵庫県CI先行個別指標'!O438</f>
        <v>9694</v>
      </c>
      <c r="AB90" s="2744">
        <f t="shared" si="50"/>
        <v>10402.333333333334</v>
      </c>
      <c r="AC90" s="2744">
        <f t="shared" si="51"/>
        <v>-351.66666666666606</v>
      </c>
      <c r="AD90" s="402">
        <f t="shared" si="52"/>
        <v>-1</v>
      </c>
      <c r="AE90" s="402">
        <f t="shared" si="53"/>
        <v>-1</v>
      </c>
      <c r="AF90" s="2762" t="str">
        <f t="shared" si="66"/>
        <v xml:space="preserve"> ?</v>
      </c>
      <c r="AG90" s="30">
        <f>'6兵庫県CI先行個別指標'!P438</f>
        <v>46</v>
      </c>
      <c r="AH90" s="2744">
        <f t="shared" si="54"/>
        <v>45.666666666666664</v>
      </c>
      <c r="AI90" s="2754">
        <f t="shared" si="67"/>
        <v>-4.3333333333333286</v>
      </c>
      <c r="AJ90" s="402">
        <f t="shared" si="55"/>
        <v>-1</v>
      </c>
      <c r="AK90" s="402">
        <f t="shared" si="56"/>
        <v>-3</v>
      </c>
      <c r="AL90" s="2762" t="str">
        <f t="shared" si="68"/>
        <v xml:space="preserve">悪化 </v>
      </c>
      <c r="AM90" s="29">
        <f>'6兵庫県CI先行個別指標'!Q438</f>
        <v>104.4</v>
      </c>
      <c r="AN90" s="2744">
        <f t="shared" si="57"/>
        <v>103.83333333333333</v>
      </c>
      <c r="AO90" s="2744">
        <f t="shared" si="58"/>
        <v>0.13333333333332575</v>
      </c>
      <c r="AP90" s="402">
        <f t="shared" si="59"/>
        <v>1</v>
      </c>
      <c r="AQ90" s="402">
        <f t="shared" si="60"/>
        <v>-1</v>
      </c>
      <c r="AR90" s="2757" t="str">
        <f t="shared" si="69"/>
        <v xml:space="preserve"> ?</v>
      </c>
    </row>
    <row r="91" spans="1:44">
      <c r="A91" s="764" t="s">
        <v>1466</v>
      </c>
      <c r="B91" s="564" t="s">
        <v>3</v>
      </c>
      <c r="C91" s="27">
        <f>'6兵庫県CI先行個別指標'!K439</f>
        <v>100.7</v>
      </c>
      <c r="D91" s="2741">
        <f t="shared" si="35"/>
        <v>97.966666666666654</v>
      </c>
      <c r="E91" s="2741">
        <f t="shared" si="36"/>
        <v>0.5999999999999801</v>
      </c>
      <c r="F91" s="17">
        <f t="shared" si="37"/>
        <v>1</v>
      </c>
      <c r="G91" s="17">
        <f t="shared" si="38"/>
        <v>-1</v>
      </c>
      <c r="H91" s="2761" t="str">
        <f t="shared" si="61"/>
        <v xml:space="preserve"> ?</v>
      </c>
      <c r="I91" s="27">
        <f>'6兵庫県CI先行個別指標'!L439</f>
        <v>109.5</v>
      </c>
      <c r="J91" s="2741">
        <f t="shared" si="39"/>
        <v>118.26666666666667</v>
      </c>
      <c r="K91" s="2753">
        <f t="shared" si="62"/>
        <v>4.7666666666666799</v>
      </c>
      <c r="L91" s="17">
        <f t="shared" si="40"/>
        <v>1</v>
      </c>
      <c r="M91" s="17">
        <f t="shared" si="41"/>
        <v>1</v>
      </c>
      <c r="N91" s="2761" t="str">
        <f t="shared" si="63"/>
        <v xml:space="preserve"> ?</v>
      </c>
      <c r="O91" s="27">
        <f>'6兵庫県CI先行個別指標'!M439</f>
        <v>2669</v>
      </c>
      <c r="P91" s="2741">
        <f t="shared" si="42"/>
        <v>2305.6666666666665</v>
      </c>
      <c r="Q91" s="2741">
        <f t="shared" si="43"/>
        <v>257.66666666666652</v>
      </c>
      <c r="R91" s="17">
        <f t="shared" si="44"/>
        <v>1</v>
      </c>
      <c r="S91" s="17">
        <f t="shared" si="45"/>
        <v>1</v>
      </c>
      <c r="T91" s="2761" t="str">
        <f t="shared" si="64"/>
        <v xml:space="preserve"> ?</v>
      </c>
      <c r="U91" s="28">
        <f>'6兵庫県CI先行個別指標'!N439</f>
        <v>15200</v>
      </c>
      <c r="V91" s="2742">
        <f t="shared" si="46"/>
        <v>15039.666666666666</v>
      </c>
      <c r="W91" s="2743">
        <f t="shared" si="47"/>
        <v>65.333333333332121</v>
      </c>
      <c r="X91" s="17">
        <f t="shared" si="48"/>
        <v>1</v>
      </c>
      <c r="Y91" s="17">
        <f t="shared" si="49"/>
        <v>-1</v>
      </c>
      <c r="Z91" s="2761" t="str">
        <f t="shared" si="65"/>
        <v xml:space="preserve"> ?</v>
      </c>
      <c r="AA91" s="28">
        <f>'6兵庫県CI先行個別指標'!O439</f>
        <v>10532</v>
      </c>
      <c r="AB91" s="2741">
        <f t="shared" si="50"/>
        <v>10285</v>
      </c>
      <c r="AC91" s="2741">
        <f t="shared" si="51"/>
        <v>-117.33333333333394</v>
      </c>
      <c r="AD91" s="17">
        <f t="shared" si="52"/>
        <v>-1</v>
      </c>
      <c r="AE91" s="17">
        <f t="shared" si="53"/>
        <v>-3</v>
      </c>
      <c r="AF91" s="2761" t="str">
        <f t="shared" si="66"/>
        <v xml:space="preserve">悪化 </v>
      </c>
      <c r="AG91" s="28">
        <f>'6兵庫県CI先行個別指標'!P439</f>
        <v>58</v>
      </c>
      <c r="AH91" s="2741">
        <f t="shared" si="54"/>
        <v>49.333333333333336</v>
      </c>
      <c r="AI91" s="2753">
        <f t="shared" si="67"/>
        <v>-3.6666666666666714</v>
      </c>
      <c r="AJ91" s="17">
        <f t="shared" si="55"/>
        <v>-1</v>
      </c>
      <c r="AK91" s="17">
        <f t="shared" si="56"/>
        <v>-3</v>
      </c>
      <c r="AL91" s="2761" t="str">
        <f t="shared" si="68"/>
        <v xml:space="preserve">悪化 </v>
      </c>
      <c r="AM91" s="27">
        <f>'6兵庫県CI先行個別指標'!Q439</f>
        <v>103.7</v>
      </c>
      <c r="AN91" s="2741">
        <f t="shared" si="57"/>
        <v>103.7</v>
      </c>
      <c r="AO91" s="2741">
        <f t="shared" si="58"/>
        <v>-0.13333333333332575</v>
      </c>
      <c r="AP91" s="17">
        <f t="shared" si="59"/>
        <v>-1</v>
      </c>
      <c r="AQ91" s="17">
        <f t="shared" si="60"/>
        <v>-1</v>
      </c>
      <c r="AR91" s="2570" t="str">
        <f t="shared" si="69"/>
        <v xml:space="preserve"> ?</v>
      </c>
    </row>
    <row r="92" spans="1:44">
      <c r="A92" s="764">
        <v>2025</v>
      </c>
      <c r="B92" s="564" t="s">
        <v>4</v>
      </c>
      <c r="C92" s="27">
        <f>'6兵庫県CI先行個別指標'!K440</f>
        <v>96.3</v>
      </c>
      <c r="D92" s="2741">
        <f t="shared" si="35"/>
        <v>98</v>
      </c>
      <c r="E92" s="2741">
        <f t="shared" si="36"/>
        <v>3.3333333333345649E-2</v>
      </c>
      <c r="F92" s="17">
        <f t="shared" si="37"/>
        <v>1</v>
      </c>
      <c r="G92" s="17">
        <f t="shared" si="38"/>
        <v>1</v>
      </c>
      <c r="H92" s="2761" t="str">
        <f t="shared" si="61"/>
        <v xml:space="preserve"> ?</v>
      </c>
      <c r="I92" s="27">
        <f>'6兵庫県CI先行個別指標'!L440</f>
        <v>103.8</v>
      </c>
      <c r="J92" s="2741">
        <f t="shared" si="39"/>
        <v>107.39999999999999</v>
      </c>
      <c r="K92" s="2753">
        <f t="shared" si="62"/>
        <v>10.866666666666674</v>
      </c>
      <c r="L92" s="17">
        <f t="shared" si="40"/>
        <v>1</v>
      </c>
      <c r="M92" s="17">
        <f t="shared" si="41"/>
        <v>3</v>
      </c>
      <c r="N92" s="2761" t="str">
        <f t="shared" si="63"/>
        <v xml:space="preserve">改善 </v>
      </c>
      <c r="O92" s="27">
        <f>'6兵庫県CI先行個別指標'!M440</f>
        <v>2632</v>
      </c>
      <c r="P92" s="2741">
        <f t="shared" si="42"/>
        <v>2438.6666666666665</v>
      </c>
      <c r="Q92" s="2741">
        <f t="shared" si="43"/>
        <v>133</v>
      </c>
      <c r="R92" s="17">
        <f t="shared" si="44"/>
        <v>1</v>
      </c>
      <c r="S92" s="17">
        <f t="shared" si="45"/>
        <v>1</v>
      </c>
      <c r="T92" s="2761" t="str">
        <f t="shared" si="64"/>
        <v xml:space="preserve"> ?</v>
      </c>
      <c r="U92" s="28">
        <f>'6兵庫県CI先行個別指標'!N440</f>
        <v>14963</v>
      </c>
      <c r="V92" s="2742">
        <f t="shared" si="46"/>
        <v>15048</v>
      </c>
      <c r="W92" s="2743">
        <f t="shared" si="47"/>
        <v>8.3333333333339397</v>
      </c>
      <c r="X92" s="17">
        <f t="shared" si="48"/>
        <v>1</v>
      </c>
      <c r="Y92" s="17">
        <f t="shared" si="49"/>
        <v>1</v>
      </c>
      <c r="Z92" s="2761" t="str">
        <f t="shared" si="65"/>
        <v xml:space="preserve"> ?</v>
      </c>
      <c r="AA92" s="28">
        <f>'6兵庫県CI先行個別指標'!O440</f>
        <v>11174</v>
      </c>
      <c r="AB92" s="2741">
        <f t="shared" si="50"/>
        <v>10466.666666666666</v>
      </c>
      <c r="AC92" s="2741">
        <f t="shared" si="51"/>
        <v>181.66666666666606</v>
      </c>
      <c r="AD92" s="17">
        <f t="shared" si="52"/>
        <v>1</v>
      </c>
      <c r="AE92" s="17">
        <f t="shared" si="53"/>
        <v>-1</v>
      </c>
      <c r="AF92" s="2761" t="str">
        <f t="shared" si="66"/>
        <v xml:space="preserve"> ?</v>
      </c>
      <c r="AG92" s="28">
        <f>'6兵庫県CI先行個別指標'!P440</f>
        <v>60</v>
      </c>
      <c r="AH92" s="2741">
        <f t="shared" si="54"/>
        <v>54.666666666666664</v>
      </c>
      <c r="AI92" s="2753">
        <f t="shared" si="67"/>
        <v>-5.3333333333333286</v>
      </c>
      <c r="AJ92" s="17">
        <f t="shared" si="55"/>
        <v>-1</v>
      </c>
      <c r="AK92" s="17">
        <f t="shared" si="56"/>
        <v>-3</v>
      </c>
      <c r="AL92" s="2761" t="str">
        <f t="shared" si="68"/>
        <v xml:space="preserve">悪化 </v>
      </c>
      <c r="AM92" s="27">
        <f>'6兵庫県CI先行個別指標'!Q440</f>
        <v>103.2</v>
      </c>
      <c r="AN92" s="2741">
        <f t="shared" si="57"/>
        <v>103.76666666666667</v>
      </c>
      <c r="AO92" s="2741">
        <f t="shared" si="58"/>
        <v>6.6666666666662877E-2</v>
      </c>
      <c r="AP92" s="17">
        <f t="shared" si="59"/>
        <v>1</v>
      </c>
      <c r="AQ92" s="17">
        <f t="shared" si="60"/>
        <v>1</v>
      </c>
      <c r="AR92" s="2570" t="str">
        <f t="shared" si="69"/>
        <v xml:space="preserve"> ?</v>
      </c>
    </row>
    <row r="93" spans="1:44">
      <c r="A93" s="764"/>
      <c r="B93" s="564" t="s">
        <v>5</v>
      </c>
      <c r="C93" s="27">
        <f>'6兵庫県CI先行個別指標'!K441</f>
        <v>94.6</v>
      </c>
      <c r="D93" s="2741">
        <f t="shared" si="35"/>
        <v>97.2</v>
      </c>
      <c r="E93" s="2741">
        <f t="shared" si="36"/>
        <v>-0.79999999999999716</v>
      </c>
      <c r="F93" s="17">
        <f t="shared" si="37"/>
        <v>-1</v>
      </c>
      <c r="G93" s="17">
        <f t="shared" si="38"/>
        <v>1</v>
      </c>
      <c r="H93" s="2761" t="str">
        <f t="shared" si="61"/>
        <v xml:space="preserve"> ?</v>
      </c>
      <c r="I93" s="27">
        <f>'6兵庫県CI先行個別指標'!L441</f>
        <v>111.1</v>
      </c>
      <c r="J93" s="2741">
        <f t="shared" si="39"/>
        <v>108.13333333333333</v>
      </c>
      <c r="K93" s="2753">
        <f t="shared" si="62"/>
        <v>-0.73333333333333428</v>
      </c>
      <c r="L93" s="17">
        <f t="shared" si="40"/>
        <v>-1</v>
      </c>
      <c r="M93" s="17">
        <f t="shared" si="41"/>
        <v>1</v>
      </c>
      <c r="N93" s="2761" t="str">
        <f t="shared" si="63"/>
        <v xml:space="preserve"> ?</v>
      </c>
      <c r="O93" s="27">
        <f>'6兵庫県CI先行個別指標'!M441</f>
        <v>2839</v>
      </c>
      <c r="P93" s="2741">
        <f t="shared" si="42"/>
        <v>2713.3333333333335</v>
      </c>
      <c r="Q93" s="2741">
        <f t="shared" si="43"/>
        <v>274.66666666666697</v>
      </c>
      <c r="R93" s="17">
        <f t="shared" si="44"/>
        <v>1</v>
      </c>
      <c r="S93" s="17">
        <f t="shared" si="45"/>
        <v>3</v>
      </c>
      <c r="T93" s="2761" t="str">
        <f t="shared" si="64"/>
        <v xml:space="preserve">改善 </v>
      </c>
      <c r="U93" s="28">
        <f>'6兵庫県CI先行個別指標'!N441</f>
        <v>15046</v>
      </c>
      <c r="V93" s="2742">
        <f t="shared" si="46"/>
        <v>15069.666666666666</v>
      </c>
      <c r="W93" s="2743">
        <f t="shared" si="47"/>
        <v>21.66666666666606</v>
      </c>
      <c r="X93" s="17">
        <f t="shared" si="48"/>
        <v>1</v>
      </c>
      <c r="Y93" s="17">
        <f t="shared" si="49"/>
        <v>3</v>
      </c>
      <c r="Z93" s="2761" t="str">
        <f t="shared" si="65"/>
        <v xml:space="preserve">改善 </v>
      </c>
      <c r="AA93" s="28">
        <f>'6兵庫県CI先行個別指標'!O441</f>
        <v>10096</v>
      </c>
      <c r="AB93" s="2741">
        <f t="shared" si="50"/>
        <v>10600.666666666666</v>
      </c>
      <c r="AC93" s="2741">
        <f t="shared" si="51"/>
        <v>134</v>
      </c>
      <c r="AD93" s="17">
        <f t="shared" si="52"/>
        <v>1</v>
      </c>
      <c r="AE93" s="17">
        <f t="shared" si="53"/>
        <v>1</v>
      </c>
      <c r="AF93" s="2761" t="str">
        <f t="shared" si="66"/>
        <v xml:space="preserve"> ?</v>
      </c>
      <c r="AG93" s="28">
        <f>'6兵庫県CI先行個別指標'!P441</f>
        <v>48</v>
      </c>
      <c r="AH93" s="2741">
        <f t="shared" si="54"/>
        <v>55.333333333333336</v>
      </c>
      <c r="AI93" s="2753">
        <f t="shared" si="67"/>
        <v>-0.6666666666666714</v>
      </c>
      <c r="AJ93" s="17">
        <f t="shared" si="55"/>
        <v>-1</v>
      </c>
      <c r="AK93" s="17">
        <f t="shared" si="56"/>
        <v>-3</v>
      </c>
      <c r="AL93" s="2761" t="str">
        <f t="shared" si="68"/>
        <v xml:space="preserve">悪化 </v>
      </c>
      <c r="AM93" s="27">
        <f>'6兵庫県CI先行個別指標'!Q441</f>
        <v>102.1</v>
      </c>
      <c r="AN93" s="2741">
        <f t="shared" si="57"/>
        <v>103</v>
      </c>
      <c r="AO93" s="2741">
        <f t="shared" si="58"/>
        <v>-0.76666666666666572</v>
      </c>
      <c r="AP93" s="17">
        <f t="shared" si="59"/>
        <v>-1</v>
      </c>
      <c r="AQ93" s="17">
        <f t="shared" si="60"/>
        <v>-1</v>
      </c>
      <c r="AR93" s="2570" t="str">
        <f t="shared" si="69"/>
        <v xml:space="preserve"> ?</v>
      </c>
    </row>
    <row r="94" spans="1:44">
      <c r="A94" s="764"/>
      <c r="B94" s="564" t="s">
        <v>6</v>
      </c>
      <c r="C94" s="27">
        <f>'6兵庫県CI先行個別指標'!K442</f>
        <v>95.5</v>
      </c>
      <c r="D94" s="2741">
        <f t="shared" si="35"/>
        <v>95.466666666666654</v>
      </c>
      <c r="E94" s="2741">
        <f t="shared" si="36"/>
        <v>-1.7333333333333485</v>
      </c>
      <c r="F94" s="17">
        <f t="shared" si="37"/>
        <v>-1</v>
      </c>
      <c r="G94" s="17">
        <f t="shared" si="38"/>
        <v>-1</v>
      </c>
      <c r="H94" s="2761" t="str">
        <f t="shared" si="61"/>
        <v xml:space="preserve"> ?</v>
      </c>
      <c r="I94" s="27">
        <f>'6兵庫県CI先行個別指標'!L442</f>
        <v>110</v>
      </c>
      <c r="J94" s="2741">
        <f t="shared" si="39"/>
        <v>108.3</v>
      </c>
      <c r="K94" s="2753">
        <f t="shared" si="62"/>
        <v>-0.1666666666666714</v>
      </c>
      <c r="L94" s="17">
        <f t="shared" si="40"/>
        <v>-1</v>
      </c>
      <c r="M94" s="17">
        <f t="shared" si="41"/>
        <v>-1</v>
      </c>
      <c r="N94" s="2761" t="str">
        <f t="shared" si="63"/>
        <v xml:space="preserve"> ?</v>
      </c>
      <c r="O94" s="27">
        <f>'6兵庫県CI先行個別指標'!M442</f>
        <v>1857</v>
      </c>
      <c r="P94" s="2741">
        <f t="shared" si="42"/>
        <v>2442.6666666666665</v>
      </c>
      <c r="Q94" s="2741">
        <f t="shared" si="43"/>
        <v>-270.66666666666697</v>
      </c>
      <c r="R94" s="17">
        <f t="shared" si="44"/>
        <v>-1</v>
      </c>
      <c r="S94" s="17">
        <f t="shared" si="45"/>
        <v>1</v>
      </c>
      <c r="T94" s="2761" t="str">
        <f t="shared" si="64"/>
        <v xml:space="preserve"> ?</v>
      </c>
      <c r="U94" s="28">
        <f>'6兵庫県CI先行個別指標'!N442</f>
        <v>14917</v>
      </c>
      <c r="V94" s="2742">
        <f t="shared" si="46"/>
        <v>14975.333333333334</v>
      </c>
      <c r="W94" s="2743">
        <f t="shared" si="47"/>
        <v>-94.333333333332121</v>
      </c>
      <c r="X94" s="17">
        <f t="shared" si="48"/>
        <v>-1</v>
      </c>
      <c r="Y94" s="17">
        <f t="shared" si="49"/>
        <v>1</v>
      </c>
      <c r="Z94" s="2761" t="str">
        <f t="shared" si="65"/>
        <v xml:space="preserve"> ?</v>
      </c>
      <c r="AA94" s="28">
        <f>'6兵庫県CI先行個別指標'!O442</f>
        <v>11331</v>
      </c>
      <c r="AB94" s="2741">
        <f t="shared" si="50"/>
        <v>10867</v>
      </c>
      <c r="AC94" s="2741">
        <f t="shared" si="51"/>
        <v>266.33333333333394</v>
      </c>
      <c r="AD94" s="17">
        <f t="shared" si="52"/>
        <v>1</v>
      </c>
      <c r="AE94" s="17">
        <f t="shared" si="53"/>
        <v>3</v>
      </c>
      <c r="AF94" s="2761" t="str">
        <f t="shared" si="66"/>
        <v xml:space="preserve">改善 </v>
      </c>
      <c r="AG94" s="28">
        <f>'6兵庫県CI先行個別指標'!P442</f>
        <v>82</v>
      </c>
      <c r="AH94" s="2741">
        <f t="shared" si="54"/>
        <v>63.333333333333336</v>
      </c>
      <c r="AI94" s="2753">
        <f t="shared" si="67"/>
        <v>-8</v>
      </c>
      <c r="AJ94" s="17">
        <f t="shared" si="55"/>
        <v>-1</v>
      </c>
      <c r="AK94" s="17">
        <f t="shared" si="56"/>
        <v>-3</v>
      </c>
      <c r="AL94" s="2761" t="str">
        <f t="shared" si="68"/>
        <v xml:space="preserve">悪化 </v>
      </c>
      <c r="AM94" s="27">
        <f>'6兵庫県CI先行個別指標'!Q442</f>
        <v>97.2</v>
      </c>
      <c r="AN94" s="2741">
        <f t="shared" si="57"/>
        <v>100.83333333333333</v>
      </c>
      <c r="AO94" s="2741">
        <f t="shared" si="58"/>
        <v>-2.1666666666666714</v>
      </c>
      <c r="AP94" s="17">
        <f t="shared" si="59"/>
        <v>-1</v>
      </c>
      <c r="AQ94" s="17">
        <f t="shared" si="60"/>
        <v>-1</v>
      </c>
      <c r="AR94" s="2570" t="str">
        <f t="shared" si="69"/>
        <v xml:space="preserve"> ?</v>
      </c>
    </row>
    <row r="95" spans="1:44">
      <c r="A95" s="764"/>
      <c r="B95" s="564" t="s">
        <v>7</v>
      </c>
      <c r="C95" s="27">
        <f>'6兵庫県CI先行個別指標'!K443</f>
        <v>96.8</v>
      </c>
      <c r="D95" s="2741">
        <f t="shared" si="35"/>
        <v>95.633333333333326</v>
      </c>
      <c r="E95" s="2741">
        <f t="shared" si="36"/>
        <v>0.1666666666666714</v>
      </c>
      <c r="F95" s="17">
        <f t="shared" si="37"/>
        <v>1</v>
      </c>
      <c r="G95" s="17">
        <f t="shared" si="38"/>
        <v>-1</v>
      </c>
      <c r="H95" s="2761" t="str">
        <f t="shared" si="61"/>
        <v xml:space="preserve"> ?</v>
      </c>
      <c r="I95" s="27">
        <f>'6兵庫県CI先行個別指標'!L443</f>
        <v>103.8</v>
      </c>
      <c r="J95" s="2741">
        <f t="shared" si="39"/>
        <v>108.3</v>
      </c>
      <c r="K95" s="2753">
        <f t="shared" si="62"/>
        <v>0</v>
      </c>
      <c r="L95" s="17">
        <f t="shared" si="40"/>
        <v>1</v>
      </c>
      <c r="M95" s="17">
        <f t="shared" si="41"/>
        <v>-1</v>
      </c>
      <c r="N95" s="2761" t="str">
        <f t="shared" si="63"/>
        <v xml:space="preserve"> ?</v>
      </c>
      <c r="O95" s="27">
        <f>'6兵庫県CI先行個別指標'!M443</f>
        <v>2093</v>
      </c>
      <c r="P95" s="2741">
        <f t="shared" si="42"/>
        <v>2263</v>
      </c>
      <c r="Q95" s="2741">
        <f t="shared" si="43"/>
        <v>-179.66666666666652</v>
      </c>
      <c r="R95" s="17">
        <f t="shared" si="44"/>
        <v>-1</v>
      </c>
      <c r="S95" s="17">
        <f t="shared" si="45"/>
        <v>-1</v>
      </c>
      <c r="T95" s="2761" t="str">
        <f t="shared" si="64"/>
        <v xml:space="preserve"> ?</v>
      </c>
      <c r="U95" s="28">
        <f>'6兵庫県CI先行個別指標'!N443</f>
        <v>15278</v>
      </c>
      <c r="V95" s="2742">
        <f t="shared" si="46"/>
        <v>15080.333333333334</v>
      </c>
      <c r="W95" s="2743">
        <f t="shared" si="47"/>
        <v>105</v>
      </c>
      <c r="X95" s="17">
        <f t="shared" si="48"/>
        <v>1</v>
      </c>
      <c r="Y95" s="17">
        <f t="shared" si="49"/>
        <v>1</v>
      </c>
      <c r="Z95" s="2761" t="str">
        <f t="shared" si="65"/>
        <v xml:space="preserve"> ?</v>
      </c>
      <c r="AA95" s="28">
        <f>'6兵庫県CI先行個別指標'!O443</f>
        <v>10355</v>
      </c>
      <c r="AB95" s="2741">
        <f t="shared" si="50"/>
        <v>10594</v>
      </c>
      <c r="AC95" s="2741">
        <f t="shared" si="51"/>
        <v>-273</v>
      </c>
      <c r="AD95" s="17">
        <f t="shared" si="52"/>
        <v>-1</v>
      </c>
      <c r="AE95" s="17">
        <f t="shared" si="53"/>
        <v>1</v>
      </c>
      <c r="AF95" s="2761" t="str">
        <f t="shared" si="66"/>
        <v xml:space="preserve"> ?</v>
      </c>
      <c r="AG95" s="28">
        <f>'6兵庫県CI先行個別指標'!P443</f>
        <v>58</v>
      </c>
      <c r="AH95" s="2741">
        <f t="shared" si="54"/>
        <v>62.666666666666664</v>
      </c>
      <c r="AI95" s="2753">
        <f t="shared" si="67"/>
        <v>0.6666666666666714</v>
      </c>
      <c r="AJ95" s="17">
        <f t="shared" si="55"/>
        <v>1</v>
      </c>
      <c r="AK95" s="17">
        <f t="shared" si="56"/>
        <v>-1</v>
      </c>
      <c r="AL95" s="2761" t="str">
        <f t="shared" si="68"/>
        <v xml:space="preserve"> ?</v>
      </c>
      <c r="AM95" s="27">
        <f>'6兵庫県CI先行個別指標'!Q443</f>
        <v>95.6</v>
      </c>
      <c r="AN95" s="2741">
        <f t="shared" si="57"/>
        <v>98.3</v>
      </c>
      <c r="AO95" s="2741">
        <f t="shared" si="58"/>
        <v>-2.5333333333333314</v>
      </c>
      <c r="AP95" s="17">
        <f t="shared" si="59"/>
        <v>-1</v>
      </c>
      <c r="AQ95" s="17">
        <f t="shared" si="60"/>
        <v>-3</v>
      </c>
      <c r="AR95" s="2570" t="str">
        <f t="shared" si="69"/>
        <v xml:space="preserve">悪化 </v>
      </c>
    </row>
    <row r="96" spans="1:44">
      <c r="A96" s="764"/>
      <c r="B96" s="564" t="s">
        <v>8</v>
      </c>
      <c r="C96" s="27">
        <f>'6兵庫県CI先行個別指標'!K444</f>
        <v>98.9</v>
      </c>
      <c r="D96" s="2741">
        <f t="shared" si="35"/>
        <v>97.066666666666677</v>
      </c>
      <c r="E96" s="2741">
        <f t="shared" si="36"/>
        <v>1.4333333333333513</v>
      </c>
      <c r="F96" s="17">
        <f t="shared" si="37"/>
        <v>1</v>
      </c>
      <c r="G96" s="17">
        <f t="shared" si="38"/>
        <v>1</v>
      </c>
      <c r="H96" s="2761" t="str">
        <f t="shared" si="61"/>
        <v xml:space="preserve"> ?</v>
      </c>
      <c r="I96" s="27">
        <f>'6兵庫県CI先行個別指標'!L444</f>
        <v>105.6</v>
      </c>
      <c r="J96" s="2741">
        <f t="shared" si="39"/>
        <v>106.46666666666665</v>
      </c>
      <c r="K96" s="2753">
        <f t="shared" si="62"/>
        <v>1.8333333333333428</v>
      </c>
      <c r="L96" s="17">
        <f t="shared" si="40"/>
        <v>1</v>
      </c>
      <c r="M96" s="17">
        <f t="shared" si="41"/>
        <v>1</v>
      </c>
      <c r="N96" s="2761" t="str">
        <f t="shared" si="63"/>
        <v xml:space="preserve"> ?</v>
      </c>
      <c r="O96" s="27">
        <f>'6兵庫県CI先行個別指標'!M444</f>
        <v>2265</v>
      </c>
      <c r="P96" s="2741">
        <f t="shared" si="42"/>
        <v>2071.6666666666665</v>
      </c>
      <c r="Q96" s="2741">
        <f t="shared" si="43"/>
        <v>-191.33333333333348</v>
      </c>
      <c r="R96" s="17">
        <f t="shared" si="44"/>
        <v>-1</v>
      </c>
      <c r="S96" s="17">
        <f t="shared" si="45"/>
        <v>-3</v>
      </c>
      <c r="T96" s="2761" t="str">
        <f t="shared" si="64"/>
        <v xml:space="preserve">悪化 </v>
      </c>
      <c r="U96" s="28">
        <f>'6兵庫県CI先行個別指標'!N444</f>
        <v>14601</v>
      </c>
      <c r="V96" s="2742">
        <f t="shared" si="46"/>
        <v>14932</v>
      </c>
      <c r="W96" s="2743">
        <f t="shared" si="47"/>
        <v>-148.33333333333394</v>
      </c>
      <c r="X96" s="17">
        <f t="shared" si="48"/>
        <v>-1</v>
      </c>
      <c r="Y96" s="17">
        <f t="shared" si="49"/>
        <v>-1</v>
      </c>
      <c r="Z96" s="2761" t="str">
        <f t="shared" si="65"/>
        <v xml:space="preserve"> ?</v>
      </c>
      <c r="AA96" s="28">
        <f>'6兵庫県CI先行個別指標'!O444</f>
        <v>10655</v>
      </c>
      <c r="AB96" s="2741">
        <f t="shared" si="50"/>
        <v>10780.333333333334</v>
      </c>
      <c r="AC96" s="2741">
        <f t="shared" si="51"/>
        <v>186.33333333333394</v>
      </c>
      <c r="AD96" s="17">
        <f t="shared" si="52"/>
        <v>1</v>
      </c>
      <c r="AE96" s="17">
        <f t="shared" si="53"/>
        <v>1</v>
      </c>
      <c r="AF96" s="2761" t="str">
        <f t="shared" si="66"/>
        <v xml:space="preserve"> ?</v>
      </c>
      <c r="AG96" s="28">
        <f>'6兵庫県CI先行個別指標'!P444</f>
        <v>53</v>
      </c>
      <c r="AH96" s="2741">
        <f t="shared" si="54"/>
        <v>64.333333333333329</v>
      </c>
      <c r="AI96" s="2753">
        <f t="shared" si="67"/>
        <v>-1.6666666666666643</v>
      </c>
      <c r="AJ96" s="17">
        <f t="shared" si="55"/>
        <v>-1</v>
      </c>
      <c r="AK96" s="17">
        <f t="shared" si="56"/>
        <v>-1</v>
      </c>
      <c r="AL96" s="2761" t="str">
        <f t="shared" si="68"/>
        <v xml:space="preserve"> ?</v>
      </c>
      <c r="AM96" s="27">
        <f>'6兵庫県CI先行個別指標'!Q444</f>
        <v>96.6</v>
      </c>
      <c r="AN96" s="2741">
        <f t="shared" si="57"/>
        <v>96.466666666666654</v>
      </c>
      <c r="AO96" s="2741">
        <f t="shared" si="58"/>
        <v>-1.8333333333333428</v>
      </c>
      <c r="AP96" s="17">
        <f t="shared" si="59"/>
        <v>-1</v>
      </c>
      <c r="AQ96" s="17">
        <f t="shared" si="60"/>
        <v>-3</v>
      </c>
      <c r="AR96" s="2570" t="str">
        <f t="shared" si="69"/>
        <v xml:space="preserve">悪化 </v>
      </c>
    </row>
    <row r="97" spans="1:44">
      <c r="A97" s="764"/>
      <c r="B97" s="564" t="s">
        <v>9</v>
      </c>
      <c r="C97" s="27">
        <f>'6兵庫県CI先行個別指標'!K445</f>
        <v>97.6</v>
      </c>
      <c r="D97" s="2741">
        <f t="shared" si="35"/>
        <v>97.766666666666652</v>
      </c>
      <c r="E97" s="2741">
        <f t="shared" si="36"/>
        <v>0.69999999999997442</v>
      </c>
      <c r="F97" s="17">
        <f t="shared" si="37"/>
        <v>1</v>
      </c>
      <c r="G97" s="17">
        <f t="shared" si="38"/>
        <v>3</v>
      </c>
      <c r="H97" s="2761" t="str">
        <f t="shared" si="61"/>
        <v xml:space="preserve">改善 </v>
      </c>
      <c r="I97" s="27">
        <f>'6兵庫県CI先行個別指標'!L445</f>
        <v>106</v>
      </c>
      <c r="J97" s="2741">
        <f t="shared" si="39"/>
        <v>105.13333333333333</v>
      </c>
      <c r="K97" s="2753">
        <f t="shared" si="62"/>
        <v>1.3333333333333286</v>
      </c>
      <c r="L97" s="17">
        <f t="shared" si="40"/>
        <v>1</v>
      </c>
      <c r="M97" s="17">
        <f t="shared" si="41"/>
        <v>3</v>
      </c>
      <c r="N97" s="2761" t="str">
        <f t="shared" si="63"/>
        <v xml:space="preserve">改善 </v>
      </c>
      <c r="O97" s="27">
        <f>'6兵庫県CI先行個別指標'!M445</f>
        <v>2049</v>
      </c>
      <c r="P97" s="2741">
        <f t="shared" si="42"/>
        <v>2135.6666666666665</v>
      </c>
      <c r="Q97" s="2741">
        <f t="shared" si="43"/>
        <v>64</v>
      </c>
      <c r="R97" s="17">
        <f t="shared" si="44"/>
        <v>1</v>
      </c>
      <c r="S97" s="17">
        <f t="shared" si="45"/>
        <v>-1</v>
      </c>
      <c r="T97" s="2761" t="str">
        <f t="shared" si="64"/>
        <v xml:space="preserve"> ?</v>
      </c>
      <c r="U97" s="28">
        <f>'6兵庫県CI先行個別指標'!N445</f>
        <v>14524</v>
      </c>
      <c r="V97" s="2742">
        <f t="shared" si="46"/>
        <v>14801</v>
      </c>
      <c r="W97" s="2743">
        <f t="shared" si="47"/>
        <v>-131</v>
      </c>
      <c r="X97" s="17">
        <f t="shared" si="48"/>
        <v>-1</v>
      </c>
      <c r="Y97" s="17">
        <f t="shared" si="49"/>
        <v>-1</v>
      </c>
      <c r="Z97" s="2761" t="str">
        <f t="shared" si="65"/>
        <v xml:space="preserve"> ?</v>
      </c>
      <c r="AA97" s="28">
        <f>'6兵庫県CI先行個別指標'!O445</f>
        <v>10240</v>
      </c>
      <c r="AB97" s="2741">
        <f t="shared" si="50"/>
        <v>10416.666666666666</v>
      </c>
      <c r="AC97" s="2741">
        <f t="shared" si="51"/>
        <v>-363.66666666666788</v>
      </c>
      <c r="AD97" s="17">
        <f t="shared" si="52"/>
        <v>-1</v>
      </c>
      <c r="AE97" s="17">
        <f t="shared" si="53"/>
        <v>-1</v>
      </c>
      <c r="AF97" s="2761" t="str">
        <f t="shared" si="66"/>
        <v xml:space="preserve"> ?</v>
      </c>
      <c r="AG97" s="28">
        <f>'6兵庫県CI先行個別指標'!P445</f>
        <v>42</v>
      </c>
      <c r="AH97" s="2741">
        <f t="shared" si="54"/>
        <v>51</v>
      </c>
      <c r="AI97" s="2753">
        <f t="shared" si="67"/>
        <v>13.333333333333329</v>
      </c>
      <c r="AJ97" s="17">
        <f t="shared" si="55"/>
        <v>1</v>
      </c>
      <c r="AK97" s="17">
        <f t="shared" si="56"/>
        <v>1</v>
      </c>
      <c r="AL97" s="2761" t="str">
        <f t="shared" si="68"/>
        <v xml:space="preserve"> ?</v>
      </c>
      <c r="AM97" s="27">
        <f>'6兵庫県CI先行個別指標'!Q445</f>
        <v>99</v>
      </c>
      <c r="AN97" s="2741">
        <f t="shared" si="57"/>
        <v>97.066666666666663</v>
      </c>
      <c r="AO97" s="2741">
        <f t="shared" si="58"/>
        <v>0.60000000000000853</v>
      </c>
      <c r="AP97" s="17">
        <f t="shared" si="59"/>
        <v>1</v>
      </c>
      <c r="AQ97" s="17">
        <f t="shared" si="60"/>
        <v>-1</v>
      </c>
      <c r="AR97" s="2570" t="str">
        <f t="shared" si="69"/>
        <v xml:space="preserve"> ?</v>
      </c>
    </row>
    <row r="98" spans="1:44">
      <c r="A98" s="764"/>
      <c r="B98" s="564" t="s">
        <v>10</v>
      </c>
      <c r="C98" s="27">
        <f>'6兵庫県CI先行個別指標'!K446</f>
        <v>94.2</v>
      </c>
      <c r="D98" s="2741">
        <f t="shared" ref="D98" si="70">AVERAGE(C96:C98)</f>
        <v>96.899999999999991</v>
      </c>
      <c r="E98" s="2741">
        <f t="shared" ref="E98" si="71">D98-D97</f>
        <v>-0.86666666666666003</v>
      </c>
      <c r="F98" s="17">
        <f t="shared" ref="F98" si="72">IF(E98&lt;0,-1,1)</f>
        <v>-1</v>
      </c>
      <c r="G98" s="17">
        <f t="shared" ref="G98" si="73">SUM(F96:F98)</f>
        <v>1</v>
      </c>
      <c r="H98" s="2761" t="str">
        <f t="shared" ref="H98" si="74">IF(G98=-3,"悪化 ",IF(G98=3,"改善 "," ?"))</f>
        <v xml:space="preserve"> ?</v>
      </c>
      <c r="I98" s="27">
        <f>'6兵庫県CI先行個別指標'!L446</f>
        <v>115.7</v>
      </c>
      <c r="J98" s="2741">
        <f t="shared" ref="J98" si="75">AVERAGE(I96:I98)</f>
        <v>109.10000000000001</v>
      </c>
      <c r="K98" s="2753">
        <f t="shared" ref="K98" si="76">(J98-J97)*-1</f>
        <v>-3.9666666666666828</v>
      </c>
      <c r="L98" s="17">
        <f t="shared" ref="L98" si="77">IF(K98&lt;0,-1,1)</f>
        <v>-1</v>
      </c>
      <c r="M98" s="17">
        <f t="shared" ref="M98" si="78">SUM(L96:L98)</f>
        <v>1</v>
      </c>
      <c r="N98" s="2761" t="str">
        <f t="shared" ref="N98" si="79">IF(M98=-3,"悪化 ",IF(M98=3,"改善 "," ?"))</f>
        <v xml:space="preserve"> ?</v>
      </c>
      <c r="O98" s="27">
        <f>'6兵庫県CI先行個別指標'!M446</f>
        <v>1856</v>
      </c>
      <c r="P98" s="2741">
        <f t="shared" ref="P98" si="80">AVERAGE(O96:O98)</f>
        <v>2056.6666666666665</v>
      </c>
      <c r="Q98" s="2741">
        <f t="shared" ref="Q98" si="81">P98-P97</f>
        <v>-79</v>
      </c>
      <c r="R98" s="17">
        <f t="shared" ref="R98" si="82">IF(Q98&lt;0,-1,1)</f>
        <v>-1</v>
      </c>
      <c r="S98" s="17">
        <f t="shared" ref="S98" si="83">SUM(R96:R98)</f>
        <v>-1</v>
      </c>
      <c r="T98" s="2761" t="str">
        <f t="shared" ref="T98" si="84">IF(S98=-3,"悪化 ",IF(S98=3,"改善 "," ?"))</f>
        <v xml:space="preserve"> ?</v>
      </c>
      <c r="U98" s="28">
        <f>'6兵庫県CI先行個別指標'!N446</f>
        <v>15011</v>
      </c>
      <c r="V98" s="2742">
        <f t="shared" ref="V98" si="85">AVERAGE(U96:U98)</f>
        <v>14712</v>
      </c>
      <c r="W98" s="2743">
        <f t="shared" ref="W98" si="86">V98-V97</f>
        <v>-89</v>
      </c>
      <c r="X98" s="17">
        <f t="shared" ref="X98" si="87">IF(W98&lt;0,-1,1)</f>
        <v>-1</v>
      </c>
      <c r="Y98" s="17">
        <f t="shared" ref="Y98" si="88">SUM(X96:X98)</f>
        <v>-3</v>
      </c>
      <c r="Z98" s="2761" t="str">
        <f t="shared" ref="Z98" si="89">IF(Y98=-3,"悪化 ",IF(Y98=3,"改善 "," ?"))</f>
        <v xml:space="preserve">悪化 </v>
      </c>
      <c r="AA98" s="28">
        <f>'6兵庫県CI先行個別指標'!O446</f>
        <v>9484</v>
      </c>
      <c r="AB98" s="2741">
        <f t="shared" ref="AB98" si="90">AVERAGE(AA96:AA98)</f>
        <v>10126.333333333334</v>
      </c>
      <c r="AC98" s="2741">
        <f t="shared" ref="AC98" si="91">AB98-AB97</f>
        <v>-290.33333333333212</v>
      </c>
      <c r="AD98" s="17">
        <f t="shared" ref="AD98" si="92">IF(AC98&lt;0,-1,1)</f>
        <v>-1</v>
      </c>
      <c r="AE98" s="17">
        <f t="shared" ref="AE98" si="93">SUM(AD96:AD98)</f>
        <v>-1</v>
      </c>
      <c r="AF98" s="2761" t="str">
        <f t="shared" ref="AF98" si="94">IF(AE98=-3,"悪化 ",IF(AE98=3,"改善 "," ?"))</f>
        <v xml:space="preserve"> ?</v>
      </c>
      <c r="AG98" s="28">
        <f>'6兵庫県CI先行個別指標'!P446</f>
        <v>44</v>
      </c>
      <c r="AH98" s="2741">
        <f t="shared" ref="AH98" si="95">AVERAGE(AG96:AG98)</f>
        <v>46.333333333333336</v>
      </c>
      <c r="AI98" s="2753">
        <f t="shared" ref="AI98" si="96">(AH98-AH97)*-1</f>
        <v>4.6666666666666643</v>
      </c>
      <c r="AJ98" s="17">
        <f t="shared" ref="AJ98" si="97">IF(AI98&lt;0,-1,1)</f>
        <v>1</v>
      </c>
      <c r="AK98" s="17">
        <f t="shared" ref="AK98" si="98">SUM(AJ96:AJ98)</f>
        <v>1</v>
      </c>
      <c r="AL98" s="2761" t="str">
        <f t="shared" ref="AL98" si="99">IF(AK98=-3,"悪化 ",IF(AK98=3,"改善 "," ?"))</f>
        <v xml:space="preserve"> ?</v>
      </c>
      <c r="AM98" s="27">
        <f>'6兵庫県CI先行個別指標'!Q446</f>
        <v>99.5</v>
      </c>
      <c r="AN98" s="2741">
        <f t="shared" ref="AN98" si="100">AVERAGE(AM96:AM98)</f>
        <v>98.366666666666674</v>
      </c>
      <c r="AO98" s="2741">
        <f t="shared" ref="AO98" si="101">AN98-AN97</f>
        <v>1.3000000000000114</v>
      </c>
      <c r="AP98" s="17">
        <f t="shared" ref="AP98" si="102">IF(AO98&lt;0,-1,1)</f>
        <v>1</v>
      </c>
      <c r="AQ98" s="17">
        <f t="shared" ref="AQ98" si="103">SUM(AP96:AP98)</f>
        <v>1</v>
      </c>
      <c r="AR98" s="2570" t="str">
        <f t="shared" ref="AR98" si="104">IF(AQ98=-3,"悪化 ",IF(AQ98=3,"改善 "," ?"))</f>
        <v xml:space="preserve"> ?</v>
      </c>
    </row>
    <row r="99" spans="1:44">
      <c r="A99" s="764"/>
      <c r="B99" s="564" t="s">
        <v>11</v>
      </c>
      <c r="C99" s="27"/>
      <c r="D99" s="27"/>
      <c r="E99" s="27"/>
      <c r="F99" s="27"/>
      <c r="G99" s="27"/>
      <c r="H99" s="2763"/>
      <c r="I99" s="27"/>
      <c r="J99" s="27"/>
      <c r="K99" s="27"/>
      <c r="L99" s="27"/>
      <c r="M99" s="27"/>
      <c r="N99" s="2763"/>
      <c r="O99" s="28"/>
      <c r="P99" s="27"/>
      <c r="Q99" s="27"/>
      <c r="R99" s="27"/>
      <c r="S99" s="27"/>
      <c r="T99" s="2763"/>
      <c r="U99" s="28"/>
      <c r="V99" s="28"/>
      <c r="W99" s="2730"/>
      <c r="X99" s="28"/>
      <c r="Y99" s="28"/>
      <c r="Z99" s="2768"/>
      <c r="AA99" s="28"/>
      <c r="AB99" s="27"/>
      <c r="AC99" s="27"/>
      <c r="AD99" s="27"/>
      <c r="AE99" s="27"/>
      <c r="AF99" s="2763"/>
      <c r="AG99" s="28"/>
      <c r="AH99" s="27"/>
      <c r="AI99" s="27"/>
      <c r="AJ99" s="27"/>
      <c r="AK99" s="27"/>
      <c r="AL99" s="2763"/>
      <c r="AM99" s="27"/>
      <c r="AN99" s="27"/>
      <c r="AO99" s="27"/>
      <c r="AP99" s="27"/>
      <c r="AQ99" s="27"/>
      <c r="AR99" s="1678"/>
    </row>
    <row r="100" spans="1:44">
      <c r="A100" s="764"/>
      <c r="B100" s="564" t="s">
        <v>12</v>
      </c>
      <c r="C100" s="27"/>
      <c r="D100" s="27"/>
      <c r="E100" s="27"/>
      <c r="F100" s="27"/>
      <c r="G100" s="27"/>
      <c r="H100" s="2763"/>
      <c r="I100" s="27"/>
      <c r="J100" s="27"/>
      <c r="K100" s="27"/>
      <c r="L100" s="27"/>
      <c r="M100" s="27"/>
      <c r="N100" s="2763"/>
      <c r="O100" s="28"/>
      <c r="P100" s="27"/>
      <c r="Q100" s="27"/>
      <c r="R100" s="27"/>
      <c r="S100" s="27"/>
      <c r="T100" s="2763"/>
      <c r="U100" s="28"/>
      <c r="V100" s="28"/>
      <c r="W100" s="2730"/>
      <c r="X100" s="28"/>
      <c r="Y100" s="28"/>
      <c r="Z100" s="2768"/>
      <c r="AA100" s="28"/>
      <c r="AB100" s="27"/>
      <c r="AC100" s="27"/>
      <c r="AD100" s="27"/>
      <c r="AE100" s="27"/>
      <c r="AF100" s="2763"/>
      <c r="AG100" s="28"/>
      <c r="AH100" s="27"/>
      <c r="AI100" s="27"/>
      <c r="AJ100" s="27"/>
      <c r="AK100" s="27"/>
      <c r="AL100" s="2763"/>
      <c r="AM100" s="27"/>
      <c r="AN100" s="27"/>
      <c r="AO100" s="27"/>
      <c r="AP100" s="27"/>
      <c r="AQ100" s="27"/>
      <c r="AR100" s="1678"/>
    </row>
    <row r="101" spans="1:44">
      <c r="A101" s="764"/>
      <c r="B101" s="564" t="s">
        <v>13</v>
      </c>
      <c r="C101" s="27"/>
      <c r="D101" s="27"/>
      <c r="E101" s="27"/>
      <c r="F101" s="27"/>
      <c r="G101" s="27"/>
      <c r="H101" s="2763"/>
      <c r="I101" s="27"/>
      <c r="J101" s="27"/>
      <c r="K101" s="27"/>
      <c r="L101" s="27"/>
      <c r="M101" s="27"/>
      <c r="N101" s="2763"/>
      <c r="O101" s="28"/>
      <c r="P101" s="27"/>
      <c r="Q101" s="27"/>
      <c r="R101" s="27"/>
      <c r="S101" s="27"/>
      <c r="T101" s="2763"/>
      <c r="U101" s="28"/>
      <c r="V101" s="28"/>
      <c r="W101" s="2730"/>
      <c r="X101" s="28"/>
      <c r="Y101" s="28"/>
      <c r="Z101" s="2768"/>
      <c r="AA101" s="28"/>
      <c r="AB101" s="27"/>
      <c r="AC101" s="27"/>
      <c r="AD101" s="27"/>
      <c r="AE101" s="27"/>
      <c r="AF101" s="2763"/>
      <c r="AG101" s="28"/>
      <c r="AH101" s="27"/>
      <c r="AI101" s="27"/>
      <c r="AJ101" s="27"/>
      <c r="AK101" s="27"/>
      <c r="AL101" s="2763"/>
      <c r="AM101" s="27"/>
      <c r="AN101" s="27"/>
      <c r="AO101" s="27"/>
      <c r="AP101" s="27"/>
      <c r="AQ101" s="27"/>
      <c r="AR101" s="1678"/>
    </row>
    <row r="102" spans="1:44">
      <c r="A102" s="778"/>
      <c r="B102" s="1388" t="s">
        <v>14</v>
      </c>
      <c r="C102" s="29"/>
      <c r="D102" s="29"/>
      <c r="E102" s="29"/>
      <c r="F102" s="29"/>
      <c r="G102" s="29"/>
      <c r="H102" s="2764"/>
      <c r="I102" s="29"/>
      <c r="J102" s="29"/>
      <c r="K102" s="29"/>
      <c r="L102" s="29"/>
      <c r="M102" s="29"/>
      <c r="N102" s="2764"/>
      <c r="O102" s="30"/>
      <c r="P102" s="29"/>
      <c r="Q102" s="29"/>
      <c r="R102" s="29"/>
      <c r="S102" s="29"/>
      <c r="T102" s="2764"/>
      <c r="U102" s="30"/>
      <c r="V102" s="30"/>
      <c r="W102" s="2731"/>
      <c r="X102" s="30"/>
      <c r="Y102" s="30"/>
      <c r="Z102" s="2769"/>
      <c r="AA102" s="30"/>
      <c r="AB102" s="29"/>
      <c r="AC102" s="29"/>
      <c r="AD102" s="29"/>
      <c r="AE102" s="29"/>
      <c r="AF102" s="2764"/>
      <c r="AG102" s="30"/>
      <c r="AH102" s="29"/>
      <c r="AI102" s="29"/>
      <c r="AJ102" s="29"/>
      <c r="AK102" s="29"/>
      <c r="AL102" s="2764"/>
      <c r="AM102" s="29"/>
      <c r="AN102" s="29"/>
      <c r="AO102" s="29"/>
      <c r="AP102" s="29"/>
      <c r="AQ102" s="29"/>
      <c r="AR102" s="2758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tabSelected="1" zoomScaleNormal="100" workbookViewId="0">
      <selection activeCell="O11" sqref="O11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8"/>
      <c r="C1" s="219" t="s">
        <v>813</v>
      </c>
      <c r="D1" s="219"/>
      <c r="E1" s="219"/>
      <c r="F1" s="219"/>
      <c r="G1" s="2783">
        <v>45971</v>
      </c>
      <c r="H1" s="2783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784" t="s">
        <v>355</v>
      </c>
      <c r="C2" s="2784"/>
      <c r="D2" s="2784"/>
      <c r="E2" s="2784"/>
      <c r="F2" s="2784"/>
      <c r="G2" s="2784"/>
      <c r="H2" s="2784"/>
      <c r="I2" t="s">
        <v>788</v>
      </c>
      <c r="J2" t="s">
        <v>271</v>
      </c>
      <c r="L2" s="723" t="s">
        <v>1200</v>
      </c>
      <c r="M2" s="724" t="s">
        <v>1200</v>
      </c>
      <c r="N2" s="736" t="s">
        <v>1200</v>
      </c>
    </row>
    <row r="3" spans="1:21" ht="15" customHeight="1">
      <c r="D3" s="2784" t="s">
        <v>1486</v>
      </c>
      <c r="E3" s="2787"/>
      <c r="F3" s="2787"/>
      <c r="I3" t="s">
        <v>271</v>
      </c>
      <c r="J3" t="s">
        <v>828</v>
      </c>
      <c r="K3" s="587" t="s">
        <v>454</v>
      </c>
      <c r="L3" s="932" t="s">
        <v>451</v>
      </c>
      <c r="M3" s="932" t="s">
        <v>452</v>
      </c>
      <c r="N3" s="932" t="s">
        <v>659</v>
      </c>
    </row>
    <row r="4" spans="1:21" ht="15" customHeight="1" thickBot="1">
      <c r="B4" s="219"/>
      <c r="C4" s="219"/>
      <c r="D4" s="311"/>
      <c r="E4" s="312"/>
      <c r="F4" s="219"/>
      <c r="G4" s="219"/>
      <c r="H4" s="313" t="s">
        <v>364</v>
      </c>
      <c r="I4" t="s">
        <v>271</v>
      </c>
      <c r="J4" t="s">
        <v>812</v>
      </c>
      <c r="K4" s="751" t="s">
        <v>755</v>
      </c>
      <c r="L4" s="742">
        <f>'2_1CLI統計表'!B77</f>
        <v>100.81316865527346</v>
      </c>
      <c r="M4" s="220">
        <f>'2_1CLI統計表'!O77</f>
        <v>100.3</v>
      </c>
      <c r="N4" s="743">
        <f>'10関西地域_兵庫'!L16</f>
        <v>100.81818842555997</v>
      </c>
      <c r="O4" t="s">
        <v>809</v>
      </c>
      <c r="P4" t="s">
        <v>271</v>
      </c>
    </row>
    <row r="5" spans="1:21" ht="13.5" customHeight="1">
      <c r="I5" t="s">
        <v>271</v>
      </c>
      <c r="J5" t="s">
        <v>271</v>
      </c>
      <c r="K5" s="751">
        <v>2</v>
      </c>
      <c r="L5" s="742">
        <f>'2_1CLI統計表'!B78</f>
        <v>100.6659702035895</v>
      </c>
      <c r="M5" s="220">
        <f>'2_1CLI統計表'!O78</f>
        <v>100.22</v>
      </c>
      <c r="N5" s="743">
        <f>'10関西地域_兵庫'!L17</f>
        <v>100.61828542990401</v>
      </c>
    </row>
    <row r="6" spans="1:21" ht="15" customHeight="1">
      <c r="A6" s="2785" t="s">
        <v>1478</v>
      </c>
      <c r="B6" s="2786"/>
      <c r="C6" s="2786"/>
      <c r="D6" s="2786"/>
      <c r="E6" s="2786"/>
      <c r="F6" s="2786"/>
      <c r="G6" s="2786"/>
      <c r="H6" s="2786"/>
      <c r="I6" s="2786"/>
      <c r="J6" s="221" t="s">
        <v>271</v>
      </c>
      <c r="K6" s="751">
        <v>3</v>
      </c>
      <c r="L6" s="742">
        <f>'2_1CLI統計表'!B79</f>
        <v>100.52808727370714</v>
      </c>
      <c r="M6" s="220">
        <f>'2_1CLI統計表'!O79</f>
        <v>100.14</v>
      </c>
      <c r="N6" s="743">
        <f>'10関西地域_兵庫'!L18</f>
        <v>100.45308255676356</v>
      </c>
    </row>
    <row r="7" spans="1:21" ht="15" customHeight="1">
      <c r="A7" s="222"/>
      <c r="B7" s="223" t="s">
        <v>365</v>
      </c>
      <c r="C7" s="224"/>
      <c r="D7" s="224"/>
      <c r="E7" s="224"/>
      <c r="F7" s="224"/>
      <c r="G7" s="224"/>
      <c r="I7" t="s">
        <v>271</v>
      </c>
      <c r="J7" t="s">
        <v>271</v>
      </c>
      <c r="K7" s="751">
        <v>4</v>
      </c>
      <c r="L7" s="742">
        <f>'2_1CLI統計表'!B80</f>
        <v>100.45680348733272</v>
      </c>
      <c r="M7" s="220">
        <f>'2_1CLI統計表'!O80</f>
        <v>100.06</v>
      </c>
      <c r="N7" s="743">
        <f>'10関西地域_兵庫'!L19</f>
        <v>100.42017485212823</v>
      </c>
    </row>
    <row r="8" spans="1:21" ht="15" customHeight="1">
      <c r="B8" s="2788" t="s">
        <v>1493</v>
      </c>
      <c r="C8" s="2788"/>
      <c r="D8" s="2788"/>
      <c r="E8" s="2788"/>
      <c r="F8" s="2788"/>
      <c r="G8" s="2788"/>
      <c r="H8" s="2788"/>
      <c r="I8" t="s">
        <v>271</v>
      </c>
      <c r="J8" t="s">
        <v>271</v>
      </c>
      <c r="K8" s="751">
        <v>5</v>
      </c>
      <c r="L8" s="742">
        <f>'2_1CLI統計表'!B81</f>
        <v>100.40609667161627</v>
      </c>
      <c r="M8" s="220">
        <f>'2_1CLI統計表'!O81</f>
        <v>99.98</v>
      </c>
      <c r="N8" s="743">
        <f>'10関西地域_兵庫'!L20</f>
        <v>100.47781323761947</v>
      </c>
    </row>
    <row r="9" spans="1:21" ht="15" customHeight="1">
      <c r="B9" s="2788"/>
      <c r="C9" s="2788"/>
      <c r="D9" s="2788"/>
      <c r="E9" s="2788"/>
      <c r="F9" s="2788"/>
      <c r="G9" s="2788"/>
      <c r="H9" s="2788"/>
      <c r="I9" t="s">
        <v>271</v>
      </c>
      <c r="J9" s="221" t="s">
        <v>271</v>
      </c>
      <c r="K9" s="751">
        <v>6</v>
      </c>
      <c r="L9" s="742">
        <f>'2_1CLI統計表'!B82</f>
        <v>100.37802659230186</v>
      </c>
      <c r="M9" s="220">
        <f>'2_1CLI統計表'!O82</f>
        <v>99.88</v>
      </c>
      <c r="N9" s="743">
        <f>'10関西地域_兵庫'!L21</f>
        <v>100.57454678959495</v>
      </c>
    </row>
    <row r="10" spans="1:21" ht="15" customHeight="1">
      <c r="B10" s="2788"/>
      <c r="C10" s="2788"/>
      <c r="D10" s="2788"/>
      <c r="E10" s="2788"/>
      <c r="F10" s="2788"/>
      <c r="G10" s="2788"/>
      <c r="H10" s="2788"/>
      <c r="I10" t="s">
        <v>271</v>
      </c>
      <c r="J10" t="s">
        <v>271</v>
      </c>
      <c r="K10" s="751">
        <v>7</v>
      </c>
      <c r="L10" s="742">
        <f>'2_1CLI統計表'!B83</f>
        <v>100.31586563050907</v>
      </c>
      <c r="M10" s="220">
        <f>'2_1CLI統計表'!O83</f>
        <v>99.79</v>
      </c>
      <c r="N10" s="743">
        <f>'10関西地域_兵庫'!L22</f>
        <v>100.66158262628801</v>
      </c>
      <c r="O10" t="s">
        <v>271</v>
      </c>
      <c r="P10" t="s">
        <v>271</v>
      </c>
    </row>
    <row r="11" spans="1:21" ht="15" customHeight="1">
      <c r="B11" s="2788"/>
      <c r="C11" s="2788"/>
      <c r="D11" s="2788"/>
      <c r="E11" s="2788"/>
      <c r="F11" s="2788"/>
      <c r="G11" s="2788"/>
      <c r="H11" s="2788"/>
      <c r="I11" t="s">
        <v>271</v>
      </c>
      <c r="J11" t="s">
        <v>64</v>
      </c>
      <c r="K11" s="754">
        <v>8</v>
      </c>
      <c r="L11" s="742">
        <f>'2_1CLI統計表'!B84</f>
        <v>100.18319942526766</v>
      </c>
      <c r="M11" s="220">
        <f>'2_1CLI統計表'!O84</f>
        <v>99.69</v>
      </c>
      <c r="N11" s="743">
        <f>'10関西地域_兵庫'!L23</f>
        <v>100.67457333930338</v>
      </c>
      <c r="O11" t="s">
        <v>1441</v>
      </c>
      <c r="P11" t="s">
        <v>1442</v>
      </c>
    </row>
    <row r="12" spans="1:21" ht="15" customHeight="1" thickBot="1">
      <c r="B12" s="317"/>
      <c r="C12" s="226"/>
      <c r="D12" s="226"/>
      <c r="E12" s="226"/>
      <c r="F12" s="318" t="s">
        <v>1431</v>
      </c>
      <c r="G12" s="327"/>
      <c r="H12" s="327"/>
      <c r="I12" t="s">
        <v>271</v>
      </c>
      <c r="J12" t="s">
        <v>271</v>
      </c>
      <c r="K12" s="754">
        <v>9</v>
      </c>
      <c r="L12" s="742">
        <f>'2_1CLI統計表'!B85</f>
        <v>99.966464421119596</v>
      </c>
      <c r="M12" s="220">
        <f>'2_1CLI統計表'!O85</f>
        <v>99.58</v>
      </c>
      <c r="N12" s="743">
        <f>'10関西地域_兵庫'!L24</f>
        <v>100.58462449750444</v>
      </c>
    </row>
    <row r="13" spans="1:21" ht="15" customHeight="1">
      <c r="B13" s="319"/>
      <c r="C13" s="320" t="s">
        <v>266</v>
      </c>
      <c r="D13" s="321"/>
      <c r="E13" s="321"/>
      <c r="F13" s="328"/>
      <c r="G13" s="2789" t="s">
        <v>459</v>
      </c>
      <c r="H13" s="2790"/>
      <c r="J13" t="s">
        <v>271</v>
      </c>
      <c r="K13" s="754">
        <v>10</v>
      </c>
      <c r="L13" s="742">
        <f>'2_1CLI統計表'!B86</f>
        <v>99.601484568606367</v>
      </c>
      <c r="M13" s="220">
        <f>'2_1CLI統計表'!O86</f>
        <v>99.45</v>
      </c>
      <c r="N13" s="743">
        <f>'10関西地域_兵庫'!L25</f>
        <v>100.3188871482588</v>
      </c>
    </row>
    <row r="14" spans="1:21" ht="12.65" customHeight="1">
      <c r="B14" s="322" t="s">
        <v>354</v>
      </c>
      <c r="C14" s="323"/>
      <c r="D14" s="2803" t="s">
        <v>268</v>
      </c>
      <c r="E14" s="2803" t="s">
        <v>771</v>
      </c>
      <c r="F14" s="2805" t="s">
        <v>65</v>
      </c>
      <c r="G14" s="2791"/>
      <c r="H14" s="2792"/>
      <c r="J14" t="s">
        <v>805</v>
      </c>
      <c r="K14" s="753">
        <v>11</v>
      </c>
      <c r="L14" s="742">
        <f>'2_1CLI統計表'!B87</f>
        <v>99.188415017517158</v>
      </c>
      <c r="M14" s="220">
        <f>'2_1CLI統計表'!O87</f>
        <v>99.29</v>
      </c>
      <c r="N14" s="743">
        <f>'10関西地域_兵庫'!L26</f>
        <v>99.921656187941508</v>
      </c>
    </row>
    <row r="15" spans="1:21" ht="15" customHeight="1" thickBot="1">
      <c r="B15" s="324"/>
      <c r="C15" s="325"/>
      <c r="D15" s="2804"/>
      <c r="E15" s="2804"/>
      <c r="F15" s="2806"/>
      <c r="G15" s="999" t="s">
        <v>269</v>
      </c>
      <c r="H15" s="998" t="s">
        <v>270</v>
      </c>
      <c r="I15" t="s">
        <v>788</v>
      </c>
      <c r="J15" t="s">
        <v>271</v>
      </c>
      <c r="K15" s="752">
        <v>12</v>
      </c>
      <c r="L15" s="742">
        <f>'2_1CLI統計表'!B88</f>
        <v>98.728846934272596</v>
      </c>
      <c r="M15" s="220">
        <f>'2_1CLI統計表'!O88</f>
        <v>99.1</v>
      </c>
      <c r="N15" s="743">
        <f>'10関西地域_兵庫'!L27</f>
        <v>99.394066059417213</v>
      </c>
    </row>
    <row r="16" spans="1:21" ht="15" customHeight="1">
      <c r="B16" s="1036">
        <v>45839</v>
      </c>
      <c r="C16" s="1037">
        <f>'2_1CLI統計表'!B155</f>
        <v>99.724177082102401</v>
      </c>
      <c r="D16" s="338">
        <f>'2_1CLI統計表'!C155</f>
        <v>4.7005005901965546E-2</v>
      </c>
      <c r="E16" s="338">
        <f>'2_1CLI統計表'!D155</f>
        <v>-0.11</v>
      </c>
      <c r="F16" s="540" t="str">
        <f>'2_1CLI統計表'!I155</f>
        <v>改善</v>
      </c>
      <c r="G16" s="2793">
        <v>44774</v>
      </c>
      <c r="H16" s="2795">
        <v>45323</v>
      </c>
      <c r="I16" t="s">
        <v>858</v>
      </c>
      <c r="J16" t="s">
        <v>271</v>
      </c>
      <c r="K16" s="969" t="s">
        <v>802</v>
      </c>
      <c r="L16" s="741">
        <f>'2_1CLI統計表'!B89</f>
        <v>98.16596284059591</v>
      </c>
      <c r="M16" s="369">
        <f>'2_1CLI統計表'!O89</f>
        <v>98.87</v>
      </c>
      <c r="N16" s="744">
        <f>'10関西地域_兵庫'!L28</f>
        <v>98.697850454436775</v>
      </c>
      <c r="U16" t="s">
        <v>271</v>
      </c>
    </row>
    <row r="17" spans="2:16" ht="16.5" customHeight="1" thickBot="1">
      <c r="B17" s="973">
        <v>45870</v>
      </c>
      <c r="C17" s="997">
        <f>'2_1CLI統計表'!B156</f>
        <v>99.793027980131072</v>
      </c>
      <c r="D17" s="1038">
        <f>'2_1CLI統計表'!C156</f>
        <v>6.8850898028671281E-2</v>
      </c>
      <c r="E17" s="1038">
        <f>'2_1CLI統計表'!D156</f>
        <v>-0.19</v>
      </c>
      <c r="F17" s="1866" t="str">
        <f>'2_1CLI統計表'!I156</f>
        <v>改善</v>
      </c>
      <c r="G17" s="2794"/>
      <c r="H17" s="2796"/>
      <c r="I17" t="s">
        <v>726</v>
      </c>
      <c r="K17" s="751">
        <v>2</v>
      </c>
      <c r="L17" s="742">
        <f>'2_1CLI統計表'!B90</f>
        <v>97.493580756680288</v>
      </c>
      <c r="M17" s="220">
        <f>'2_1CLI統計表'!O90</f>
        <v>98.59</v>
      </c>
      <c r="N17" s="743">
        <f>'10関西地域_兵庫'!L29</f>
        <v>97.866077179301001</v>
      </c>
      <c r="O17" t="s">
        <v>271</v>
      </c>
    </row>
    <row r="18" spans="2:16" ht="16.5" customHeight="1">
      <c r="B18" s="317"/>
      <c r="C18" s="995"/>
      <c r="D18" s="995"/>
      <c r="E18" s="995"/>
      <c r="F18" s="996"/>
      <c r="H18" s="329"/>
      <c r="I18" t="s">
        <v>829</v>
      </c>
      <c r="J18" t="s">
        <v>1452</v>
      </c>
      <c r="K18" s="751">
        <v>3</v>
      </c>
      <c r="L18" s="742">
        <f>'2_1CLI統計表'!B91</f>
        <v>96.828423921413091</v>
      </c>
      <c r="M18" s="220">
        <f>'2_1CLI統計表'!O91</f>
        <v>97.99</v>
      </c>
      <c r="N18" s="743">
        <f>'10関西地域_兵庫'!L30</f>
        <v>96.942213419138767</v>
      </c>
    </row>
    <row r="19" spans="2:16" ht="13.5" customHeight="1" thickBot="1">
      <c r="B19" s="330" t="s">
        <v>743</v>
      </c>
      <c r="C19" s="327"/>
      <c r="D19" s="327"/>
      <c r="E19" s="327"/>
      <c r="F19" s="2191" t="s">
        <v>1431</v>
      </c>
      <c r="G19" s="329"/>
      <c r="H19" s="1014">
        <v>45444</v>
      </c>
      <c r="I19" t="s">
        <v>271</v>
      </c>
      <c r="J19" t="s">
        <v>824</v>
      </c>
      <c r="K19" s="751">
        <v>4</v>
      </c>
      <c r="L19" s="742">
        <f>'2_1CLI統計表'!B92</f>
        <v>96.227661608140195</v>
      </c>
      <c r="M19" s="220">
        <f>'2_1CLI統計表'!O92</f>
        <v>97.37</v>
      </c>
      <c r="N19" s="743">
        <f>'10関西地域_兵庫'!L31</f>
        <v>96.067643254188255</v>
      </c>
    </row>
    <row r="20" spans="2:16" ht="13.5" customHeight="1" thickBot="1">
      <c r="B20" s="391">
        <v>45870</v>
      </c>
      <c r="C20" s="449" t="s">
        <v>519</v>
      </c>
      <c r="D20" s="336" t="s">
        <v>268</v>
      </c>
      <c r="E20" s="365" t="s">
        <v>771</v>
      </c>
      <c r="F20" s="1015" t="s">
        <v>520</v>
      </c>
      <c r="G20" s="1020" t="s">
        <v>269</v>
      </c>
      <c r="H20" s="1021" t="s">
        <v>270</v>
      </c>
      <c r="K20" s="751">
        <v>5</v>
      </c>
      <c r="L20" s="742">
        <f>'2_1CLI統計表'!B93</f>
        <v>95.858988443092983</v>
      </c>
      <c r="M20" s="220">
        <f>'2_1CLI統計表'!O93</f>
        <v>96.92</v>
      </c>
      <c r="N20" s="743">
        <f>'10関西地域_兵庫'!L32</f>
        <v>95.530454840487025</v>
      </c>
    </row>
    <row r="21" spans="2:16" ht="13.5" customHeight="1" thickBot="1">
      <c r="B21" s="326" t="s">
        <v>514</v>
      </c>
      <c r="C21" s="518">
        <f>'10関西地域_兵庫'!L95</f>
        <v>99.571310515221029</v>
      </c>
      <c r="D21" s="519">
        <f>'10関西地域_兵庫'!M95</f>
        <v>-0.21676006137154502</v>
      </c>
      <c r="E21" s="520">
        <f>'10関西地域_兵庫'!N95</f>
        <v>-0.77</v>
      </c>
      <c r="F21" s="1016" t="str">
        <f>'10関西地域_兵庫'!S95</f>
        <v xml:space="preserve"> ---</v>
      </c>
      <c r="G21" s="1023"/>
      <c r="H21" s="1032" t="s">
        <v>271</v>
      </c>
      <c r="I21" s="331" t="s">
        <v>788</v>
      </c>
      <c r="K21" s="751">
        <v>6</v>
      </c>
      <c r="L21" s="742">
        <f>'2_1CLI統計表'!B94</f>
        <v>95.793410371633868</v>
      </c>
      <c r="M21" s="220">
        <f>'2_1CLI統計表'!O94</f>
        <v>97.1</v>
      </c>
      <c r="N21" s="743">
        <f>'10関西地域_兵庫'!L33</f>
        <v>95.481735070993835</v>
      </c>
    </row>
    <row r="22" spans="2:16" ht="13.5" customHeight="1">
      <c r="B22" s="332" t="s">
        <v>518</v>
      </c>
      <c r="C22" s="515">
        <f>'10_2大阪'!B95</f>
        <v>98.725937247770275</v>
      </c>
      <c r="D22" s="516">
        <f>'10_2大阪'!C95</f>
        <v>-0.3588134862696819</v>
      </c>
      <c r="E22" s="517">
        <f>'10_2大阪'!D95</f>
        <v>-1.91</v>
      </c>
      <c r="F22" s="1017" t="str">
        <f>'10_2大阪'!I95</f>
        <v xml:space="preserve">悪化 </v>
      </c>
      <c r="G22" s="1022">
        <v>43678</v>
      </c>
      <c r="H22" s="1033">
        <v>43952</v>
      </c>
      <c r="I22" t="s">
        <v>1205</v>
      </c>
      <c r="K22" s="751">
        <v>7</v>
      </c>
      <c r="L22" s="743">
        <f>'2_1CLI統計表'!B95</f>
        <v>96.043511884993777</v>
      </c>
      <c r="M22" s="493">
        <f>'2_1CLI統計表'!O95</f>
        <v>97.77</v>
      </c>
      <c r="N22" s="743">
        <f>'10関西地域_兵庫'!L34</f>
        <v>95.823486327770624</v>
      </c>
    </row>
    <row r="23" spans="2:16" ht="13.5" customHeight="1">
      <c r="B23" s="333" t="s">
        <v>515</v>
      </c>
      <c r="C23" s="339">
        <f>'10_3京都'!B95</f>
        <v>101.10033942435896</v>
      </c>
      <c r="D23" s="340">
        <f>'10_3京都'!C95</f>
        <v>7.6738560973552694E-3</v>
      </c>
      <c r="E23" s="363">
        <f>'10_3京都'!D95</f>
        <v>0.56999999999999995</v>
      </c>
      <c r="F23" s="1018" t="str">
        <f>'10_3京都'!I95</f>
        <v xml:space="preserve">改善 </v>
      </c>
      <c r="G23" s="1022">
        <v>44774</v>
      </c>
      <c r="H23" s="1033">
        <v>43983</v>
      </c>
      <c r="J23" t="s">
        <v>64</v>
      </c>
      <c r="K23" s="754">
        <v>8</v>
      </c>
      <c r="L23" s="743">
        <f>'2_1CLI統計表'!B96</f>
        <v>96.557346208693417</v>
      </c>
      <c r="M23" s="493">
        <f>'2_1CLI統計表'!O96</f>
        <v>98.22</v>
      </c>
      <c r="N23" s="743">
        <f>'10関西地域_兵庫'!L35</f>
        <v>96.42427686533992</v>
      </c>
      <c r="P23" t="s">
        <v>271</v>
      </c>
    </row>
    <row r="24" spans="2:16" ht="13.5" customHeight="1">
      <c r="B24" s="333" t="s">
        <v>516</v>
      </c>
      <c r="C24" s="339">
        <f>'10_4滋賀'!B95</f>
        <v>99.858907858506981</v>
      </c>
      <c r="D24" s="341">
        <f>'10_4滋賀'!C95</f>
        <v>-7.5795629355937422E-2</v>
      </c>
      <c r="E24" s="364">
        <f>'10_4滋賀'!D95</f>
        <v>-1.38</v>
      </c>
      <c r="F24" s="1018" t="str">
        <f>'10_4滋賀'!I95</f>
        <v xml:space="preserve">改善 </v>
      </c>
      <c r="G24" s="1022">
        <v>44713</v>
      </c>
      <c r="H24" s="1033">
        <v>45017</v>
      </c>
      <c r="I24" t="s">
        <v>271</v>
      </c>
      <c r="K24" s="754">
        <v>9</v>
      </c>
      <c r="L24" s="743">
        <f>'2_1CLI統計表'!B97</f>
        <v>97.244686353533851</v>
      </c>
      <c r="M24" s="493">
        <f>'2_1CLI統計表'!O97</f>
        <v>98.53</v>
      </c>
      <c r="N24" s="743">
        <f>'10関西地域_兵庫'!L36</f>
        <v>97.212685064608706</v>
      </c>
    </row>
    <row r="25" spans="2:16" ht="13.5" customHeight="1">
      <c r="B25" s="334" t="s">
        <v>599</v>
      </c>
      <c r="C25" s="447">
        <f>'10_5奈良'!B95</f>
        <v>100.36846419518618</v>
      </c>
      <c r="D25" s="448">
        <f>'10_5奈良'!C95</f>
        <v>9.0813034012640514E-2</v>
      </c>
      <c r="E25" s="450">
        <f>'10_5奈良'!D95</f>
        <v>0.43</v>
      </c>
      <c r="F25" s="1018" t="str">
        <f>'10_5奈良'!I95</f>
        <v xml:space="preserve">改善 </v>
      </c>
      <c r="G25" s="1022">
        <v>44682</v>
      </c>
      <c r="H25" s="1033">
        <v>43983</v>
      </c>
      <c r="K25" s="754">
        <v>10</v>
      </c>
      <c r="L25" s="743">
        <f>'2_1CLI統計表'!B98</f>
        <v>97.938991428720541</v>
      </c>
      <c r="M25" s="493">
        <f>'2_1CLI統計表'!O98</f>
        <v>98.82</v>
      </c>
      <c r="N25" s="743">
        <f>'10関西地域_兵庫'!L37</f>
        <v>98.033636797437651</v>
      </c>
      <c r="O25" t="s">
        <v>271</v>
      </c>
    </row>
    <row r="26" spans="2:16" ht="13.5" customHeight="1" thickBot="1">
      <c r="B26" s="335" t="s">
        <v>517</v>
      </c>
      <c r="C26" s="366">
        <f>'10_6和歌山'!B95</f>
        <v>99.848407760973615</v>
      </c>
      <c r="D26" s="367">
        <f>'10_6和歌山'!C95</f>
        <v>-6.4246871894610535E-2</v>
      </c>
      <c r="E26" s="368">
        <f>'10_6和歌山'!D95</f>
        <v>-0.38</v>
      </c>
      <c r="F26" s="1019" t="str">
        <f>'10_6和歌山'!I95</f>
        <v xml:space="preserve">改善 </v>
      </c>
      <c r="G26" s="1031">
        <v>44682</v>
      </c>
      <c r="H26" s="1034">
        <v>45139</v>
      </c>
      <c r="K26" s="753">
        <v>11</v>
      </c>
      <c r="L26" s="1004">
        <f>'2_1CLI統計表'!B99</f>
        <v>98.593529748417467</v>
      </c>
      <c r="M26" s="493">
        <f>'2_1CLI統計表'!O99</f>
        <v>99.12</v>
      </c>
      <c r="N26" s="743">
        <f>'10関西地域_兵庫'!L38</f>
        <v>98.818869693181526</v>
      </c>
    </row>
    <row r="27" spans="2:16" ht="13.5" customHeight="1">
      <c r="G27" s="327"/>
      <c r="H27" s="327"/>
      <c r="K27" s="752">
        <v>12</v>
      </c>
      <c r="L27" s="1005">
        <f>'2_1CLI統計表'!B100</f>
        <v>99.177274898229143</v>
      </c>
      <c r="M27" s="541">
        <f>'2_1CLI統計表'!O100</f>
        <v>99.4</v>
      </c>
      <c r="N27" s="745">
        <f>'10関西地域_兵庫'!L39</f>
        <v>99.562817945525779</v>
      </c>
    </row>
    <row r="28" spans="2:16">
      <c r="G28" s="327"/>
      <c r="H28" s="331"/>
      <c r="K28" s="969" t="s">
        <v>814</v>
      </c>
      <c r="L28" s="743">
        <f>'2_1CLI統計表'!B101</f>
        <v>99.668443884072374</v>
      </c>
      <c r="M28" s="493">
        <f>'2_1CLI統計表'!O101</f>
        <v>99.68</v>
      </c>
      <c r="N28" s="743">
        <f>'10関西地域_兵庫'!L40</f>
        <v>100.21840901760241</v>
      </c>
    </row>
    <row r="29" spans="2:16">
      <c r="K29" s="751">
        <v>2</v>
      </c>
      <c r="L29" s="743">
        <f>'2_1CLI統計表'!B102</f>
        <v>100.06582061314634</v>
      </c>
      <c r="M29" s="493">
        <f>'2_1CLI統計表'!O102</f>
        <v>99.95</v>
      </c>
      <c r="N29" s="743">
        <f>'10関西地域_兵庫'!L41</f>
        <v>100.71844514705515</v>
      </c>
    </row>
    <row r="30" spans="2:16">
      <c r="K30" s="751">
        <v>3</v>
      </c>
      <c r="L30" s="743">
        <f>'2_1CLI統計表'!B103</f>
        <v>100.3709772761234</v>
      </c>
      <c r="M30" s="493">
        <f>'2_1CLI統計表'!O103</f>
        <v>100.19</v>
      </c>
      <c r="N30" s="743">
        <f>'10関西地域_兵庫'!L42</f>
        <v>101.07068245922254</v>
      </c>
    </row>
    <row r="31" spans="2:16">
      <c r="K31" s="751">
        <v>4</v>
      </c>
      <c r="L31" s="743">
        <f>'2_1CLI統計表'!B104</f>
        <v>100.58300169360156</v>
      </c>
      <c r="M31" s="493">
        <f>'2_1CLI統計表'!O104</f>
        <v>100.4</v>
      </c>
      <c r="N31" s="743">
        <f>'10関西地域_兵庫'!L43</f>
        <v>101.25639779170868</v>
      </c>
    </row>
    <row r="32" spans="2:16">
      <c r="K32" s="751">
        <v>5</v>
      </c>
      <c r="L32" s="743">
        <f>'2_1CLI統計表'!B105</f>
        <v>100.6954934447745</v>
      </c>
      <c r="M32" s="493">
        <f>'2_1CLI統計表'!O105</f>
        <v>100.55</v>
      </c>
      <c r="N32" s="743">
        <f>'10関西地域_兵庫'!L44</f>
        <v>101.28322218314236</v>
      </c>
    </row>
    <row r="33" spans="3:14">
      <c r="K33" s="751">
        <v>6</v>
      </c>
      <c r="L33" s="743">
        <f>'2_1CLI統計表'!B106</f>
        <v>100.71480004360996</v>
      </c>
      <c r="M33" s="493">
        <f>'2_1CLI統計表'!O106</f>
        <v>100.64</v>
      </c>
      <c r="N33" s="743">
        <f>'10関西地域_兵庫'!L45</f>
        <v>101.17397619475916</v>
      </c>
    </row>
    <row r="34" spans="3:14">
      <c r="K34" s="751">
        <v>7</v>
      </c>
      <c r="L34" s="743">
        <f>'2_1CLI統計表'!B107</f>
        <v>100.67405959787484</v>
      </c>
      <c r="M34" s="493">
        <f>'2_1CLI統計表'!O107</f>
        <v>100.67</v>
      </c>
      <c r="N34" s="743">
        <f>'10関西地域_兵庫'!L46</f>
        <v>100.97195715356634</v>
      </c>
    </row>
    <row r="35" spans="3:14">
      <c r="K35" s="754">
        <v>8</v>
      </c>
      <c r="L35" s="743">
        <f>'2_1CLI統計表'!B108</f>
        <v>100.60073334646414</v>
      </c>
      <c r="M35" s="493">
        <f>'2_1CLI統計表'!O108</f>
        <v>100.66</v>
      </c>
      <c r="N35" s="743">
        <f>'10関西地域_兵庫'!L47</f>
        <v>100.77035144439105</v>
      </c>
    </row>
    <row r="36" spans="3:14">
      <c r="K36" s="754">
        <v>9</v>
      </c>
      <c r="L36" s="743">
        <f>'2_1CLI統計表'!B109</f>
        <v>100.52920885035257</v>
      </c>
      <c r="M36" s="493">
        <f>'2_1CLI統計表'!O109</f>
        <v>100.65</v>
      </c>
      <c r="N36" s="743">
        <f>'10関西地域_兵庫'!L48</f>
        <v>100.64262764288101</v>
      </c>
    </row>
    <row r="37" spans="3:14">
      <c r="K37" s="754">
        <v>10</v>
      </c>
      <c r="L37" s="743">
        <f>'2_1CLI統計表'!B110</f>
        <v>100.51590046124645</v>
      </c>
      <c r="M37" s="493">
        <f>'2_1CLI統計表'!O110</f>
        <v>100.64</v>
      </c>
      <c r="N37" s="743">
        <f>'10関西地域_兵庫'!L49</f>
        <v>100.64981594861464</v>
      </c>
    </row>
    <row r="38" spans="3:14">
      <c r="K38" s="753">
        <v>11</v>
      </c>
      <c r="L38" s="743">
        <f>'2_1CLI統計表'!B111</f>
        <v>100.55315937056042</v>
      </c>
      <c r="M38" s="493">
        <f>'2_1CLI統計表'!O111</f>
        <v>100.64</v>
      </c>
      <c r="N38" s="743">
        <f>'10関西地域_兵庫'!L50</f>
        <v>100.77575072262378</v>
      </c>
    </row>
    <row r="39" spans="3:14">
      <c r="K39" s="751">
        <v>12</v>
      </c>
      <c r="L39" s="743">
        <f>'2_1CLI統計表'!B112</f>
        <v>100.62587489425607</v>
      </c>
      <c r="M39" s="493">
        <f>'2_1CLI統計表'!O112</f>
        <v>100.66</v>
      </c>
      <c r="N39" s="743">
        <f>'10関西地域_兵庫'!L51</f>
        <v>100.94178043314633</v>
      </c>
    </row>
    <row r="40" spans="3:14">
      <c r="K40" s="969" t="s">
        <v>856</v>
      </c>
      <c r="L40" s="744">
        <f>'2_1CLI統計表'!B113</f>
        <v>100.73733878767054</v>
      </c>
      <c r="M40" s="721">
        <f>'2_1CLI統計表'!O113</f>
        <v>100.66</v>
      </c>
      <c r="N40" s="744">
        <f>'10関西地域_兵庫'!L52</f>
        <v>101.13626671484957</v>
      </c>
    </row>
    <row r="41" spans="3:14">
      <c r="K41" s="751">
        <v>2</v>
      </c>
      <c r="L41" s="743">
        <f>'2_1CLI統計表'!B114</f>
        <v>100.90225861061789</v>
      </c>
      <c r="M41" s="493">
        <f>'2_1CLI統計表'!O114</f>
        <v>100.64</v>
      </c>
      <c r="N41" s="743">
        <f>'10関西地域_兵庫'!L53</f>
        <v>101.30486182671153</v>
      </c>
    </row>
    <row r="42" spans="3:14">
      <c r="I42" t="s">
        <v>815</v>
      </c>
      <c r="K42" s="751">
        <v>3</v>
      </c>
      <c r="L42" s="743">
        <f>'2_1CLI統計表'!B115</f>
        <v>101.10824716267234</v>
      </c>
      <c r="M42" s="493">
        <f>'2_1CLI統計表'!O115</f>
        <v>100.61</v>
      </c>
      <c r="N42" s="743">
        <f>'10関西地域_兵庫'!L54</f>
        <v>101.46787906193373</v>
      </c>
    </row>
    <row r="43" spans="3:14">
      <c r="K43" s="751">
        <v>4</v>
      </c>
      <c r="L43" s="743">
        <f>'2_1CLI統計表'!B116</f>
        <v>101.28120753906201</v>
      </c>
      <c r="M43" s="493">
        <f>'2_1CLI統計表'!O116</f>
        <v>100.56</v>
      </c>
      <c r="N43" s="743">
        <f>'10関西地域_兵庫'!L55</f>
        <v>101.57597578617114</v>
      </c>
    </row>
    <row r="44" spans="3:14">
      <c r="K44" s="751">
        <v>5</v>
      </c>
      <c r="L44" s="743">
        <f>'2_1CLI統計表'!B117</f>
        <v>101.38433413738971</v>
      </c>
      <c r="M44" s="493">
        <f>'2_1CLI統計表'!O117</f>
        <v>100.51</v>
      </c>
      <c r="N44" s="743">
        <f>'10関西地域_兵庫'!L56</f>
        <v>101.61143486279509</v>
      </c>
    </row>
    <row r="45" spans="3:14">
      <c r="K45" s="751">
        <v>6</v>
      </c>
      <c r="L45" s="743">
        <f>'2_1CLI統計表'!B118</f>
        <v>101.46615176889696</v>
      </c>
      <c r="M45" s="493">
        <f>'2_1CLI統計表'!O118</f>
        <v>100.45</v>
      </c>
      <c r="N45" s="743">
        <f>'10関西地域_兵庫'!L57</f>
        <v>101.61100511758464</v>
      </c>
    </row>
    <row r="46" spans="3:14" ht="16.5" customHeight="1">
      <c r="K46" s="751">
        <v>7</v>
      </c>
      <c r="L46" s="743">
        <f>'2_1CLI統計表'!B119</f>
        <v>101.50081799418244</v>
      </c>
      <c r="M46" s="493">
        <f>'2_1CLI統計表'!O119</f>
        <v>100.39</v>
      </c>
      <c r="N46" s="743">
        <f>'10関西地域_兵庫'!L58</f>
        <v>101.55642122586008</v>
      </c>
    </row>
    <row r="47" spans="3:14" ht="16.5" customHeight="1">
      <c r="C47" s="227" t="s">
        <v>367</v>
      </c>
      <c r="D47" s="227"/>
      <c r="K47" s="754">
        <v>8</v>
      </c>
      <c r="L47" s="743">
        <f>'2_1CLI統計表'!B120</f>
        <v>101.50055835357597</v>
      </c>
      <c r="M47" s="493">
        <f>'2_1CLI統計表'!O120</f>
        <v>100.34</v>
      </c>
      <c r="N47" s="743">
        <f>'10関西地域_兵庫'!L59</f>
        <v>101.44102569915367</v>
      </c>
    </row>
    <row r="48" spans="3:14" ht="16.5" customHeight="1">
      <c r="C48" s="228" t="s">
        <v>65</v>
      </c>
      <c r="D48" s="237" t="s">
        <v>351</v>
      </c>
      <c r="E48" s="238"/>
      <c r="F48" s="238"/>
      <c r="G48" s="239"/>
      <c r="K48" s="754">
        <v>9</v>
      </c>
      <c r="L48" s="743">
        <f>'2_1CLI統計表'!B121</f>
        <v>101.47168135519992</v>
      </c>
      <c r="M48" s="493">
        <f>'2_1CLI統計表'!O121</f>
        <v>100.28</v>
      </c>
      <c r="N48" s="743">
        <f>'10関西地域_兵庫'!L60</f>
        <v>101.22351430353486</v>
      </c>
    </row>
    <row r="49" spans="2:14" ht="16.5" customHeight="1">
      <c r="C49" s="228" t="s">
        <v>343</v>
      </c>
      <c r="D49" s="229" t="s">
        <v>368</v>
      </c>
      <c r="E49" s="230"/>
      <c r="F49" s="230"/>
      <c r="G49" s="231"/>
      <c r="K49" s="754">
        <v>10</v>
      </c>
      <c r="L49" s="743">
        <f>'2_1CLI統計表'!B122</f>
        <v>101.43602276182187</v>
      </c>
      <c r="M49" s="493">
        <f>'2_1CLI統計表'!O122</f>
        <v>100.22</v>
      </c>
      <c r="N49" s="743">
        <f>'10関西地域_兵庫'!L61</f>
        <v>100.94673849070531</v>
      </c>
    </row>
    <row r="50" spans="2:14" ht="16.5" customHeight="1">
      <c r="C50" s="228" t="s">
        <v>350</v>
      </c>
      <c r="D50" s="229" t="s">
        <v>780</v>
      </c>
      <c r="E50" s="230"/>
      <c r="F50" s="230"/>
      <c r="G50" s="231"/>
      <c r="K50" s="753">
        <v>11</v>
      </c>
      <c r="L50" s="743">
        <f>'2_1CLI統計表'!B123</f>
        <v>101.33542847372193</v>
      </c>
      <c r="M50" s="493">
        <f>'2_1CLI統計表'!O123</f>
        <v>100.17</v>
      </c>
      <c r="N50" s="743">
        <f>'10関西地域_兵庫'!L62</f>
        <v>100.66155558632357</v>
      </c>
    </row>
    <row r="51" spans="2:14" ht="16.5" customHeight="1">
      <c r="C51" s="228" t="s">
        <v>345</v>
      </c>
      <c r="D51" s="229" t="s">
        <v>455</v>
      </c>
      <c r="E51" s="230"/>
      <c r="F51" s="230"/>
      <c r="G51" s="231"/>
      <c r="K51" s="752">
        <v>12</v>
      </c>
      <c r="L51" s="745">
        <f>'2_1CLI統計表'!B124</f>
        <v>101.16855647502979</v>
      </c>
      <c r="M51" s="541">
        <f>'2_1CLI統計表'!O124</f>
        <v>100.13</v>
      </c>
      <c r="N51" s="745">
        <f>'10関西地域_兵庫'!L63</f>
        <v>100.39007423826111</v>
      </c>
    </row>
    <row r="52" spans="2:14" ht="16.5" customHeight="1">
      <c r="C52" s="228" t="s">
        <v>349</v>
      </c>
      <c r="D52" s="229" t="s">
        <v>781</v>
      </c>
      <c r="E52" s="230"/>
      <c r="F52" s="230"/>
      <c r="G52" s="231"/>
      <c r="K52" s="751" t="s">
        <v>1210</v>
      </c>
      <c r="L52" s="743">
        <f>'2_1CLI統計表'!B125</f>
        <v>100.96773408486308</v>
      </c>
      <c r="M52" s="493">
        <f>'2_1CLI統計表'!O125</f>
        <v>100.1</v>
      </c>
      <c r="N52" s="743">
        <f>'10関西地域_兵庫'!L64</f>
        <v>100.18392024070383</v>
      </c>
    </row>
    <row r="53" spans="2:14">
      <c r="C53" s="232" t="s">
        <v>281</v>
      </c>
      <c r="D53" s="233" t="s">
        <v>369</v>
      </c>
      <c r="E53" s="234"/>
      <c r="F53" s="234"/>
      <c r="G53" s="235"/>
      <c r="K53" s="751">
        <v>2</v>
      </c>
      <c r="L53" s="743">
        <f>'2_1CLI統計表'!B126</f>
        <v>100.73800462394128</v>
      </c>
      <c r="M53" s="493">
        <f>'2_1CLI統計表'!O126</f>
        <v>100.09</v>
      </c>
      <c r="N53" s="743">
        <f>'10関西地域_兵庫'!L65</f>
        <v>100.0560114765709</v>
      </c>
    </row>
    <row r="54" spans="2:14" ht="15.75" customHeight="1">
      <c r="K54" s="751">
        <v>3</v>
      </c>
      <c r="L54" s="743">
        <f>'2_1CLI統計表'!B127</f>
        <v>100.56977475095982</v>
      </c>
      <c r="M54" s="493">
        <f>'2_1CLI統計表'!O127</f>
        <v>100.08</v>
      </c>
      <c r="N54" s="743">
        <f>'10関西地域_兵庫'!L66</f>
        <v>99.984037697932422</v>
      </c>
    </row>
    <row r="55" spans="2:14" ht="15.75" customHeight="1">
      <c r="C55" s="2797" t="s">
        <v>1491</v>
      </c>
      <c r="D55" s="2798"/>
      <c r="E55" s="2798"/>
      <c r="F55" s="2799"/>
      <c r="G55" s="971"/>
      <c r="K55" s="751">
        <v>4</v>
      </c>
      <c r="L55" s="743">
        <f>'2_1CLI統計表'!B128</f>
        <v>100.45297188496448</v>
      </c>
      <c r="M55" s="493">
        <f>'2_1CLI統計表'!O128</f>
        <v>100.07</v>
      </c>
      <c r="N55" s="743">
        <f>'10関西地域_兵庫'!L67</f>
        <v>99.947376645623606</v>
      </c>
    </row>
    <row r="56" spans="2:14" ht="14">
      <c r="B56" s="205"/>
      <c r="C56" s="2800" t="s">
        <v>1492</v>
      </c>
      <c r="D56" s="2801"/>
      <c r="E56" s="2801"/>
      <c r="F56" s="2802"/>
      <c r="G56" s="972"/>
      <c r="K56" s="751">
        <v>5</v>
      </c>
      <c r="L56" s="743">
        <f>'2_1CLI統計表'!B129</f>
        <v>100.36215623521504</v>
      </c>
      <c r="M56" s="493">
        <f>'2_1CLI統計表'!O129</f>
        <v>100.06</v>
      </c>
      <c r="N56" s="743">
        <f>'10関西地域_兵庫'!L68</f>
        <v>99.93314333321203</v>
      </c>
    </row>
    <row r="57" spans="2:14">
      <c r="K57" s="751">
        <v>6</v>
      </c>
      <c r="L57" s="743">
        <f>'2_1CLI統計表'!B130</f>
        <v>100.28687902497529</v>
      </c>
      <c r="M57" s="493">
        <f>'2_1CLI統計表'!O130</f>
        <v>100.06</v>
      </c>
      <c r="N57" s="743">
        <f>'10関西地域_兵庫'!L69</f>
        <v>99.940346012881477</v>
      </c>
    </row>
    <row r="58" spans="2:14">
      <c r="K58" s="751">
        <v>7</v>
      </c>
      <c r="L58" s="743">
        <f>'2_1CLI統計表'!B131</f>
        <v>100.23566154053434</v>
      </c>
      <c r="M58" s="493">
        <f>'2_1CLI統計表'!O131</f>
        <v>100.07</v>
      </c>
      <c r="N58" s="743">
        <f>'10関西地域_兵庫'!L70</f>
        <v>99.953404961863512</v>
      </c>
    </row>
    <row r="59" spans="2:14">
      <c r="K59" s="754">
        <v>8</v>
      </c>
      <c r="L59" s="743">
        <f>'2_1CLI統計表'!B132</f>
        <v>100.12879304215454</v>
      </c>
      <c r="M59" s="493">
        <f>'2_1CLI統計表'!O132</f>
        <v>100.08</v>
      </c>
      <c r="N59" s="743">
        <f>'10関西地域_兵庫'!L71</f>
        <v>99.935078072580481</v>
      </c>
    </row>
    <row r="60" spans="2:14">
      <c r="K60" s="754">
        <v>9</v>
      </c>
      <c r="L60" s="743">
        <f>'2_1CLI統計表'!B133</f>
        <v>99.946204858737175</v>
      </c>
      <c r="M60" s="493">
        <f>'2_1CLI統計表'!O133</f>
        <v>100.08</v>
      </c>
      <c r="N60" s="743">
        <f>'10関西地域_兵庫'!L72</f>
        <v>99.832600056875478</v>
      </c>
    </row>
    <row r="61" spans="2:14">
      <c r="K61" s="754">
        <v>10</v>
      </c>
      <c r="L61" s="743">
        <f>'2_1CLI統計表'!B134</f>
        <v>99.675155143266394</v>
      </c>
      <c r="M61" s="493">
        <f>'2_1CLI統計表'!O134</f>
        <v>100.06</v>
      </c>
      <c r="N61" s="743">
        <f>'10関西地域_兵庫'!L73</f>
        <v>99.681891481174304</v>
      </c>
    </row>
    <row r="62" spans="2:14">
      <c r="K62" s="753">
        <v>11</v>
      </c>
      <c r="L62" s="743">
        <f>'2_1CLI統計表'!B135</f>
        <v>99.310197309459141</v>
      </c>
      <c r="M62" s="493">
        <f>'2_1CLI統計表'!O135</f>
        <v>100.04</v>
      </c>
      <c r="N62" s="743">
        <f>'10関西地域_兵庫'!L74</f>
        <v>99.505796840205392</v>
      </c>
    </row>
    <row r="63" spans="2:14">
      <c r="K63" s="752">
        <v>12</v>
      </c>
      <c r="L63" s="745">
        <f>'2_1CLI統計表'!B136</f>
        <v>98.992550548077432</v>
      </c>
      <c r="M63" s="541">
        <f>'2_1CLI統計表'!O136</f>
        <v>100.03</v>
      </c>
      <c r="N63" s="745">
        <f>'10関西地域_兵庫'!L75</f>
        <v>99.336318686880503</v>
      </c>
    </row>
    <row r="64" spans="2:14">
      <c r="K64" s="751" t="s">
        <v>1254</v>
      </c>
      <c r="L64" s="743">
        <f>'2_1CLI統計表'!B137</f>
        <v>98.764656047314361</v>
      </c>
      <c r="M64" s="493">
        <f>'2_1CLI統計表'!O137</f>
        <v>100.04</v>
      </c>
      <c r="N64" s="743">
        <f>'10関西地域_兵庫'!L76</f>
        <v>99.197861838611999</v>
      </c>
    </row>
    <row r="65" spans="11:14">
      <c r="K65" s="751">
        <v>2</v>
      </c>
      <c r="L65" s="743">
        <f>'2_1CLI統計表'!B138</f>
        <v>98.702758201676176</v>
      </c>
      <c r="M65" s="493">
        <f>'2_1CLI統計表'!O138</f>
        <v>100.08</v>
      </c>
      <c r="N65" s="743">
        <f>'10関西地域_兵庫'!L77</f>
        <v>99.196915489143549</v>
      </c>
    </row>
    <row r="66" spans="11:14">
      <c r="K66" s="751">
        <v>3</v>
      </c>
      <c r="L66" s="743">
        <f>'2_1CLI統計表'!B139</f>
        <v>98.793212220429851</v>
      </c>
      <c r="M66" s="493">
        <f>'2_1CLI統計表'!O139</f>
        <v>100.11</v>
      </c>
      <c r="N66" s="743">
        <f>'10関西地域_兵庫'!L78</f>
        <v>99.340370339732189</v>
      </c>
    </row>
    <row r="67" spans="11:14">
      <c r="K67" s="751">
        <v>4</v>
      </c>
      <c r="L67" s="743">
        <f>'2_1CLI統計表'!B140</f>
        <v>99.00853656649069</v>
      </c>
      <c r="M67" s="493">
        <f>'2_1CLI統計表'!O140</f>
        <v>100.14</v>
      </c>
      <c r="N67" s="743">
        <f>'10関西地域_兵庫'!L79</f>
        <v>99.600584111420815</v>
      </c>
    </row>
    <row r="68" spans="11:14">
      <c r="K68" s="751">
        <v>5</v>
      </c>
      <c r="L68" s="743">
        <f>'2_1CLI統計表'!B141</f>
        <v>99.298233287006354</v>
      </c>
      <c r="M68" s="493">
        <f>'2_1CLI統計表'!O141</f>
        <v>100.16</v>
      </c>
      <c r="N68" s="743">
        <f>'10関西地域_兵庫'!L80</f>
        <v>99.900475087257689</v>
      </c>
    </row>
    <row r="69" spans="11:14">
      <c r="K69" s="751">
        <v>6</v>
      </c>
      <c r="L69" s="743">
        <f>'2_1CLI統計表'!B142</f>
        <v>99.59073196139687</v>
      </c>
      <c r="M69" s="493">
        <f>'2_1CLI統計表'!O142</f>
        <v>100.15</v>
      </c>
      <c r="N69" s="743">
        <f>'10関西地域_兵庫'!L81</f>
        <v>100.14006475713798</v>
      </c>
    </row>
    <row r="70" spans="11:14">
      <c r="K70" s="751">
        <v>7</v>
      </c>
      <c r="L70" s="743">
        <f>'2_1CLI統計表'!B143</f>
        <v>99.829246411257657</v>
      </c>
      <c r="M70" s="493">
        <f>'2_1CLI統計表'!O143</f>
        <v>100.12</v>
      </c>
      <c r="N70" s="743">
        <f>'10関西地域_兵庫'!L82</f>
        <v>100.32671893513695</v>
      </c>
    </row>
    <row r="71" spans="11:14">
      <c r="K71" s="754">
        <v>8</v>
      </c>
      <c r="L71" s="743">
        <f>'2_1CLI統計表'!B144</f>
        <v>99.980043676785328</v>
      </c>
      <c r="M71" s="493">
        <f>'2_1CLI統計表'!O144</f>
        <v>100.08</v>
      </c>
      <c r="N71" s="743">
        <f>'10関西地域_兵庫'!L83</f>
        <v>100.34604917897367</v>
      </c>
    </row>
    <row r="72" spans="11:14">
      <c r="K72" s="754">
        <v>9</v>
      </c>
      <c r="L72" s="743">
        <f>'2_1CLI統計表'!B145</f>
        <v>100.08947692289323</v>
      </c>
      <c r="M72" s="493">
        <f>'2_1CLI統計表'!O145</f>
        <v>100.03</v>
      </c>
      <c r="N72" s="743">
        <f>'10関西地域_兵庫'!L84</f>
        <v>100.29614755926463</v>
      </c>
    </row>
    <row r="73" spans="11:14">
      <c r="K73" s="754">
        <v>10</v>
      </c>
      <c r="L73" s="743">
        <f>'2_1CLI統計表'!B146</f>
        <v>100.03355098426809</v>
      </c>
      <c r="M73" s="493">
        <f>'2_1CLI統計表'!O146</f>
        <v>99.99</v>
      </c>
      <c r="N73" s="743">
        <f>'10関西地域_兵庫'!L85</f>
        <v>100.19488716964793</v>
      </c>
    </row>
    <row r="74" spans="11:14">
      <c r="K74" s="753">
        <v>11</v>
      </c>
      <c r="L74" s="743">
        <f>'2_1CLI統計表'!B147</f>
        <v>99.989118223849133</v>
      </c>
      <c r="M74" s="493">
        <f>'2_1CLI統計表'!O147</f>
        <v>99.95</v>
      </c>
      <c r="N74" s="743">
        <f>'10関西地域_兵庫'!L86</f>
        <v>100.07215498180048</v>
      </c>
    </row>
    <row r="75" spans="11:14">
      <c r="K75" s="752">
        <v>12</v>
      </c>
      <c r="L75" s="743">
        <f>'2_1CLI統計表'!B148</f>
        <v>100.0081310566694</v>
      </c>
      <c r="M75" s="493">
        <f>'2_1CLI統計表'!O148</f>
        <v>99.92</v>
      </c>
      <c r="N75" s="743">
        <f>'10関西地域_兵庫'!L87</f>
        <v>99.980316935336006</v>
      </c>
    </row>
    <row r="76" spans="11:14">
      <c r="K76" s="969" t="s">
        <v>1463</v>
      </c>
      <c r="L76" s="744">
        <f>'2_1CLI統計表'!B149</f>
        <v>100.05342121872347</v>
      </c>
      <c r="M76" s="721">
        <f>'2_1CLI統計表'!O149</f>
        <v>99.9</v>
      </c>
      <c r="N76" s="744">
        <f>'10関西地域_兵庫'!L88</f>
        <v>99.88439001621613</v>
      </c>
    </row>
    <row r="77" spans="11:14">
      <c r="K77" s="751">
        <v>2</v>
      </c>
      <c r="L77" s="743">
        <f>'2_1CLI統計表'!B150</f>
        <v>100.02302927485309</v>
      </c>
      <c r="M77" s="493">
        <f>'2_1CLI統計表'!O150</f>
        <v>99.87</v>
      </c>
      <c r="N77" s="743">
        <f>'10関西地域_兵庫'!L89</f>
        <v>99.797864369717075</v>
      </c>
    </row>
    <row r="78" spans="11:14">
      <c r="K78" s="751">
        <v>3</v>
      </c>
      <c r="L78" s="743">
        <f>'2_1CLI統計表'!B151</f>
        <v>99.891858254832712</v>
      </c>
      <c r="M78" s="493">
        <f>'2_1CLI統計表'!O151</f>
        <v>99.84</v>
      </c>
      <c r="N78" s="743">
        <f>'10関西地域_兵庫'!L90</f>
        <v>99.746289782250031</v>
      </c>
    </row>
    <row r="79" spans="11:14">
      <c r="K79" s="751">
        <v>4</v>
      </c>
      <c r="L79" s="743">
        <f>'2_1CLI統計表'!B152</f>
        <v>99.713214966240784</v>
      </c>
      <c r="M79" s="493">
        <f>'2_1CLI統計表'!O152</f>
        <v>99.81</v>
      </c>
      <c r="N79" s="743">
        <f>'10関西地域_兵庫'!L91</f>
        <v>99.778381737003812</v>
      </c>
    </row>
    <row r="80" spans="11:14">
      <c r="K80" s="751">
        <v>5</v>
      </c>
      <c r="L80" s="743">
        <f>'2_1CLI統計表'!B153</f>
        <v>99.654929555237885</v>
      </c>
      <c r="M80" s="493">
        <f>'2_1CLI統計表'!O153</f>
        <v>99.81</v>
      </c>
      <c r="N80" s="743">
        <f>'10関西地域_兵庫'!L92</f>
        <v>99.866353168400224</v>
      </c>
    </row>
    <row r="81" spans="11:14">
      <c r="K81" s="751">
        <v>6</v>
      </c>
      <c r="L81" s="743">
        <f>'2_1CLI統計表'!B154</f>
        <v>99.677172076200435</v>
      </c>
      <c r="M81" s="493">
        <f>'2_1CLI統計表'!O154</f>
        <v>99.84</v>
      </c>
      <c r="N81" s="743">
        <f>'10関西地域_兵庫'!L93</f>
        <v>99.885822781086773</v>
      </c>
    </row>
    <row r="82" spans="11:14">
      <c r="K82" s="751">
        <v>7</v>
      </c>
      <c r="L82" s="743">
        <f>'2_1CLI統計表'!B155</f>
        <v>99.724177082102401</v>
      </c>
      <c r="M82" s="493">
        <f>'2_1CLI統計表'!O155</f>
        <v>99.9</v>
      </c>
      <c r="N82" s="743">
        <f>'10関西地域_兵庫'!L94</f>
        <v>99.788070576592574</v>
      </c>
    </row>
    <row r="83" spans="11:14">
      <c r="K83" s="754">
        <v>8</v>
      </c>
      <c r="L83" s="743">
        <f>'2_1CLI統計表'!B156</f>
        <v>99.793027980131072</v>
      </c>
      <c r="M83" s="493">
        <f>'2_1CLI統計表'!O156</f>
        <v>99.98</v>
      </c>
      <c r="N83" s="743">
        <f>'10関西地域_兵庫'!L95</f>
        <v>99.571310515221029</v>
      </c>
    </row>
    <row r="84" spans="11:14">
      <c r="K84" s="754">
        <v>9</v>
      </c>
      <c r="M84" s="493">
        <f>'2_1CLI統計表'!O157</f>
        <v>100.07</v>
      </c>
    </row>
    <row r="85" spans="11:14">
      <c r="K85" s="754">
        <v>10</v>
      </c>
    </row>
    <row r="86" spans="11:14">
      <c r="K86" s="753">
        <v>11</v>
      </c>
    </row>
    <row r="87" spans="11:14">
      <c r="K87" s="752">
        <v>12</v>
      </c>
      <c r="L87" s="931"/>
      <c r="M87" s="931"/>
      <c r="N87" s="931"/>
    </row>
    <row r="100" spans="12:12">
      <c r="L100" s="262"/>
    </row>
    <row r="101" spans="12:12">
      <c r="L101" s="262"/>
    </row>
    <row r="102" spans="12:12">
      <c r="L102" s="262"/>
    </row>
    <row r="103" spans="12:12">
      <c r="L103" s="262"/>
    </row>
    <row r="104" spans="12:12">
      <c r="L104" s="262"/>
    </row>
    <row r="105" spans="12:12">
      <c r="L105" s="262"/>
    </row>
    <row r="106" spans="12:12">
      <c r="L106" s="262"/>
    </row>
    <row r="107" spans="12:12">
      <c r="L107" s="262"/>
    </row>
    <row r="108" spans="12:12">
      <c r="L108" s="262"/>
    </row>
    <row r="109" spans="12:12">
      <c r="L109" s="262"/>
    </row>
    <row r="110" spans="12:12">
      <c r="L110" s="262"/>
    </row>
    <row r="111" spans="12:12">
      <c r="L111" s="262"/>
    </row>
    <row r="112" spans="12:12">
      <c r="L112" s="262"/>
    </row>
    <row r="113" spans="12:12">
      <c r="L113" s="262"/>
    </row>
    <row r="114" spans="12:12">
      <c r="L114" s="262"/>
    </row>
    <row r="115" spans="12:12">
      <c r="L115" s="262"/>
    </row>
    <row r="116" spans="12:12">
      <c r="L116" s="262"/>
    </row>
    <row r="117" spans="12:12">
      <c r="L117" s="262"/>
    </row>
    <row r="118" spans="12:12">
      <c r="L118" s="262"/>
    </row>
    <row r="119" spans="12:12">
      <c r="L119" s="262"/>
    </row>
    <row r="120" spans="12:12">
      <c r="L120" s="262"/>
    </row>
    <row r="121" spans="12:12">
      <c r="L121" s="262"/>
    </row>
    <row r="122" spans="12:12">
      <c r="L122" s="262"/>
    </row>
    <row r="123" spans="12:12">
      <c r="L123" s="262"/>
    </row>
    <row r="124" spans="12:12">
      <c r="L124" s="262"/>
    </row>
    <row r="125" spans="12:12">
      <c r="L125" s="262"/>
    </row>
    <row r="126" spans="12:12">
      <c r="L126" s="262"/>
    </row>
    <row r="127" spans="12:12">
      <c r="L127" s="262"/>
    </row>
    <row r="128" spans="12:12">
      <c r="L128" s="262"/>
    </row>
    <row r="129" spans="12:12">
      <c r="L129" s="262"/>
    </row>
    <row r="130" spans="12:12">
      <c r="L130" s="262"/>
    </row>
    <row r="131" spans="12:12">
      <c r="L131" s="262"/>
    </row>
    <row r="132" spans="12:12">
      <c r="L132" s="262"/>
    </row>
    <row r="133" spans="12:12">
      <c r="L133" s="262"/>
    </row>
    <row r="134" spans="12:12">
      <c r="L134" s="262"/>
    </row>
    <row r="135" spans="12:12">
      <c r="L135" s="262"/>
    </row>
    <row r="136" spans="12:12">
      <c r="L136" s="262"/>
    </row>
    <row r="137" spans="12:12">
      <c r="L137" s="262"/>
    </row>
    <row r="138" spans="12:12">
      <c r="L138" s="262"/>
    </row>
    <row r="139" spans="12:12">
      <c r="L139" s="262"/>
    </row>
    <row r="140" spans="12:12">
      <c r="L140" s="262"/>
    </row>
    <row r="141" spans="12:12">
      <c r="L141" s="262"/>
    </row>
    <row r="142" spans="12:12">
      <c r="L142" s="262"/>
    </row>
    <row r="143" spans="12:12">
      <c r="L143" s="262"/>
    </row>
    <row r="144" spans="12:12">
      <c r="L144" s="262"/>
    </row>
    <row r="145" spans="12:12">
      <c r="L145" s="262"/>
    </row>
    <row r="146" spans="12:12">
      <c r="L146" s="262"/>
    </row>
    <row r="147" spans="12:12">
      <c r="L147" s="262"/>
    </row>
    <row r="148" spans="12:12">
      <c r="L148" s="262"/>
    </row>
    <row r="149" spans="12:12">
      <c r="L149" s="262"/>
    </row>
    <row r="150" spans="12:12">
      <c r="L150" s="262"/>
    </row>
    <row r="151" spans="12:12">
      <c r="L151" s="262"/>
    </row>
    <row r="152" spans="12:12">
      <c r="L152" s="262"/>
    </row>
    <row r="153" spans="12:12">
      <c r="L153" s="262"/>
    </row>
    <row r="154" spans="12:12">
      <c r="L154" s="262"/>
    </row>
    <row r="155" spans="12:12">
      <c r="L155" s="262"/>
    </row>
    <row r="156" spans="12:12">
      <c r="L156" s="262"/>
    </row>
    <row r="157" spans="12:12">
      <c r="L157" s="262"/>
    </row>
    <row r="158" spans="12:12">
      <c r="L158" s="262"/>
    </row>
    <row r="159" spans="12:12">
      <c r="L159" s="262"/>
    </row>
    <row r="160" spans="12:12">
      <c r="L160" s="262"/>
    </row>
    <row r="161" spans="12:12">
      <c r="L161" s="262"/>
    </row>
    <row r="162" spans="12:12">
      <c r="L162" s="262"/>
    </row>
    <row r="163" spans="12:12">
      <c r="L163" s="262"/>
    </row>
    <row r="164" spans="12:12">
      <c r="L164" s="262"/>
    </row>
    <row r="165" spans="12:12">
      <c r="L165" s="262"/>
    </row>
    <row r="166" spans="12:12">
      <c r="L166" s="262"/>
    </row>
    <row r="167" spans="12:12">
      <c r="L167" s="262"/>
    </row>
    <row r="168" spans="12:12">
      <c r="L168" s="262"/>
    </row>
    <row r="169" spans="12:12">
      <c r="L169" s="262"/>
    </row>
    <row r="170" spans="12:12">
      <c r="L170" s="262"/>
    </row>
    <row r="171" spans="12:12">
      <c r="L171" s="262"/>
    </row>
    <row r="172" spans="12:12">
      <c r="L172" s="262"/>
    </row>
    <row r="173" spans="12:12">
      <c r="L173" s="262"/>
    </row>
    <row r="174" spans="12:12">
      <c r="L174" s="262"/>
    </row>
    <row r="175" spans="12:12">
      <c r="L175" s="262"/>
    </row>
    <row r="176" spans="12:12">
      <c r="L176" s="262"/>
    </row>
    <row r="177" spans="12:12">
      <c r="L177" s="262"/>
    </row>
    <row r="178" spans="12:12">
      <c r="L178" s="262"/>
    </row>
    <row r="179" spans="12:12">
      <c r="L179" s="262"/>
    </row>
    <row r="180" spans="12:12">
      <c r="L180" s="262"/>
    </row>
    <row r="181" spans="12:12">
      <c r="L181" s="262"/>
    </row>
    <row r="182" spans="12:12">
      <c r="L182" s="262"/>
    </row>
    <row r="183" spans="12:12">
      <c r="L183" s="262"/>
    </row>
    <row r="184" spans="12:12">
      <c r="L184" s="262"/>
    </row>
    <row r="185" spans="12:12">
      <c r="L185" s="262"/>
    </row>
    <row r="186" spans="12:12">
      <c r="L186" s="262"/>
    </row>
    <row r="187" spans="12:12">
      <c r="L187" s="262"/>
    </row>
    <row r="188" spans="12:12">
      <c r="L188" s="262"/>
    </row>
    <row r="189" spans="12:12">
      <c r="L189" s="262"/>
    </row>
    <row r="190" spans="12:12">
      <c r="L190" s="262"/>
    </row>
    <row r="191" spans="12:12">
      <c r="L191" s="262"/>
    </row>
    <row r="192" spans="12:12">
      <c r="L192" s="262"/>
    </row>
    <row r="193" spans="12:12">
      <c r="L193" s="262"/>
    </row>
    <row r="194" spans="12:12">
      <c r="L194" s="262"/>
    </row>
    <row r="195" spans="12:12">
      <c r="L195" s="262"/>
    </row>
    <row r="196" spans="12:12">
      <c r="L196" s="262"/>
    </row>
    <row r="197" spans="12:12">
      <c r="L197" s="262"/>
    </row>
    <row r="198" spans="12:12">
      <c r="L198" s="262"/>
    </row>
    <row r="199" spans="12:12">
      <c r="L199" s="262"/>
    </row>
    <row r="200" spans="12:12">
      <c r="L200" s="262"/>
    </row>
    <row r="201" spans="12:12">
      <c r="L201" s="262"/>
    </row>
    <row r="202" spans="12:12">
      <c r="L202" s="262"/>
    </row>
    <row r="203" spans="12:12">
      <c r="L203" s="262"/>
    </row>
    <row r="204" spans="12:12">
      <c r="L204" s="262"/>
    </row>
    <row r="205" spans="12:12">
      <c r="L205" s="262"/>
    </row>
    <row r="206" spans="12:12">
      <c r="L206" s="262"/>
    </row>
    <row r="207" spans="12:12">
      <c r="L207" s="262"/>
    </row>
    <row r="208" spans="12:12">
      <c r="L208" s="262"/>
    </row>
    <row r="209" spans="12:12">
      <c r="L209" s="262"/>
    </row>
    <row r="210" spans="12:12">
      <c r="L210" s="262"/>
    </row>
    <row r="211" spans="12:12">
      <c r="L211" s="262"/>
    </row>
    <row r="212" spans="12:12">
      <c r="L212" s="262"/>
    </row>
    <row r="213" spans="12:12">
      <c r="L213" s="262"/>
    </row>
    <row r="214" spans="12:12">
      <c r="L214" s="262"/>
    </row>
    <row r="215" spans="12:12">
      <c r="L215" s="262"/>
    </row>
    <row r="228" spans="12:12">
      <c r="L228" s="262"/>
    </row>
    <row r="229" spans="12:12">
      <c r="L229" s="262"/>
    </row>
    <row r="230" spans="12:12">
      <c r="L230" s="262"/>
    </row>
    <row r="231" spans="12:12">
      <c r="L231" s="262"/>
    </row>
    <row r="232" spans="12:12">
      <c r="L232" s="262"/>
    </row>
    <row r="233" spans="12:12">
      <c r="L233" s="262"/>
    </row>
    <row r="234" spans="12:12">
      <c r="L234" s="262"/>
    </row>
    <row r="235" spans="12:12">
      <c r="L235" s="262"/>
    </row>
    <row r="236" spans="12:12">
      <c r="L236" s="262"/>
    </row>
    <row r="237" spans="12:12">
      <c r="L237" s="262"/>
    </row>
    <row r="238" spans="12:12">
      <c r="L238" s="262"/>
    </row>
    <row r="239" spans="12:12">
      <c r="L239" s="262"/>
    </row>
    <row r="240" spans="12:12">
      <c r="L240" s="262"/>
    </row>
    <row r="241" spans="12:12">
      <c r="L241" s="262"/>
    </row>
    <row r="242" spans="12:12">
      <c r="L242" s="262"/>
    </row>
    <row r="243" spans="12:12">
      <c r="L243" s="262"/>
    </row>
    <row r="244" spans="12:12">
      <c r="L244" s="262"/>
    </row>
    <row r="245" spans="12:12">
      <c r="L245" s="262"/>
    </row>
    <row r="246" spans="12:12">
      <c r="L246" s="262"/>
    </row>
    <row r="247" spans="12:12">
      <c r="L247" s="262"/>
    </row>
    <row r="248" spans="12:12">
      <c r="L248" s="262"/>
    </row>
    <row r="249" spans="12:12">
      <c r="L249" s="262"/>
    </row>
    <row r="250" spans="12:12">
      <c r="L250" s="262"/>
    </row>
    <row r="251" spans="12:12">
      <c r="L251" s="262"/>
    </row>
    <row r="252" spans="12:12">
      <c r="L252" s="262"/>
    </row>
    <row r="253" spans="12:12">
      <c r="L253" s="262"/>
    </row>
    <row r="254" spans="12:12">
      <c r="L254" s="262"/>
    </row>
    <row r="255" spans="12:12">
      <c r="L255" s="262"/>
    </row>
    <row r="256" spans="12:12">
      <c r="L256" s="262"/>
    </row>
    <row r="257" spans="12:12">
      <c r="L257" s="262"/>
    </row>
    <row r="258" spans="12:12">
      <c r="L258" s="262"/>
    </row>
    <row r="259" spans="12:12">
      <c r="L259" s="262"/>
    </row>
    <row r="260" spans="12:12">
      <c r="L260" s="262"/>
    </row>
    <row r="261" spans="12:12">
      <c r="L261" s="262"/>
    </row>
    <row r="262" spans="12:12">
      <c r="L262" s="262"/>
    </row>
    <row r="263" spans="12:12">
      <c r="L263" s="262"/>
    </row>
    <row r="264" spans="12:12">
      <c r="L264" s="262"/>
    </row>
    <row r="265" spans="12:12">
      <c r="L265" s="262"/>
    </row>
    <row r="266" spans="12:12">
      <c r="L266" s="262"/>
    </row>
    <row r="267" spans="12:12">
      <c r="L267" s="262"/>
    </row>
    <row r="268" spans="12:12">
      <c r="L268" s="262"/>
    </row>
    <row r="269" spans="12:12">
      <c r="L269" s="262"/>
    </row>
    <row r="270" spans="12:12">
      <c r="L270" s="262"/>
    </row>
    <row r="271" spans="12:12">
      <c r="L271" s="262"/>
    </row>
    <row r="272" spans="12:12">
      <c r="L272" s="262"/>
    </row>
    <row r="273" spans="12:12">
      <c r="L273" s="262"/>
    </row>
    <row r="274" spans="12:12">
      <c r="L274" s="262"/>
    </row>
    <row r="275" spans="12:12">
      <c r="L275" s="262"/>
    </row>
    <row r="276" spans="12:12">
      <c r="L276" s="262"/>
    </row>
    <row r="277" spans="12:12">
      <c r="L277" s="262"/>
    </row>
    <row r="278" spans="12:12">
      <c r="L278" s="262"/>
    </row>
    <row r="279" spans="12:12">
      <c r="L279" s="262"/>
    </row>
    <row r="280" spans="12:12">
      <c r="L280" s="262"/>
    </row>
    <row r="281" spans="12:12">
      <c r="L281" s="262"/>
    </row>
    <row r="282" spans="12:12">
      <c r="L282" s="262"/>
    </row>
    <row r="283" spans="12:12">
      <c r="L283" s="262"/>
    </row>
    <row r="284" spans="12:12">
      <c r="L284" s="262"/>
    </row>
    <row r="285" spans="12:12">
      <c r="L285" s="262"/>
    </row>
    <row r="286" spans="12:12">
      <c r="L286" s="262"/>
    </row>
    <row r="287" spans="12:12">
      <c r="L287" s="262"/>
    </row>
  </sheetData>
  <dataConsolidate/>
  <mergeCells count="13">
    <mergeCell ref="G13:H14"/>
    <mergeCell ref="G16:G17"/>
    <mergeCell ref="H16:H17"/>
    <mergeCell ref="C55:F55"/>
    <mergeCell ref="C56:F56"/>
    <mergeCell ref="D14:D15"/>
    <mergeCell ref="E14:E15"/>
    <mergeCell ref="F14:F15"/>
    <mergeCell ref="G1:H1"/>
    <mergeCell ref="B2:H2"/>
    <mergeCell ref="A6:I6"/>
    <mergeCell ref="D3:F3"/>
    <mergeCell ref="B8:H1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4"/>
  <sheetViews>
    <sheetView workbookViewId="0">
      <pane xSplit="1" ySplit="4" topLeftCell="B144" activePane="bottomRight" state="frozen"/>
      <selection pane="topRight" activeCell="B1" sqref="B1"/>
      <selection pane="bottomLeft" activeCell="A5" sqref="A5"/>
      <selection pane="bottomRight" activeCell="D156" sqref="D156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1430</v>
      </c>
      <c r="B1" s="10"/>
      <c r="C1" s="10"/>
      <c r="D1" s="10"/>
      <c r="E1" s="10" t="s">
        <v>64</v>
      </c>
      <c r="F1" s="988" t="s">
        <v>775</v>
      </c>
      <c r="G1" s="988"/>
      <c r="H1" s="988"/>
      <c r="I1" s="10"/>
      <c r="J1" s="10"/>
      <c r="K1" s="10" t="s">
        <v>64</v>
      </c>
      <c r="L1" s="10"/>
      <c r="M1" s="10"/>
      <c r="N1" s="214" t="s">
        <v>462</v>
      </c>
      <c r="O1" s="10"/>
      <c r="P1" s="10"/>
      <c r="Q1" s="988" t="s">
        <v>810</v>
      </c>
      <c r="R1" s="988"/>
      <c r="S1" s="10"/>
      <c r="T1" s="2256">
        <v>45955</v>
      </c>
      <c r="U1" s="10"/>
      <c r="V1" s="227"/>
      <c r="W1" s="227"/>
      <c r="X1" s="10"/>
      <c r="Y1" s="10"/>
    </row>
    <row r="2" spans="1:25" ht="13.5" thickBot="1">
      <c r="A2" s="9"/>
      <c r="B2" s="10" t="s">
        <v>64</v>
      </c>
      <c r="C2" s="10"/>
      <c r="D2" s="10"/>
      <c r="E2" s="2814" t="s">
        <v>429</v>
      </c>
      <c r="F2" s="2814"/>
      <c r="G2" s="2814" t="s">
        <v>430</v>
      </c>
      <c r="H2" s="2814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14" t="s">
        <v>430</v>
      </c>
      <c r="U2" s="2814"/>
      <c r="V2" s="227"/>
      <c r="W2" s="227"/>
      <c r="X2" s="10"/>
      <c r="Y2" s="10"/>
    </row>
    <row r="3" spans="1:25">
      <c r="A3" s="2203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815" t="s">
        <v>65</v>
      </c>
      <c r="J3" s="2817" t="s">
        <v>347</v>
      </c>
      <c r="K3" s="2818"/>
      <c r="L3" s="680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808" t="s">
        <v>366</v>
      </c>
      <c r="W3" s="2809"/>
      <c r="X3" s="1684" t="s">
        <v>585</v>
      </c>
      <c r="Y3" s="10"/>
    </row>
    <row r="4" spans="1:25" ht="13.25" customHeight="1" thickBot="1">
      <c r="A4" s="2204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816"/>
      <c r="J4" s="2812" t="s">
        <v>366</v>
      </c>
      <c r="K4" s="2813"/>
      <c r="L4" s="68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810"/>
      <c r="W4" s="2811"/>
      <c r="X4" s="1691" t="s">
        <v>586</v>
      </c>
      <c r="Y4" s="10"/>
    </row>
    <row r="5" spans="1:25" ht="13.25" customHeight="1">
      <c r="A5" s="2205">
        <v>41275</v>
      </c>
      <c r="B5" s="1777">
        <v>97.863765011346672</v>
      </c>
      <c r="C5" s="968" t="s">
        <v>271</v>
      </c>
      <c r="D5" s="2209" t="s">
        <v>271</v>
      </c>
      <c r="E5" s="2208">
        <f>SUM(B5:B5)/3</f>
        <v>32.621255003782224</v>
      </c>
      <c r="F5" s="2218" t="s">
        <v>271</v>
      </c>
      <c r="G5" s="2219">
        <f>SUM(B5:B5)/7</f>
        <v>13.98053785876381</v>
      </c>
      <c r="H5" s="2209" t="s">
        <v>271</v>
      </c>
      <c r="I5" s="2220" t="s">
        <v>349</v>
      </c>
      <c r="J5" s="1739" t="str">
        <f t="shared" ref="J5:J68" si="0">IF(K5=1,"山",IF(K5=-1,"谷","---"))</f>
        <v>---</v>
      </c>
      <c r="K5" s="17">
        <v>0</v>
      </c>
      <c r="L5" s="199"/>
      <c r="M5" s="10"/>
      <c r="N5" s="200">
        <v>41275</v>
      </c>
      <c r="O5" s="1692">
        <v>99.6</v>
      </c>
      <c r="P5" s="968" t="s">
        <v>271</v>
      </c>
      <c r="Q5" s="1693" t="s">
        <v>271</v>
      </c>
      <c r="R5" s="642">
        <f>SUM(O5:O5)/3</f>
        <v>33.199999999999996</v>
      </c>
      <c r="S5" s="750" t="s">
        <v>271</v>
      </c>
      <c r="T5" s="689">
        <f>SUM(O5:O5)/7</f>
        <v>14.228571428571428</v>
      </c>
      <c r="U5" s="1002" t="s">
        <v>271</v>
      </c>
      <c r="V5" s="609" t="str">
        <f t="shared" ref="V5:V51" si="1">IF(W5=1,"山",IF(W5=-1,"谷","---"))</f>
        <v>---</v>
      </c>
      <c r="W5" s="247">
        <v>0</v>
      </c>
      <c r="X5" s="1685"/>
      <c r="Y5" s="217"/>
    </row>
    <row r="6" spans="1:25" ht="13.25" customHeight="1">
      <c r="A6" s="2200">
        <v>41306</v>
      </c>
      <c r="B6" s="1752">
        <v>98.33424409342372</v>
      </c>
      <c r="C6" s="21">
        <f t="shared" ref="C6:C69" si="2">B6-B5</f>
        <v>0.47047908207704836</v>
      </c>
      <c r="D6" s="1748" t="s">
        <v>271</v>
      </c>
      <c r="E6" s="687">
        <f>SUM(B5:B6)/3</f>
        <v>65.399336368256797</v>
      </c>
      <c r="F6" s="266">
        <f t="shared" ref="F6:F69" si="3">E6-E5</f>
        <v>32.778081364474573</v>
      </c>
      <c r="G6" s="1745">
        <f>SUM(B5:B6)/7</f>
        <v>28.028287014967198</v>
      </c>
      <c r="H6" s="1746">
        <f t="shared" ref="H6:H69" si="4">G6-G5</f>
        <v>14.047749156203388</v>
      </c>
      <c r="I6" s="2221" t="s">
        <v>343</v>
      </c>
      <c r="J6" s="1740" t="str">
        <f t="shared" si="0"/>
        <v>---</v>
      </c>
      <c r="K6" s="17">
        <v>0</v>
      </c>
      <c r="L6" s="645"/>
      <c r="M6" s="10"/>
      <c r="N6" s="201">
        <v>41306</v>
      </c>
      <c r="O6" s="710">
        <v>99.81</v>
      </c>
      <c r="P6" s="36">
        <f t="shared" ref="P6:P69" si="5">O6-O5</f>
        <v>0.21000000000000796</v>
      </c>
      <c r="Q6" s="683" t="s">
        <v>271</v>
      </c>
      <c r="R6" s="394">
        <f>SUM(O5:O6)/3</f>
        <v>66.47</v>
      </c>
      <c r="S6" s="297">
        <f t="shared" ref="S6:S69" si="6">R6-R5</f>
        <v>33.270000000000003</v>
      </c>
      <c r="T6" s="687">
        <f>SUM(O5:O6)/7</f>
        <v>28.487142857142857</v>
      </c>
      <c r="U6" s="266">
        <f t="shared" ref="U6:U69" si="7">T6-T5</f>
        <v>14.258571428571429</v>
      </c>
      <c r="V6" s="609" t="str">
        <f t="shared" si="1"/>
        <v>---</v>
      </c>
      <c r="W6" s="247">
        <v>0</v>
      </c>
      <c r="X6" s="1685"/>
      <c r="Y6" s="217"/>
    </row>
    <row r="7" spans="1:25" ht="13.25" customHeight="1">
      <c r="A7" s="2200">
        <v>41334</v>
      </c>
      <c r="B7" s="1752">
        <v>98.762318283323765</v>
      </c>
      <c r="C7" s="21">
        <f t="shared" si="2"/>
        <v>0.42807418990004464</v>
      </c>
      <c r="D7" s="1748" t="s">
        <v>271</v>
      </c>
      <c r="E7" s="687">
        <f t="shared" ref="E7:E39" si="8">SUM(B5:B7)/3</f>
        <v>98.32010912936471</v>
      </c>
      <c r="F7" s="266">
        <f t="shared" si="3"/>
        <v>32.920772761107912</v>
      </c>
      <c r="G7" s="1745">
        <f>SUM(B5:B7)/7</f>
        <v>42.137189626870587</v>
      </c>
      <c r="H7" s="1746">
        <f t="shared" si="4"/>
        <v>14.108902611903389</v>
      </c>
      <c r="I7" s="2221" t="s">
        <v>343</v>
      </c>
      <c r="J7" s="1740" t="str">
        <f t="shared" si="0"/>
        <v>---</v>
      </c>
      <c r="K7" s="17">
        <v>0</v>
      </c>
      <c r="L7" s="645"/>
      <c r="M7" s="10"/>
      <c r="N7" s="201">
        <v>41334</v>
      </c>
      <c r="O7" s="710">
        <v>100.05</v>
      </c>
      <c r="P7" s="36">
        <f t="shared" si="5"/>
        <v>0.23999999999999488</v>
      </c>
      <c r="Q7" s="683" t="s">
        <v>271</v>
      </c>
      <c r="R7" s="394">
        <f t="shared" ref="R7:R70" si="9">SUM(O5:O7)/3</f>
        <v>99.82</v>
      </c>
      <c r="S7" s="297">
        <f t="shared" si="6"/>
        <v>33.349999999999994</v>
      </c>
      <c r="T7" s="687">
        <f>SUM(O5:O7)/7</f>
        <v>42.779999999999994</v>
      </c>
      <c r="U7" s="266">
        <f t="shared" si="7"/>
        <v>14.292857142857137</v>
      </c>
      <c r="V7" s="609" t="str">
        <f t="shared" si="1"/>
        <v>---</v>
      </c>
      <c r="W7" s="247">
        <v>0</v>
      </c>
      <c r="X7" s="1685"/>
      <c r="Y7" s="217"/>
    </row>
    <row r="8" spans="1:25" ht="13.25" customHeight="1">
      <c r="A8" s="2200">
        <v>41365</v>
      </c>
      <c r="B8" s="1752">
        <v>99.139278053186516</v>
      </c>
      <c r="C8" s="21">
        <f t="shared" si="2"/>
        <v>0.3769597698627507</v>
      </c>
      <c r="D8" s="1748" t="s">
        <v>271</v>
      </c>
      <c r="E8" s="687">
        <f t="shared" si="8"/>
        <v>98.745280143311334</v>
      </c>
      <c r="F8" s="266">
        <f t="shared" si="3"/>
        <v>0.42517101394662404</v>
      </c>
      <c r="G8" s="1745">
        <f>SUM(B5:B8)/7</f>
        <v>56.299943634468661</v>
      </c>
      <c r="H8" s="1746">
        <f t="shared" si="4"/>
        <v>14.162754007598075</v>
      </c>
      <c r="I8" s="2221" t="s">
        <v>344</v>
      </c>
      <c r="J8" s="1740" t="str">
        <f t="shared" si="0"/>
        <v>---</v>
      </c>
      <c r="K8" s="17">
        <v>0</v>
      </c>
      <c r="L8" s="645"/>
      <c r="M8" s="10"/>
      <c r="N8" s="201">
        <v>41365</v>
      </c>
      <c r="O8" s="710">
        <v>100.31</v>
      </c>
      <c r="P8" s="36">
        <f t="shared" si="5"/>
        <v>0.26000000000000512</v>
      </c>
      <c r="Q8" s="683" t="s">
        <v>271</v>
      </c>
      <c r="R8" s="394">
        <f t="shared" si="9"/>
        <v>100.05666666666667</v>
      </c>
      <c r="S8" s="297">
        <f t="shared" si="6"/>
        <v>0.23666666666667879</v>
      </c>
      <c r="T8" s="687">
        <f>SUM(O5:O8)/7</f>
        <v>57.11</v>
      </c>
      <c r="U8" s="266">
        <f t="shared" si="7"/>
        <v>14.330000000000005</v>
      </c>
      <c r="V8" s="609" t="str">
        <f t="shared" si="1"/>
        <v>---</v>
      </c>
      <c r="W8" s="247">
        <v>0</v>
      </c>
      <c r="X8" s="1685"/>
      <c r="Y8" s="217"/>
    </row>
    <row r="9" spans="1:25" ht="13.25" customHeight="1">
      <c r="A9" s="2200">
        <v>41395</v>
      </c>
      <c r="B9" s="1752">
        <v>99.489533641398552</v>
      </c>
      <c r="C9" s="21">
        <f t="shared" si="2"/>
        <v>0.35025558821203617</v>
      </c>
      <c r="D9" s="1748" t="s">
        <v>271</v>
      </c>
      <c r="E9" s="687">
        <f t="shared" si="8"/>
        <v>99.130376659302954</v>
      </c>
      <c r="F9" s="266">
        <f t="shared" si="3"/>
        <v>0.38509651599161998</v>
      </c>
      <c r="G9" s="1745">
        <f>SUM(B5:B9)/7</f>
        <v>70.512734154668451</v>
      </c>
      <c r="H9" s="1746">
        <f t="shared" si="4"/>
        <v>14.212790520199789</v>
      </c>
      <c r="I9" s="2221" t="s">
        <v>344</v>
      </c>
      <c r="J9" s="1740" t="str">
        <f t="shared" si="0"/>
        <v>---</v>
      </c>
      <c r="K9" s="17">
        <v>0</v>
      </c>
      <c r="L9" s="645"/>
      <c r="M9" s="10"/>
      <c r="N9" s="201">
        <v>41395</v>
      </c>
      <c r="O9" s="710">
        <v>100.55</v>
      </c>
      <c r="P9" s="36">
        <f t="shared" si="5"/>
        <v>0.23999999999999488</v>
      </c>
      <c r="Q9" s="683" t="s">
        <v>271</v>
      </c>
      <c r="R9" s="394">
        <f t="shared" si="9"/>
        <v>100.30333333333334</v>
      </c>
      <c r="S9" s="297">
        <f t="shared" si="6"/>
        <v>0.2466666666666697</v>
      </c>
      <c r="T9" s="687">
        <f>SUM(O5:O9)/7</f>
        <v>71.474285714285713</v>
      </c>
      <c r="U9" s="266">
        <f t="shared" si="7"/>
        <v>14.364285714285714</v>
      </c>
      <c r="V9" s="609" t="str">
        <f t="shared" si="1"/>
        <v>---</v>
      </c>
      <c r="W9" s="247">
        <v>0</v>
      </c>
      <c r="X9" s="1685"/>
      <c r="Y9" s="217"/>
    </row>
    <row r="10" spans="1:25" ht="13.25" customHeight="1">
      <c r="A10" s="2200">
        <v>41426</v>
      </c>
      <c r="B10" s="1752">
        <v>99.81988140727114</v>
      </c>
      <c r="C10" s="21">
        <f t="shared" si="2"/>
        <v>0.33034776587258818</v>
      </c>
      <c r="D10" s="1748" t="s">
        <v>271</v>
      </c>
      <c r="E10" s="687">
        <f t="shared" si="8"/>
        <v>99.482897700618722</v>
      </c>
      <c r="F10" s="266">
        <f t="shared" si="3"/>
        <v>0.352521041315768</v>
      </c>
      <c r="G10" s="1745">
        <f>SUM(B5:B10)/7</f>
        <v>84.77271721285004</v>
      </c>
      <c r="H10" s="1746">
        <f t="shared" si="4"/>
        <v>14.259983058181589</v>
      </c>
      <c r="I10" s="2221" t="s">
        <v>344</v>
      </c>
      <c r="J10" s="1740" t="str">
        <f t="shared" si="0"/>
        <v>---</v>
      </c>
      <c r="K10" s="17">
        <v>0</v>
      </c>
      <c r="L10" s="645"/>
      <c r="M10" s="10"/>
      <c r="N10" s="201">
        <v>41426</v>
      </c>
      <c r="O10" s="710">
        <v>100.76</v>
      </c>
      <c r="P10" s="36">
        <f t="shared" si="5"/>
        <v>0.21000000000000796</v>
      </c>
      <c r="Q10" s="683" t="s">
        <v>271</v>
      </c>
      <c r="R10" s="394">
        <f t="shared" si="9"/>
        <v>100.54</v>
      </c>
      <c r="S10" s="297">
        <f t="shared" si="6"/>
        <v>0.23666666666666458</v>
      </c>
      <c r="T10" s="687">
        <f>SUM(O5:O10)/7</f>
        <v>85.868571428571428</v>
      </c>
      <c r="U10" s="266">
        <f t="shared" si="7"/>
        <v>14.394285714285715</v>
      </c>
      <c r="V10" s="609" t="str">
        <f t="shared" si="1"/>
        <v>---</v>
      </c>
      <c r="W10" s="247">
        <v>0</v>
      </c>
      <c r="X10" s="1685"/>
      <c r="Y10" s="217"/>
    </row>
    <row r="11" spans="1:25" ht="13.25" customHeight="1">
      <c r="A11" s="2200">
        <v>41456</v>
      </c>
      <c r="B11" s="1752">
        <v>100.15669524973799</v>
      </c>
      <c r="C11" s="21">
        <f t="shared" si="2"/>
        <v>0.33681384246685298</v>
      </c>
      <c r="D11" s="1748" t="s">
        <v>271</v>
      </c>
      <c r="E11" s="687">
        <f t="shared" si="8"/>
        <v>99.822036766135895</v>
      </c>
      <c r="F11" s="266">
        <f t="shared" si="3"/>
        <v>0.33913906551717332</v>
      </c>
      <c r="G11" s="1745">
        <f t="shared" ref="G11:G43" si="10">SUM(B5:B11)/7</f>
        <v>99.080816534241194</v>
      </c>
      <c r="H11" s="1746">
        <f t="shared" si="4"/>
        <v>14.308099321391154</v>
      </c>
      <c r="I11" s="2221" t="s">
        <v>344</v>
      </c>
      <c r="J11" s="1740" t="str">
        <f t="shared" si="0"/>
        <v>---</v>
      </c>
      <c r="K11" s="17">
        <v>0</v>
      </c>
      <c r="L11" s="645"/>
      <c r="M11" s="10"/>
      <c r="N11" s="201">
        <v>41456</v>
      </c>
      <c r="O11" s="710">
        <v>100.95</v>
      </c>
      <c r="P11" s="36">
        <f t="shared" si="5"/>
        <v>0.18999999999999773</v>
      </c>
      <c r="Q11" s="683" t="s">
        <v>271</v>
      </c>
      <c r="R11" s="394">
        <f t="shared" si="9"/>
        <v>100.75333333333333</v>
      </c>
      <c r="S11" s="297">
        <f t="shared" si="6"/>
        <v>0.21333333333332405</v>
      </c>
      <c r="T11" s="687">
        <f t="shared" ref="T11:T74" si="11">SUM(O5:O11)/7</f>
        <v>100.29</v>
      </c>
      <c r="U11" s="266">
        <f t="shared" si="7"/>
        <v>14.421428571428578</v>
      </c>
      <c r="V11" s="609" t="str">
        <f t="shared" si="1"/>
        <v>---</v>
      </c>
      <c r="W11" s="247">
        <v>0</v>
      </c>
      <c r="X11" s="1685"/>
      <c r="Y11" s="217"/>
    </row>
    <row r="12" spans="1:25" ht="13.25" customHeight="1">
      <c r="A12" s="2200">
        <v>41487</v>
      </c>
      <c r="B12" s="1752">
        <v>100.54206878433375</v>
      </c>
      <c r="C12" s="21">
        <f t="shared" si="2"/>
        <v>0.38537353459575741</v>
      </c>
      <c r="D12" s="1748" t="s">
        <v>271</v>
      </c>
      <c r="E12" s="687">
        <f t="shared" si="8"/>
        <v>100.17288181378096</v>
      </c>
      <c r="F12" s="266">
        <f t="shared" si="3"/>
        <v>0.35084504764506619</v>
      </c>
      <c r="G12" s="1745">
        <f t="shared" si="10"/>
        <v>99.463431358953628</v>
      </c>
      <c r="H12" s="1746">
        <f t="shared" si="4"/>
        <v>0.38261482471243369</v>
      </c>
      <c r="I12" s="2221" t="s">
        <v>344</v>
      </c>
      <c r="J12" s="1740" t="str">
        <f t="shared" si="0"/>
        <v>---</v>
      </c>
      <c r="K12" s="17">
        <v>0</v>
      </c>
      <c r="L12" s="645"/>
      <c r="M12" s="10"/>
      <c r="N12" s="201">
        <v>41487</v>
      </c>
      <c r="O12" s="710">
        <v>101.12</v>
      </c>
      <c r="P12" s="36">
        <f t="shared" si="5"/>
        <v>0.17000000000000171</v>
      </c>
      <c r="Q12" s="683" t="s">
        <v>271</v>
      </c>
      <c r="R12" s="394">
        <f t="shared" si="9"/>
        <v>100.94333333333334</v>
      </c>
      <c r="S12" s="297">
        <f t="shared" si="6"/>
        <v>0.19000000000001194</v>
      </c>
      <c r="T12" s="687">
        <f t="shared" si="11"/>
        <v>100.50714285714287</v>
      </c>
      <c r="U12" s="266">
        <f t="shared" si="7"/>
        <v>0.21714285714286063</v>
      </c>
      <c r="V12" s="609" t="str">
        <f t="shared" si="1"/>
        <v>---</v>
      </c>
      <c r="W12" s="247">
        <v>0</v>
      </c>
      <c r="X12" s="1685"/>
      <c r="Y12" s="217"/>
    </row>
    <row r="13" spans="1:25" ht="13.25" customHeight="1">
      <c r="A13" s="2200">
        <v>41518</v>
      </c>
      <c r="B13" s="1752">
        <v>101.01666139338337</v>
      </c>
      <c r="C13" s="21">
        <f t="shared" si="2"/>
        <v>0.47459260904962264</v>
      </c>
      <c r="D13" s="1748" t="s">
        <v>271</v>
      </c>
      <c r="E13" s="687">
        <f t="shared" si="8"/>
        <v>100.57180847581837</v>
      </c>
      <c r="F13" s="266">
        <f t="shared" si="3"/>
        <v>0.39892666203741101</v>
      </c>
      <c r="G13" s="1745">
        <f t="shared" si="10"/>
        <v>99.846633830376433</v>
      </c>
      <c r="H13" s="1746">
        <f t="shared" si="4"/>
        <v>0.3832024714228055</v>
      </c>
      <c r="I13" s="2221" t="s">
        <v>344</v>
      </c>
      <c r="J13" s="1740" t="str">
        <f t="shared" si="0"/>
        <v>---</v>
      </c>
      <c r="K13" s="17">
        <v>0</v>
      </c>
      <c r="L13" s="645"/>
      <c r="M13" s="10"/>
      <c r="N13" s="201">
        <v>41518</v>
      </c>
      <c r="O13" s="710">
        <v>101.28</v>
      </c>
      <c r="P13" s="36">
        <f t="shared" si="5"/>
        <v>0.15999999999999659</v>
      </c>
      <c r="Q13" s="683" t="s">
        <v>271</v>
      </c>
      <c r="R13" s="394">
        <f t="shared" si="9"/>
        <v>101.11666666666667</v>
      </c>
      <c r="S13" s="297">
        <f t="shared" si="6"/>
        <v>0.17333333333333201</v>
      </c>
      <c r="T13" s="687">
        <f t="shared" si="11"/>
        <v>100.71714285714286</v>
      </c>
      <c r="U13" s="266">
        <f t="shared" si="7"/>
        <v>0.20999999999999375</v>
      </c>
      <c r="V13" s="609" t="str">
        <f t="shared" si="1"/>
        <v>---</v>
      </c>
      <c r="W13" s="247">
        <v>0</v>
      </c>
      <c r="X13" s="1685"/>
      <c r="Y13" s="217"/>
    </row>
    <row r="14" spans="1:25" ht="13.25" customHeight="1">
      <c r="A14" s="2200">
        <v>41548</v>
      </c>
      <c r="B14" s="1752">
        <v>101.51268729134217</v>
      </c>
      <c r="C14" s="21">
        <f t="shared" si="2"/>
        <v>0.49602589795880192</v>
      </c>
      <c r="D14" s="1748" t="s">
        <v>271</v>
      </c>
      <c r="E14" s="687">
        <f t="shared" si="8"/>
        <v>101.02380582301976</v>
      </c>
      <c r="F14" s="266">
        <f t="shared" si="3"/>
        <v>0.45199734720138451</v>
      </c>
      <c r="G14" s="1745">
        <f t="shared" si="10"/>
        <v>100.23954368866478</v>
      </c>
      <c r="H14" s="1746">
        <f t="shared" si="4"/>
        <v>0.39290985828834835</v>
      </c>
      <c r="I14" s="2221" t="s">
        <v>344</v>
      </c>
      <c r="J14" s="1740" t="str">
        <f t="shared" si="0"/>
        <v>---</v>
      </c>
      <c r="K14" s="17">
        <v>0</v>
      </c>
      <c r="L14" s="645"/>
      <c r="M14" s="10"/>
      <c r="N14" s="201">
        <v>41548</v>
      </c>
      <c r="O14" s="710">
        <v>101.4</v>
      </c>
      <c r="P14" s="36">
        <f t="shared" si="5"/>
        <v>0.12000000000000455</v>
      </c>
      <c r="Q14" s="683" t="s">
        <v>271</v>
      </c>
      <c r="R14" s="394">
        <f t="shared" si="9"/>
        <v>101.26666666666667</v>
      </c>
      <c r="S14" s="297">
        <f t="shared" si="6"/>
        <v>0.14999999999999147</v>
      </c>
      <c r="T14" s="687">
        <f t="shared" si="11"/>
        <v>100.91</v>
      </c>
      <c r="U14" s="266">
        <f t="shared" si="7"/>
        <v>0.19285714285713595</v>
      </c>
      <c r="V14" s="609" t="str">
        <f t="shared" si="1"/>
        <v>---</v>
      </c>
      <c r="W14" s="247">
        <v>0</v>
      </c>
      <c r="X14" s="1685"/>
      <c r="Y14" s="217"/>
    </row>
    <row r="15" spans="1:25" ht="13.25" customHeight="1">
      <c r="A15" s="2200">
        <v>41579</v>
      </c>
      <c r="B15" s="1752">
        <v>101.88597056935168</v>
      </c>
      <c r="C15" s="21">
        <f t="shared" si="2"/>
        <v>0.37328327800950944</v>
      </c>
      <c r="D15" s="1748" t="s">
        <v>271</v>
      </c>
      <c r="E15" s="687">
        <f t="shared" si="8"/>
        <v>101.47177308469242</v>
      </c>
      <c r="F15" s="266">
        <f t="shared" si="3"/>
        <v>0.44796726167265888</v>
      </c>
      <c r="G15" s="1745">
        <f t="shared" si="10"/>
        <v>100.63192833383125</v>
      </c>
      <c r="H15" s="1746">
        <f t="shared" si="4"/>
        <v>0.39238464516647298</v>
      </c>
      <c r="I15" s="2221" t="s">
        <v>344</v>
      </c>
      <c r="J15" s="1740" t="str">
        <f t="shared" si="0"/>
        <v>---</v>
      </c>
      <c r="K15" s="17">
        <v>0</v>
      </c>
      <c r="L15" s="645"/>
      <c r="M15" s="10"/>
      <c r="N15" s="201">
        <v>41579</v>
      </c>
      <c r="O15" s="710">
        <v>101.47</v>
      </c>
      <c r="P15" s="36">
        <f t="shared" si="5"/>
        <v>6.9999999999993179E-2</v>
      </c>
      <c r="Q15" s="683" t="s">
        <v>271</v>
      </c>
      <c r="R15" s="394">
        <f t="shared" si="9"/>
        <v>101.38333333333333</v>
      </c>
      <c r="S15" s="297">
        <f t="shared" si="6"/>
        <v>0.11666666666666003</v>
      </c>
      <c r="T15" s="52">
        <f t="shared" si="11"/>
        <v>101.07571428571428</v>
      </c>
      <c r="U15" s="263">
        <f t="shared" si="7"/>
        <v>0.16571428571428726</v>
      </c>
      <c r="V15" s="609" t="str">
        <f t="shared" si="1"/>
        <v>---</v>
      </c>
      <c r="W15" s="247">
        <v>0</v>
      </c>
      <c r="X15" s="1685"/>
      <c r="Y15" s="217"/>
    </row>
    <row r="16" spans="1:25" s="10" customFormat="1" ht="13.25" customHeight="1">
      <c r="A16" s="2206">
        <v>41609</v>
      </c>
      <c r="B16" s="2210">
        <v>102.01923577014051</v>
      </c>
      <c r="C16" s="253">
        <f t="shared" si="2"/>
        <v>0.13326520078882709</v>
      </c>
      <c r="D16" s="2211" t="s">
        <v>271</v>
      </c>
      <c r="E16" s="684">
        <f t="shared" si="8"/>
        <v>101.80596454361144</v>
      </c>
      <c r="F16" s="694">
        <f t="shared" si="3"/>
        <v>0.33419145891902247</v>
      </c>
      <c r="G16" s="1694">
        <f t="shared" si="10"/>
        <v>100.99331435222295</v>
      </c>
      <c r="H16" s="2211">
        <f t="shared" si="4"/>
        <v>0.36138601839169837</v>
      </c>
      <c r="I16" s="2222" t="s">
        <v>344</v>
      </c>
      <c r="J16" s="1743" t="str">
        <f t="shared" si="0"/>
        <v>山</v>
      </c>
      <c r="K16" s="17">
        <v>1</v>
      </c>
      <c r="L16" s="2187"/>
      <c r="N16" s="256">
        <v>41609</v>
      </c>
      <c r="O16" s="714">
        <v>101.47</v>
      </c>
      <c r="P16" s="253">
        <f t="shared" si="5"/>
        <v>0</v>
      </c>
      <c r="Q16" s="684" t="s">
        <v>271</v>
      </c>
      <c r="R16" s="1694">
        <f t="shared" si="9"/>
        <v>101.44666666666667</v>
      </c>
      <c r="S16" s="298">
        <f t="shared" si="6"/>
        <v>6.3333333333346786E-2</v>
      </c>
      <c r="T16" s="684">
        <f t="shared" si="11"/>
        <v>101.20714285714287</v>
      </c>
      <c r="U16" s="694">
        <f t="shared" si="7"/>
        <v>0.13142857142858588</v>
      </c>
      <c r="V16" s="608" t="str">
        <f t="shared" si="1"/>
        <v>山</v>
      </c>
      <c r="W16" s="252">
        <v>1</v>
      </c>
      <c r="X16" s="1686"/>
      <c r="Y16" s="217"/>
    </row>
    <row r="17" spans="1:25" ht="13.25" customHeight="1">
      <c r="A17" s="2200">
        <v>41640</v>
      </c>
      <c r="B17" s="1752">
        <v>101.83458080074477</v>
      </c>
      <c r="C17" s="21">
        <f t="shared" si="2"/>
        <v>-0.18465496939573711</v>
      </c>
      <c r="D17" s="1746">
        <f t="shared" ref="D17:D80" si="12">ROUND((B17-B5)/B5*100,2)</f>
        <v>4.0599999999999996</v>
      </c>
      <c r="E17" s="687">
        <f t="shared" si="8"/>
        <v>101.91326238007899</v>
      </c>
      <c r="F17" s="266">
        <f t="shared" si="3"/>
        <v>0.10729783646755209</v>
      </c>
      <c r="G17" s="1745">
        <f t="shared" si="10"/>
        <v>101.28112855129061</v>
      </c>
      <c r="H17" s="1746">
        <f t="shared" si="4"/>
        <v>0.28781419906765393</v>
      </c>
      <c r="I17" s="2221" t="s">
        <v>344</v>
      </c>
      <c r="J17" s="1742" t="str">
        <f t="shared" si="0"/>
        <v>---</v>
      </c>
      <c r="K17" s="17">
        <v>0</v>
      </c>
      <c r="L17" s="645"/>
      <c r="M17" s="10"/>
      <c r="N17" s="201">
        <v>41640</v>
      </c>
      <c r="O17" s="710">
        <v>101.38</v>
      </c>
      <c r="P17" s="36">
        <f t="shared" si="5"/>
        <v>-9.0000000000003411E-2</v>
      </c>
      <c r="Q17" s="263">
        <f t="shared" ref="Q17:Q80" si="13">ROUND((O17-O5)/O5*100,2)</f>
        <v>1.79</v>
      </c>
      <c r="R17" s="394">
        <f t="shared" si="9"/>
        <v>101.44</v>
      </c>
      <c r="S17" s="297">
        <f t="shared" si="6"/>
        <v>-6.6666666666748142E-3</v>
      </c>
      <c r="T17" s="687">
        <f t="shared" si="11"/>
        <v>101.2957142857143</v>
      </c>
      <c r="U17" s="266">
        <f t="shared" si="7"/>
        <v>8.8571428571427191E-2</v>
      </c>
      <c r="V17" s="609" t="str">
        <f t="shared" si="1"/>
        <v>---</v>
      </c>
      <c r="W17" s="247">
        <v>0</v>
      </c>
      <c r="X17" s="1685"/>
      <c r="Y17" s="217"/>
    </row>
    <row r="18" spans="1:25" ht="13.25" customHeight="1">
      <c r="A18" s="2200">
        <v>41671</v>
      </c>
      <c r="B18" s="1752">
        <v>101.39273374592895</v>
      </c>
      <c r="C18" s="21">
        <f t="shared" si="2"/>
        <v>-0.44184705481582398</v>
      </c>
      <c r="D18" s="1746">
        <f t="shared" si="12"/>
        <v>3.11</v>
      </c>
      <c r="E18" s="687">
        <f t="shared" si="8"/>
        <v>101.74885010560475</v>
      </c>
      <c r="F18" s="266">
        <f t="shared" si="3"/>
        <v>-0.16441227447424467</v>
      </c>
      <c r="G18" s="1745">
        <f t="shared" si="10"/>
        <v>101.45770547931788</v>
      </c>
      <c r="H18" s="1746">
        <f t="shared" si="4"/>
        <v>0.17657692802727354</v>
      </c>
      <c r="I18" s="2221" t="s">
        <v>350</v>
      </c>
      <c r="J18" s="1740" t="str">
        <f t="shared" si="0"/>
        <v>---</v>
      </c>
      <c r="K18" s="17">
        <v>0</v>
      </c>
      <c r="L18" s="645"/>
      <c r="M18" s="10"/>
      <c r="N18" s="201">
        <v>41671</v>
      </c>
      <c r="O18" s="710">
        <v>101.21</v>
      </c>
      <c r="P18" s="36">
        <f t="shared" si="5"/>
        <v>-0.17000000000000171</v>
      </c>
      <c r="Q18" s="263">
        <f t="shared" si="13"/>
        <v>1.4</v>
      </c>
      <c r="R18" s="394">
        <f t="shared" si="9"/>
        <v>101.35333333333334</v>
      </c>
      <c r="S18" s="297">
        <f t="shared" si="6"/>
        <v>-8.6666666666658898E-2</v>
      </c>
      <c r="T18" s="687">
        <f t="shared" si="11"/>
        <v>101.33285714285715</v>
      </c>
      <c r="U18" s="266">
        <f t="shared" si="7"/>
        <v>3.7142857142853813E-2</v>
      </c>
      <c r="V18" s="609" t="str">
        <f t="shared" si="1"/>
        <v>---</v>
      </c>
      <c r="W18" s="247">
        <v>0</v>
      </c>
      <c r="X18" s="1685"/>
      <c r="Y18" s="217"/>
    </row>
    <row r="19" spans="1:25" ht="13.25" customHeight="1">
      <c r="A19" s="2200">
        <v>41699</v>
      </c>
      <c r="B19" s="1752">
        <v>100.8156050136315</v>
      </c>
      <c r="C19" s="21">
        <f t="shared" si="2"/>
        <v>-0.57712873229745298</v>
      </c>
      <c r="D19" s="1746">
        <f t="shared" si="12"/>
        <v>2.08</v>
      </c>
      <c r="E19" s="687">
        <f t="shared" si="8"/>
        <v>101.34763985343507</v>
      </c>
      <c r="F19" s="266">
        <f t="shared" si="3"/>
        <v>-0.4012102521696761</v>
      </c>
      <c r="G19" s="611">
        <f t="shared" si="10"/>
        <v>101.49678208350328</v>
      </c>
      <c r="H19" s="633">
        <f t="shared" si="4"/>
        <v>3.9076604185396491E-2</v>
      </c>
      <c r="I19" s="2221" t="s">
        <v>350</v>
      </c>
      <c r="J19" s="1740" t="str">
        <f t="shared" si="0"/>
        <v>---</v>
      </c>
      <c r="K19" s="17">
        <v>0</v>
      </c>
      <c r="L19" s="645"/>
      <c r="M19" s="10"/>
      <c r="N19" s="201">
        <v>41699</v>
      </c>
      <c r="O19" s="710">
        <v>100.99</v>
      </c>
      <c r="P19" s="36">
        <f t="shared" si="5"/>
        <v>-0.21999999999999886</v>
      </c>
      <c r="Q19" s="263">
        <f t="shared" si="13"/>
        <v>0.94</v>
      </c>
      <c r="R19" s="394">
        <f t="shared" si="9"/>
        <v>101.19333333333333</v>
      </c>
      <c r="S19" s="297">
        <f t="shared" si="6"/>
        <v>-0.1600000000000108</v>
      </c>
      <c r="T19" s="687">
        <f t="shared" si="11"/>
        <v>101.31428571428572</v>
      </c>
      <c r="U19" s="266">
        <f t="shared" si="7"/>
        <v>-1.8571428571434012E-2</v>
      </c>
      <c r="V19" s="609" t="str">
        <f t="shared" si="1"/>
        <v>---</v>
      </c>
      <c r="W19" s="247">
        <v>0</v>
      </c>
      <c r="X19" s="1685"/>
      <c r="Y19" s="217"/>
    </row>
    <row r="20" spans="1:25" ht="13.25" customHeight="1">
      <c r="A20" s="2200">
        <v>41730</v>
      </c>
      <c r="B20" s="1752">
        <v>100.25692963461476</v>
      </c>
      <c r="C20" s="21">
        <f t="shared" si="2"/>
        <v>-0.55867537901673359</v>
      </c>
      <c r="D20" s="1746">
        <f t="shared" si="12"/>
        <v>1.1299999999999999</v>
      </c>
      <c r="E20" s="687">
        <f t="shared" si="8"/>
        <v>100.82175613139174</v>
      </c>
      <c r="F20" s="266">
        <f t="shared" si="3"/>
        <v>-0.52588372204333211</v>
      </c>
      <c r="G20" s="611">
        <f t="shared" si="10"/>
        <v>101.38824897510776</v>
      </c>
      <c r="H20" s="633">
        <f t="shared" si="4"/>
        <v>-0.10853310839551966</v>
      </c>
      <c r="I20" s="2221" t="s">
        <v>346</v>
      </c>
      <c r="J20" s="1740" t="str">
        <f t="shared" si="0"/>
        <v>---</v>
      </c>
      <c r="K20" s="17">
        <v>0</v>
      </c>
      <c r="L20" s="645"/>
      <c r="M20" s="10"/>
      <c r="N20" s="201">
        <v>41730</v>
      </c>
      <c r="O20" s="710">
        <v>100.74</v>
      </c>
      <c r="P20" s="36">
        <f t="shared" si="5"/>
        <v>-0.25</v>
      </c>
      <c r="Q20" s="263">
        <f t="shared" si="13"/>
        <v>0.43</v>
      </c>
      <c r="R20" s="394">
        <f t="shared" si="9"/>
        <v>100.98</v>
      </c>
      <c r="S20" s="297">
        <f t="shared" si="6"/>
        <v>-0.21333333333332405</v>
      </c>
      <c r="T20" s="687">
        <f t="shared" si="11"/>
        <v>101.23714285714286</v>
      </c>
      <c r="U20" s="266">
        <f t="shared" si="7"/>
        <v>-7.7142857142860066E-2</v>
      </c>
      <c r="V20" s="609" t="str">
        <f t="shared" si="1"/>
        <v>---</v>
      </c>
      <c r="W20" s="247">
        <v>0</v>
      </c>
      <c r="X20" s="1685"/>
      <c r="Y20" s="217"/>
    </row>
    <row r="21" spans="1:25" ht="13.25" customHeight="1">
      <c r="A21" s="2200">
        <v>41760</v>
      </c>
      <c r="B21" s="1752">
        <v>99.818390539988982</v>
      </c>
      <c r="C21" s="21">
        <f t="shared" si="2"/>
        <v>-0.43853909462578144</v>
      </c>
      <c r="D21" s="1746">
        <f t="shared" si="12"/>
        <v>0.33</v>
      </c>
      <c r="E21" s="687">
        <f t="shared" si="8"/>
        <v>100.29697506274509</v>
      </c>
      <c r="F21" s="266">
        <f t="shared" si="3"/>
        <v>-0.52478106864664653</v>
      </c>
      <c r="G21" s="611">
        <f t="shared" si="10"/>
        <v>101.1462065820573</v>
      </c>
      <c r="H21" s="633">
        <f t="shared" si="4"/>
        <v>-0.24204239305045405</v>
      </c>
      <c r="I21" s="2221" t="s">
        <v>346</v>
      </c>
      <c r="J21" s="1740" t="str">
        <f t="shared" si="0"/>
        <v>---</v>
      </c>
      <c r="K21" s="17">
        <v>0</v>
      </c>
      <c r="L21" s="645"/>
      <c r="M21" s="10"/>
      <c r="N21" s="201">
        <v>41760</v>
      </c>
      <c r="O21" s="710">
        <v>100.49</v>
      </c>
      <c r="P21" s="36">
        <f t="shared" si="5"/>
        <v>-0.25</v>
      </c>
      <c r="Q21" s="263">
        <f t="shared" si="13"/>
        <v>-0.06</v>
      </c>
      <c r="R21" s="394">
        <f t="shared" si="9"/>
        <v>100.74</v>
      </c>
      <c r="S21" s="297">
        <f t="shared" si="6"/>
        <v>-0.24000000000000909</v>
      </c>
      <c r="T21" s="687">
        <f t="shared" si="11"/>
        <v>101.10714285714286</v>
      </c>
      <c r="U21" s="266">
        <f t="shared" si="7"/>
        <v>-0.12999999999999545</v>
      </c>
      <c r="V21" s="609" t="str">
        <f t="shared" si="1"/>
        <v>---</v>
      </c>
      <c r="W21" s="247">
        <v>0</v>
      </c>
      <c r="X21" s="1685"/>
      <c r="Y21" s="217"/>
    </row>
    <row r="22" spans="1:25" ht="13.25" customHeight="1">
      <c r="A22" s="2200">
        <v>41791</v>
      </c>
      <c r="B22" s="1752">
        <v>99.548514092279149</v>
      </c>
      <c r="C22" s="21">
        <f t="shared" si="2"/>
        <v>-0.26987644770983366</v>
      </c>
      <c r="D22" s="1746">
        <f t="shared" si="12"/>
        <v>-0.27</v>
      </c>
      <c r="E22" s="687">
        <f t="shared" si="8"/>
        <v>99.874611422294308</v>
      </c>
      <c r="F22" s="266">
        <f t="shared" si="3"/>
        <v>-0.4223636404507829</v>
      </c>
      <c r="G22" s="611">
        <f t="shared" si="10"/>
        <v>100.81228422818981</v>
      </c>
      <c r="H22" s="633">
        <f t="shared" si="4"/>
        <v>-0.33392235386749292</v>
      </c>
      <c r="I22" s="2221" t="s">
        <v>346</v>
      </c>
      <c r="J22" s="1740" t="str">
        <f t="shared" si="0"/>
        <v>---</v>
      </c>
      <c r="K22" s="17">
        <v>0</v>
      </c>
      <c r="L22" s="645"/>
      <c r="M22" s="10"/>
      <c r="N22" s="201">
        <v>41791</v>
      </c>
      <c r="O22" s="710">
        <v>100.3</v>
      </c>
      <c r="P22" s="36">
        <f t="shared" si="5"/>
        <v>-0.18999999999999773</v>
      </c>
      <c r="Q22" s="263">
        <f t="shared" si="13"/>
        <v>-0.46</v>
      </c>
      <c r="R22" s="394">
        <f t="shared" si="9"/>
        <v>100.50999999999999</v>
      </c>
      <c r="S22" s="297">
        <f t="shared" si="6"/>
        <v>-0.23000000000000398</v>
      </c>
      <c r="T22" s="687">
        <f t="shared" si="11"/>
        <v>100.93999999999998</v>
      </c>
      <c r="U22" s="266">
        <f t="shared" si="7"/>
        <v>-0.16714285714287769</v>
      </c>
      <c r="V22" s="609" t="str">
        <f t="shared" si="1"/>
        <v>---</v>
      </c>
      <c r="W22" s="247">
        <v>0</v>
      </c>
      <c r="X22" s="1685"/>
      <c r="Y22" s="217"/>
    </row>
    <row r="23" spans="1:25" ht="13.25" customHeight="1">
      <c r="A23" s="2200">
        <v>41821</v>
      </c>
      <c r="B23" s="1752">
        <v>99.46872319837631</v>
      </c>
      <c r="C23" s="21">
        <f t="shared" si="2"/>
        <v>-7.9790893902838889E-2</v>
      </c>
      <c r="D23" s="1746">
        <f t="shared" si="12"/>
        <v>-0.69</v>
      </c>
      <c r="E23" s="687">
        <f t="shared" si="8"/>
        <v>99.611875943548156</v>
      </c>
      <c r="F23" s="266">
        <f t="shared" si="3"/>
        <v>-0.26273547874615133</v>
      </c>
      <c r="G23" s="611">
        <f t="shared" si="10"/>
        <v>100.44792528936635</v>
      </c>
      <c r="H23" s="633">
        <f t="shared" si="4"/>
        <v>-0.36435893882345738</v>
      </c>
      <c r="I23" s="2221" t="s">
        <v>346</v>
      </c>
      <c r="J23" s="1740" t="str">
        <f t="shared" si="0"/>
        <v>---</v>
      </c>
      <c r="K23" s="17">
        <v>0</v>
      </c>
      <c r="L23" s="645"/>
      <c r="M23" s="10"/>
      <c r="N23" s="201">
        <v>41821</v>
      </c>
      <c r="O23" s="710">
        <v>100.16</v>
      </c>
      <c r="P23" s="36">
        <f t="shared" si="5"/>
        <v>-0.14000000000000057</v>
      </c>
      <c r="Q23" s="263">
        <f t="shared" si="13"/>
        <v>-0.78</v>
      </c>
      <c r="R23" s="394">
        <f t="shared" si="9"/>
        <v>100.31666666666666</v>
      </c>
      <c r="S23" s="297">
        <f t="shared" si="6"/>
        <v>-0.19333333333332803</v>
      </c>
      <c r="T23" s="687">
        <f t="shared" si="11"/>
        <v>100.75285714285714</v>
      </c>
      <c r="U23" s="266">
        <f t="shared" si="7"/>
        <v>-0.18714285714284529</v>
      </c>
      <c r="V23" s="609" t="str">
        <f t="shared" si="1"/>
        <v>---</v>
      </c>
      <c r="W23" s="247">
        <v>0</v>
      </c>
      <c r="X23" s="1685"/>
      <c r="Y23" s="217"/>
    </row>
    <row r="24" spans="1:25" ht="13.25" customHeight="1">
      <c r="A24" s="2200">
        <v>41852</v>
      </c>
      <c r="B24" s="1752">
        <v>99.554198027560574</v>
      </c>
      <c r="C24" s="21">
        <f t="shared" si="2"/>
        <v>8.5474829184263967E-2</v>
      </c>
      <c r="D24" s="1746">
        <f t="shared" si="12"/>
        <v>-0.98</v>
      </c>
      <c r="E24" s="687">
        <f t="shared" si="8"/>
        <v>99.523811772738668</v>
      </c>
      <c r="F24" s="266">
        <f t="shared" si="3"/>
        <v>-8.8064170809488473E-2</v>
      </c>
      <c r="G24" s="611">
        <f t="shared" si="10"/>
        <v>100.1221563217686</v>
      </c>
      <c r="H24" s="633">
        <f t="shared" si="4"/>
        <v>-0.32576896759775309</v>
      </c>
      <c r="I24" s="2221" t="s">
        <v>346</v>
      </c>
      <c r="J24" s="1740" t="str">
        <f t="shared" si="0"/>
        <v>---</v>
      </c>
      <c r="K24" s="17">
        <v>0</v>
      </c>
      <c r="L24" s="645"/>
      <c r="M24" s="10"/>
      <c r="N24" s="201">
        <v>41852</v>
      </c>
      <c r="O24" s="710">
        <v>100.07</v>
      </c>
      <c r="P24" s="36">
        <f t="shared" si="5"/>
        <v>-9.0000000000003411E-2</v>
      </c>
      <c r="Q24" s="263">
        <f t="shared" si="13"/>
        <v>-1.04</v>
      </c>
      <c r="R24" s="394">
        <f t="shared" si="9"/>
        <v>100.17666666666666</v>
      </c>
      <c r="S24" s="297">
        <f t="shared" si="6"/>
        <v>-0.14000000000000057</v>
      </c>
      <c r="T24" s="687">
        <f t="shared" si="11"/>
        <v>100.56571428571429</v>
      </c>
      <c r="U24" s="266">
        <f t="shared" si="7"/>
        <v>-0.18714285714284529</v>
      </c>
      <c r="V24" s="609" t="str">
        <f t="shared" si="1"/>
        <v>---</v>
      </c>
      <c r="W24" s="247">
        <v>0</v>
      </c>
      <c r="X24" s="1685"/>
      <c r="Y24" s="217"/>
    </row>
    <row r="25" spans="1:25" ht="13.25" customHeight="1">
      <c r="A25" s="2200">
        <v>41883</v>
      </c>
      <c r="B25" s="1752">
        <v>99.594667394352044</v>
      </c>
      <c r="C25" s="21">
        <f t="shared" si="2"/>
        <v>4.0469366791469952E-2</v>
      </c>
      <c r="D25" s="1746">
        <f t="shared" si="12"/>
        <v>-1.41</v>
      </c>
      <c r="E25" s="687">
        <f t="shared" si="8"/>
        <v>99.539196206762981</v>
      </c>
      <c r="F25" s="266">
        <f t="shared" si="3"/>
        <v>1.5384434024312554E-2</v>
      </c>
      <c r="G25" s="611">
        <f t="shared" si="10"/>
        <v>99.865289700114772</v>
      </c>
      <c r="H25" s="633">
        <f t="shared" si="4"/>
        <v>-0.25686662165382756</v>
      </c>
      <c r="I25" s="2221" t="s">
        <v>346</v>
      </c>
      <c r="J25" s="1740" t="str">
        <f t="shared" si="0"/>
        <v>---</v>
      </c>
      <c r="K25" s="17">
        <v>0</v>
      </c>
      <c r="L25" s="645"/>
      <c r="M25" s="10"/>
      <c r="N25" s="201">
        <v>41883</v>
      </c>
      <c r="O25" s="710">
        <v>100.03</v>
      </c>
      <c r="P25" s="36">
        <f t="shared" si="5"/>
        <v>-3.9999999999992042E-2</v>
      </c>
      <c r="Q25" s="263">
        <f t="shared" si="13"/>
        <v>-1.23</v>
      </c>
      <c r="R25" s="394">
        <f t="shared" si="9"/>
        <v>100.08666666666666</v>
      </c>
      <c r="S25" s="297">
        <f t="shared" si="6"/>
        <v>-9.0000000000003411E-2</v>
      </c>
      <c r="T25" s="687">
        <f t="shared" si="11"/>
        <v>100.39714285714285</v>
      </c>
      <c r="U25" s="266">
        <f t="shared" si="7"/>
        <v>-0.1685714285714397</v>
      </c>
      <c r="V25" s="609" t="str">
        <f t="shared" si="1"/>
        <v>---</v>
      </c>
      <c r="W25" s="247">
        <v>0</v>
      </c>
      <c r="X25" s="1685"/>
      <c r="Y25" s="217"/>
    </row>
    <row r="26" spans="1:25" ht="13.25" customHeight="1">
      <c r="A26" s="2200">
        <v>41913</v>
      </c>
      <c r="B26" s="1752">
        <v>99.556433851487782</v>
      </c>
      <c r="C26" s="21">
        <f t="shared" si="2"/>
        <v>-3.8233542864261949E-2</v>
      </c>
      <c r="D26" s="1746">
        <f t="shared" si="12"/>
        <v>-1.93</v>
      </c>
      <c r="E26" s="687">
        <f t="shared" si="8"/>
        <v>99.568433091133457</v>
      </c>
      <c r="F26" s="266">
        <f t="shared" si="3"/>
        <v>2.9236884370476446E-2</v>
      </c>
      <c r="G26" s="611">
        <f t="shared" si="10"/>
        <v>99.685408105522811</v>
      </c>
      <c r="H26" s="633">
        <f t="shared" si="4"/>
        <v>-0.1798815945919614</v>
      </c>
      <c r="I26" s="2221" t="s">
        <v>346</v>
      </c>
      <c r="J26" s="1740" t="str">
        <f t="shared" si="0"/>
        <v>---</v>
      </c>
      <c r="K26" s="17">
        <v>0</v>
      </c>
      <c r="L26" s="645"/>
      <c r="M26" s="10"/>
      <c r="N26" s="250">
        <v>41913</v>
      </c>
      <c r="O26" s="715">
        <v>100.01</v>
      </c>
      <c r="P26" s="593">
        <f t="shared" si="5"/>
        <v>-1.9999999999996021E-2</v>
      </c>
      <c r="Q26" s="693">
        <f t="shared" si="13"/>
        <v>-1.37</v>
      </c>
      <c r="R26" s="393">
        <f t="shared" si="9"/>
        <v>100.03666666666668</v>
      </c>
      <c r="S26" s="295">
        <f t="shared" si="6"/>
        <v>-4.9999999999982947E-2</v>
      </c>
      <c r="T26" s="683">
        <f t="shared" si="11"/>
        <v>100.25714285714285</v>
      </c>
      <c r="U26" s="693">
        <f t="shared" si="7"/>
        <v>-0.14000000000000057</v>
      </c>
      <c r="V26" s="608" t="str">
        <f t="shared" si="1"/>
        <v>谷</v>
      </c>
      <c r="W26" s="252">
        <v>-1</v>
      </c>
      <c r="X26" s="1685"/>
      <c r="Y26" s="217"/>
    </row>
    <row r="27" spans="1:25" ht="13.25" customHeight="1">
      <c r="A27" s="2200">
        <v>41944</v>
      </c>
      <c r="B27" s="1752">
        <v>99.442909447528379</v>
      </c>
      <c r="C27" s="21">
        <f t="shared" si="2"/>
        <v>-0.11352440395940278</v>
      </c>
      <c r="D27" s="1746">
        <f t="shared" si="12"/>
        <v>-2.4</v>
      </c>
      <c r="E27" s="687">
        <f t="shared" si="8"/>
        <v>99.531336897789402</v>
      </c>
      <c r="F27" s="266">
        <f t="shared" si="3"/>
        <v>-3.709619334405545E-2</v>
      </c>
      <c r="G27" s="611">
        <f t="shared" si="10"/>
        <v>99.569119507367603</v>
      </c>
      <c r="H27" s="633">
        <f t="shared" si="4"/>
        <v>-0.11628859815520798</v>
      </c>
      <c r="I27" s="2221" t="s">
        <v>346</v>
      </c>
      <c r="J27" s="1740" t="str">
        <f t="shared" si="0"/>
        <v>---</v>
      </c>
      <c r="K27" s="17">
        <v>0</v>
      </c>
      <c r="L27" s="645"/>
      <c r="M27" s="10"/>
      <c r="N27" s="201">
        <v>41944</v>
      </c>
      <c r="O27" s="716">
        <v>100.03</v>
      </c>
      <c r="P27" s="559">
        <f t="shared" si="5"/>
        <v>1.9999999999996021E-2</v>
      </c>
      <c r="Q27" s="263">
        <f t="shared" si="13"/>
        <v>-1.42</v>
      </c>
      <c r="R27" s="394">
        <f t="shared" si="9"/>
        <v>100.02333333333335</v>
      </c>
      <c r="S27" s="297">
        <f t="shared" si="6"/>
        <v>-1.3333333333321207E-2</v>
      </c>
      <c r="T27" s="687">
        <f t="shared" si="11"/>
        <v>100.15571428571427</v>
      </c>
      <c r="U27" s="266">
        <f t="shared" si="7"/>
        <v>-0.10142857142858475</v>
      </c>
      <c r="V27" s="609" t="str">
        <f t="shared" si="1"/>
        <v>---</v>
      </c>
      <c r="W27" s="247">
        <v>0</v>
      </c>
      <c r="X27" s="1685"/>
      <c r="Y27" s="217"/>
    </row>
    <row r="28" spans="1:25" ht="13.25" customHeight="1">
      <c r="A28" s="2207">
        <v>41974</v>
      </c>
      <c r="B28" s="1765">
        <v>99.29510126949323</v>
      </c>
      <c r="C28" s="22">
        <f t="shared" si="2"/>
        <v>-0.14780817803514879</v>
      </c>
      <c r="D28" s="1763">
        <f t="shared" si="12"/>
        <v>-2.67</v>
      </c>
      <c r="E28" s="1749">
        <f t="shared" si="8"/>
        <v>99.431481522836464</v>
      </c>
      <c r="F28" s="267">
        <f t="shared" si="3"/>
        <v>-9.9855374952937836E-2</v>
      </c>
      <c r="G28" s="612">
        <f t="shared" si="10"/>
        <v>99.494363897296779</v>
      </c>
      <c r="H28" s="634">
        <f t="shared" si="4"/>
        <v>-7.4755610070823764E-2</v>
      </c>
      <c r="I28" s="2223" t="s">
        <v>346</v>
      </c>
      <c r="J28" s="1741" t="str">
        <f t="shared" si="0"/>
        <v>---</v>
      </c>
      <c r="K28" s="17">
        <v>0</v>
      </c>
      <c r="L28" s="2187"/>
      <c r="M28" s="10"/>
      <c r="N28" s="201">
        <v>41974</v>
      </c>
      <c r="O28" s="716">
        <v>100.07</v>
      </c>
      <c r="P28" s="559">
        <f t="shared" si="5"/>
        <v>3.9999999999992042E-2</v>
      </c>
      <c r="Q28" s="543">
        <f t="shared" si="13"/>
        <v>-1.38</v>
      </c>
      <c r="R28" s="394">
        <f t="shared" si="9"/>
        <v>100.03666666666668</v>
      </c>
      <c r="S28" s="297">
        <f t="shared" si="6"/>
        <v>1.3333333333321207E-2</v>
      </c>
      <c r="T28" s="688">
        <f t="shared" si="11"/>
        <v>100.09571428571427</v>
      </c>
      <c r="U28" s="267">
        <f t="shared" si="7"/>
        <v>-6.0000000000002274E-2</v>
      </c>
      <c r="V28" s="609" t="str">
        <f t="shared" si="1"/>
        <v>---</v>
      </c>
      <c r="W28" s="247">
        <v>0</v>
      </c>
      <c r="X28" s="1686"/>
      <c r="Y28" s="217"/>
    </row>
    <row r="29" spans="1:25" ht="13.25" customHeight="1">
      <c r="A29" s="2200">
        <v>42005</v>
      </c>
      <c r="B29" s="1752">
        <v>99.180085583308013</v>
      </c>
      <c r="C29" s="21">
        <f t="shared" si="2"/>
        <v>-0.11501568618521674</v>
      </c>
      <c r="D29" s="1746">
        <f t="shared" si="12"/>
        <v>-2.61</v>
      </c>
      <c r="E29" s="687">
        <f t="shared" si="8"/>
        <v>99.306032100109874</v>
      </c>
      <c r="F29" s="266">
        <f t="shared" si="3"/>
        <v>-0.12544942272658943</v>
      </c>
      <c r="G29" s="611">
        <f t="shared" si="10"/>
        <v>99.441731253158054</v>
      </c>
      <c r="H29" s="633">
        <f t="shared" si="4"/>
        <v>-5.2632644138725482E-2</v>
      </c>
      <c r="I29" s="2221" t="s">
        <v>346</v>
      </c>
      <c r="J29" s="1742" t="str">
        <f t="shared" si="0"/>
        <v>---</v>
      </c>
      <c r="K29" s="17">
        <v>0</v>
      </c>
      <c r="L29" s="645"/>
      <c r="M29" s="10"/>
      <c r="N29" s="200">
        <v>42005</v>
      </c>
      <c r="O29" s="717">
        <v>100.13</v>
      </c>
      <c r="P29" s="560">
        <f t="shared" si="5"/>
        <v>6.0000000000002274E-2</v>
      </c>
      <c r="Q29" s="263">
        <f t="shared" si="13"/>
        <v>-1.23</v>
      </c>
      <c r="R29" s="642">
        <f t="shared" si="9"/>
        <v>100.07666666666667</v>
      </c>
      <c r="S29" s="643">
        <f t="shared" si="6"/>
        <v>3.9999999999992042E-2</v>
      </c>
      <c r="T29" s="687">
        <f t="shared" si="11"/>
        <v>100.07142857142856</v>
      </c>
      <c r="U29" s="266">
        <f t="shared" si="7"/>
        <v>-2.4285714285710469E-2</v>
      </c>
      <c r="V29" s="609" t="str">
        <f t="shared" si="1"/>
        <v>---</v>
      </c>
      <c r="W29" s="247">
        <v>0</v>
      </c>
      <c r="X29" s="1685"/>
      <c r="Y29" s="217"/>
    </row>
    <row r="30" spans="1:25" ht="13.25" customHeight="1">
      <c r="A30" s="2200">
        <v>42036</v>
      </c>
      <c r="B30" s="1752">
        <v>99.099454784776924</v>
      </c>
      <c r="C30" s="21">
        <f t="shared" si="2"/>
        <v>-8.0630798531089454E-2</v>
      </c>
      <c r="D30" s="1746">
        <f t="shared" si="12"/>
        <v>-2.2599999999999998</v>
      </c>
      <c r="E30" s="687">
        <f t="shared" si="8"/>
        <v>99.191547212526061</v>
      </c>
      <c r="F30" s="266">
        <f t="shared" si="3"/>
        <v>-0.11448488758381359</v>
      </c>
      <c r="G30" s="611">
        <f t="shared" si="10"/>
        <v>99.388978622643862</v>
      </c>
      <c r="H30" s="633">
        <f t="shared" si="4"/>
        <v>-5.2752630514191878E-2</v>
      </c>
      <c r="I30" s="2221" t="s">
        <v>346</v>
      </c>
      <c r="J30" s="1740" t="str">
        <f t="shared" si="0"/>
        <v>---</v>
      </c>
      <c r="K30" s="17">
        <v>0</v>
      </c>
      <c r="L30" s="645"/>
      <c r="M30" s="10"/>
      <c r="N30" s="201">
        <v>42036</v>
      </c>
      <c r="O30" s="716">
        <v>100.21</v>
      </c>
      <c r="P30" s="559">
        <f t="shared" si="5"/>
        <v>7.9999999999998295E-2</v>
      </c>
      <c r="Q30" s="263">
        <f t="shared" si="13"/>
        <v>-0.99</v>
      </c>
      <c r="R30" s="394">
        <f t="shared" si="9"/>
        <v>100.13666666666666</v>
      </c>
      <c r="S30" s="297">
        <f t="shared" si="6"/>
        <v>5.9999999999988063E-2</v>
      </c>
      <c r="T30" s="687">
        <f t="shared" si="11"/>
        <v>100.07857142857142</v>
      </c>
      <c r="U30" s="266">
        <f t="shared" si="7"/>
        <v>7.1428571428668874E-3</v>
      </c>
      <c r="V30" s="609" t="str">
        <f t="shared" si="1"/>
        <v>---</v>
      </c>
      <c r="W30" s="247">
        <v>0</v>
      </c>
      <c r="X30" s="1685"/>
      <c r="Y30" s="217"/>
    </row>
    <row r="31" spans="1:25" ht="13.25" customHeight="1">
      <c r="A31" s="2200">
        <v>42064</v>
      </c>
      <c r="B31" s="1752">
        <v>99.073273359144295</v>
      </c>
      <c r="C31" s="36">
        <f t="shared" si="2"/>
        <v>-2.618142563262893E-2</v>
      </c>
      <c r="D31" s="1746">
        <f t="shared" si="12"/>
        <v>-1.73</v>
      </c>
      <c r="E31" s="52">
        <f t="shared" si="8"/>
        <v>99.117604575743087</v>
      </c>
      <c r="F31" s="263">
        <f t="shared" si="3"/>
        <v>-7.3942636782973636E-2</v>
      </c>
      <c r="G31" s="394">
        <f t="shared" si="10"/>
        <v>99.320275098584375</v>
      </c>
      <c r="H31" s="297">
        <f t="shared" si="4"/>
        <v>-6.8703524059486654E-2</v>
      </c>
      <c r="I31" s="2224" t="s">
        <v>346</v>
      </c>
      <c r="J31" s="50" t="str">
        <f t="shared" si="0"/>
        <v>---</v>
      </c>
      <c r="K31" s="17">
        <v>0</v>
      </c>
      <c r="L31" s="645"/>
      <c r="M31" s="10"/>
      <c r="N31" s="201">
        <v>42064</v>
      </c>
      <c r="O31" s="716">
        <v>100.29</v>
      </c>
      <c r="P31" s="559">
        <f t="shared" si="5"/>
        <v>8.0000000000012506E-2</v>
      </c>
      <c r="Q31" s="263">
        <f t="shared" si="13"/>
        <v>-0.69</v>
      </c>
      <c r="R31" s="394">
        <f t="shared" si="9"/>
        <v>100.21</v>
      </c>
      <c r="S31" s="297">
        <f t="shared" si="6"/>
        <v>7.3333333333337691E-2</v>
      </c>
      <c r="T31" s="687">
        <f t="shared" si="11"/>
        <v>100.11</v>
      </c>
      <c r="U31" s="266">
        <f t="shared" si="7"/>
        <v>3.1428571428577357E-2</v>
      </c>
      <c r="V31" s="609" t="str">
        <f t="shared" si="1"/>
        <v>---</v>
      </c>
      <c r="W31" s="247">
        <v>0</v>
      </c>
      <c r="X31" s="1685"/>
      <c r="Y31" s="217"/>
    </row>
    <row r="32" spans="1:25" ht="13.25" customHeight="1">
      <c r="A32" s="2200">
        <v>42095</v>
      </c>
      <c r="B32" s="1752">
        <v>99.092056323315489</v>
      </c>
      <c r="C32" s="36">
        <f t="shared" si="2"/>
        <v>1.8782964171194294E-2</v>
      </c>
      <c r="D32" s="1746">
        <f t="shared" si="12"/>
        <v>-1.1599999999999999</v>
      </c>
      <c r="E32" s="687">
        <f t="shared" si="8"/>
        <v>99.088261489078903</v>
      </c>
      <c r="F32" s="266">
        <f t="shared" si="3"/>
        <v>-2.934308666418417E-2</v>
      </c>
      <c r="G32" s="611">
        <f t="shared" si="10"/>
        <v>99.248473517007724</v>
      </c>
      <c r="H32" s="633">
        <f t="shared" si="4"/>
        <v>-7.1801581576650619E-2</v>
      </c>
      <c r="I32" s="2221" t="s">
        <v>346</v>
      </c>
      <c r="J32" s="1740" t="str">
        <f t="shared" si="0"/>
        <v>---</v>
      </c>
      <c r="K32" s="17">
        <v>0</v>
      </c>
      <c r="L32" s="645"/>
      <c r="M32" s="10"/>
      <c r="N32" s="201">
        <v>42095</v>
      </c>
      <c r="O32" s="716">
        <v>100.37</v>
      </c>
      <c r="P32" s="559">
        <f t="shared" si="5"/>
        <v>7.9999999999998295E-2</v>
      </c>
      <c r="Q32" s="263">
        <f t="shared" si="13"/>
        <v>-0.37</v>
      </c>
      <c r="R32" s="394">
        <f t="shared" si="9"/>
        <v>100.29</v>
      </c>
      <c r="S32" s="297">
        <f t="shared" si="6"/>
        <v>8.0000000000012506E-2</v>
      </c>
      <c r="T32" s="687">
        <f t="shared" si="11"/>
        <v>100.15857142857143</v>
      </c>
      <c r="U32" s="266">
        <f t="shared" si="7"/>
        <v>4.8571428571435149E-2</v>
      </c>
      <c r="V32" s="609" t="str">
        <f t="shared" si="1"/>
        <v>---</v>
      </c>
      <c r="W32" s="247">
        <v>0</v>
      </c>
      <c r="X32" s="1685"/>
      <c r="Y32" s="217"/>
    </row>
    <row r="33" spans="1:25" ht="13.25" customHeight="1">
      <c r="A33" s="2200">
        <v>42125</v>
      </c>
      <c r="B33" s="1752">
        <v>99.153948574363213</v>
      </c>
      <c r="C33" s="21">
        <f t="shared" si="2"/>
        <v>6.1892251047723335E-2</v>
      </c>
      <c r="D33" s="1746">
        <f t="shared" si="12"/>
        <v>-0.67</v>
      </c>
      <c r="E33" s="687">
        <f t="shared" si="8"/>
        <v>99.106426085607666</v>
      </c>
      <c r="F33" s="266">
        <f t="shared" si="3"/>
        <v>1.81645965287629E-2</v>
      </c>
      <c r="G33" s="611">
        <f t="shared" si="10"/>
        <v>99.190975620275637</v>
      </c>
      <c r="H33" s="633">
        <f t="shared" si="4"/>
        <v>-5.7497896732087383E-2</v>
      </c>
      <c r="I33" s="2221" t="s">
        <v>349</v>
      </c>
      <c r="J33" s="1740" t="str">
        <f t="shared" si="0"/>
        <v>---</v>
      </c>
      <c r="K33" s="17">
        <v>0</v>
      </c>
      <c r="L33" s="645"/>
      <c r="M33" s="10"/>
      <c r="N33" s="201">
        <v>42125</v>
      </c>
      <c r="O33" s="716">
        <v>100.43</v>
      </c>
      <c r="P33" s="559">
        <f t="shared" si="5"/>
        <v>6.0000000000002274E-2</v>
      </c>
      <c r="Q33" s="263">
        <f t="shared" si="13"/>
        <v>-0.06</v>
      </c>
      <c r="R33" s="394">
        <f t="shared" si="9"/>
        <v>100.36333333333334</v>
      </c>
      <c r="S33" s="297">
        <f t="shared" si="6"/>
        <v>7.3333333333337691E-2</v>
      </c>
      <c r="T33" s="687">
        <f t="shared" si="11"/>
        <v>100.21857142857142</v>
      </c>
      <c r="U33" s="266">
        <f t="shared" si="7"/>
        <v>5.9999999999988063E-2</v>
      </c>
      <c r="V33" s="609" t="str">
        <f t="shared" si="1"/>
        <v>---</v>
      </c>
      <c r="W33" s="247">
        <v>0</v>
      </c>
      <c r="X33" s="1685"/>
      <c r="Y33" s="217"/>
    </row>
    <row r="34" spans="1:25" ht="13.25" customHeight="1">
      <c r="A34" s="2200">
        <v>42156</v>
      </c>
      <c r="B34" s="1752">
        <v>99.176328367665221</v>
      </c>
      <c r="C34" s="21">
        <f t="shared" si="2"/>
        <v>2.2379793302008011E-2</v>
      </c>
      <c r="D34" s="1746">
        <f t="shared" si="12"/>
        <v>-0.37</v>
      </c>
      <c r="E34" s="687">
        <f t="shared" si="8"/>
        <v>99.140777755114641</v>
      </c>
      <c r="F34" s="266">
        <f t="shared" si="3"/>
        <v>3.4351669506975213E-2</v>
      </c>
      <c r="G34" s="611">
        <f t="shared" si="10"/>
        <v>99.152892608866622</v>
      </c>
      <c r="H34" s="633">
        <f t="shared" si="4"/>
        <v>-3.8083011409014489E-2</v>
      </c>
      <c r="I34" s="2221" t="s">
        <v>349</v>
      </c>
      <c r="J34" s="1740" t="str">
        <f t="shared" si="0"/>
        <v>---</v>
      </c>
      <c r="K34" s="17">
        <v>0</v>
      </c>
      <c r="L34" s="645"/>
      <c r="M34" s="10"/>
      <c r="N34" s="250">
        <v>42156</v>
      </c>
      <c r="O34" s="715">
        <v>100.45</v>
      </c>
      <c r="P34" s="593">
        <f t="shared" si="5"/>
        <v>1.9999999999996021E-2</v>
      </c>
      <c r="Q34" s="693">
        <f t="shared" si="13"/>
        <v>0.15</v>
      </c>
      <c r="R34" s="393">
        <f t="shared" si="9"/>
        <v>100.41666666666667</v>
      </c>
      <c r="S34" s="295">
        <f t="shared" si="6"/>
        <v>5.333333333332746E-2</v>
      </c>
      <c r="T34" s="683">
        <f t="shared" si="11"/>
        <v>100.27857142857144</v>
      </c>
      <c r="U34" s="693">
        <f t="shared" si="7"/>
        <v>6.0000000000016485E-2</v>
      </c>
      <c r="V34" s="608" t="str">
        <f t="shared" si="1"/>
        <v>山</v>
      </c>
      <c r="W34" s="252">
        <v>1</v>
      </c>
      <c r="X34" s="1685"/>
      <c r="Y34" s="217"/>
    </row>
    <row r="35" spans="1:25" ht="13.25" customHeight="1">
      <c r="A35" s="2200">
        <v>42186</v>
      </c>
      <c r="B35" s="1752">
        <v>99.127577871517332</v>
      </c>
      <c r="C35" s="21">
        <f t="shared" si="2"/>
        <v>-4.8750496147889066E-2</v>
      </c>
      <c r="D35" s="1746">
        <f t="shared" si="12"/>
        <v>-0.34</v>
      </c>
      <c r="E35" s="687">
        <f t="shared" si="8"/>
        <v>99.152618271181908</v>
      </c>
      <c r="F35" s="266">
        <f t="shared" si="3"/>
        <v>1.1840516067266549E-2</v>
      </c>
      <c r="G35" s="611">
        <f t="shared" si="10"/>
        <v>99.128960694870074</v>
      </c>
      <c r="H35" s="633">
        <f t="shared" si="4"/>
        <v>-2.3931913996548815E-2</v>
      </c>
      <c r="I35" s="2221" t="s">
        <v>344</v>
      </c>
      <c r="J35" s="1740" t="str">
        <f t="shared" si="0"/>
        <v>---</v>
      </c>
      <c r="K35" s="17">
        <v>0</v>
      </c>
      <c r="L35" s="645"/>
      <c r="M35" s="10"/>
      <c r="N35" s="201">
        <v>42186</v>
      </c>
      <c r="O35" s="716">
        <v>100.42</v>
      </c>
      <c r="P35" s="559">
        <f t="shared" si="5"/>
        <v>-3.0000000000001137E-2</v>
      </c>
      <c r="Q35" s="263">
        <f t="shared" si="13"/>
        <v>0.26</v>
      </c>
      <c r="R35" s="394">
        <f t="shared" si="9"/>
        <v>100.43333333333334</v>
      </c>
      <c r="S35" s="297">
        <f t="shared" si="6"/>
        <v>1.6666666666665719E-2</v>
      </c>
      <c r="T35" s="687">
        <f t="shared" si="11"/>
        <v>100.32857142857142</v>
      </c>
      <c r="U35" s="266">
        <f t="shared" si="7"/>
        <v>4.9999999999982947E-2</v>
      </c>
      <c r="V35" s="609" t="str">
        <f t="shared" si="1"/>
        <v>---</v>
      </c>
      <c r="W35" s="247">
        <v>0</v>
      </c>
      <c r="X35" s="1685"/>
      <c r="Y35" s="217"/>
    </row>
    <row r="36" spans="1:25" ht="13.25" customHeight="1">
      <c r="A36" s="2200">
        <v>42217</v>
      </c>
      <c r="B36" s="1752">
        <v>99.049710657542946</v>
      </c>
      <c r="C36" s="21">
        <f t="shared" si="2"/>
        <v>-7.7867213974386118E-2</v>
      </c>
      <c r="D36" s="1746">
        <f t="shared" si="12"/>
        <v>-0.51</v>
      </c>
      <c r="E36" s="687">
        <f t="shared" si="8"/>
        <v>99.117872298908495</v>
      </c>
      <c r="F36" s="266">
        <f t="shared" si="3"/>
        <v>-3.4745972273412917E-2</v>
      </c>
      <c r="G36" s="611">
        <f t="shared" si="10"/>
        <v>99.110335705475066</v>
      </c>
      <c r="H36" s="633">
        <f t="shared" si="4"/>
        <v>-1.8624989395007674E-2</v>
      </c>
      <c r="I36" s="2221" t="s">
        <v>344</v>
      </c>
      <c r="J36" s="1740" t="str">
        <f t="shared" si="0"/>
        <v>---</v>
      </c>
      <c r="K36" s="17">
        <v>0</v>
      </c>
      <c r="L36" s="645"/>
      <c r="M36" s="10"/>
      <c r="N36" s="201">
        <v>42217</v>
      </c>
      <c r="O36" s="710">
        <v>100.35</v>
      </c>
      <c r="P36" s="36">
        <f t="shared" si="5"/>
        <v>-7.000000000000739E-2</v>
      </c>
      <c r="Q36" s="263">
        <f t="shared" si="13"/>
        <v>0.28000000000000003</v>
      </c>
      <c r="R36" s="394">
        <f t="shared" si="9"/>
        <v>100.40666666666668</v>
      </c>
      <c r="S36" s="297">
        <f t="shared" si="6"/>
        <v>-2.6666666666656624E-2</v>
      </c>
      <c r="T36" s="687">
        <f t="shared" si="11"/>
        <v>100.36</v>
      </c>
      <c r="U36" s="266">
        <f t="shared" si="7"/>
        <v>3.1428571428577357E-2</v>
      </c>
      <c r="V36" s="609" t="str">
        <f t="shared" si="1"/>
        <v>---</v>
      </c>
      <c r="W36" s="247">
        <v>0</v>
      </c>
      <c r="X36" s="1685"/>
      <c r="Y36" s="217"/>
    </row>
    <row r="37" spans="1:25" ht="13.25" customHeight="1">
      <c r="A37" s="2200">
        <v>42248</v>
      </c>
      <c r="B37" s="1752">
        <v>98.929921574248922</v>
      </c>
      <c r="C37" s="21">
        <f t="shared" si="2"/>
        <v>-0.11978908329402316</v>
      </c>
      <c r="D37" s="1746">
        <f t="shared" si="12"/>
        <v>-0.67</v>
      </c>
      <c r="E37" s="687">
        <f t="shared" si="8"/>
        <v>99.035736701103062</v>
      </c>
      <c r="F37" s="266">
        <f t="shared" si="3"/>
        <v>-8.2135597805432781E-2</v>
      </c>
      <c r="G37" s="611">
        <f t="shared" si="10"/>
        <v>99.086116675399651</v>
      </c>
      <c r="H37" s="633">
        <f t="shared" si="4"/>
        <v>-2.4219030075414594E-2</v>
      </c>
      <c r="I37" s="2221" t="s">
        <v>350</v>
      </c>
      <c r="J37" s="1740" t="str">
        <f t="shared" si="0"/>
        <v>---</v>
      </c>
      <c r="K37" s="17">
        <v>0</v>
      </c>
      <c r="L37" s="645"/>
      <c r="M37" s="10"/>
      <c r="N37" s="201">
        <v>42248</v>
      </c>
      <c r="O37" s="710">
        <v>100.25</v>
      </c>
      <c r="P37" s="36">
        <f t="shared" si="5"/>
        <v>-9.9999999999994316E-2</v>
      </c>
      <c r="Q37" s="263">
        <f t="shared" si="13"/>
        <v>0.22</v>
      </c>
      <c r="R37" s="394">
        <f t="shared" si="9"/>
        <v>100.33999999999999</v>
      </c>
      <c r="S37" s="297">
        <f t="shared" si="6"/>
        <v>-6.6666666666691299E-2</v>
      </c>
      <c r="T37" s="687">
        <f t="shared" si="11"/>
        <v>100.36571428571429</v>
      </c>
      <c r="U37" s="266">
        <f t="shared" si="7"/>
        <v>5.7142857142906678E-3</v>
      </c>
      <c r="V37" s="609" t="str">
        <f t="shared" si="1"/>
        <v>---</v>
      </c>
      <c r="W37" s="247">
        <v>0</v>
      </c>
      <c r="X37" s="1685"/>
      <c r="Y37" s="217"/>
    </row>
    <row r="38" spans="1:25" ht="13.25" customHeight="1">
      <c r="A38" s="2200">
        <v>42278</v>
      </c>
      <c r="B38" s="1752">
        <v>98.838398256136827</v>
      </c>
      <c r="C38" s="21">
        <f t="shared" si="2"/>
        <v>-9.1523318112095353E-2</v>
      </c>
      <c r="D38" s="1746">
        <f t="shared" si="12"/>
        <v>-0.72</v>
      </c>
      <c r="E38" s="687">
        <f t="shared" si="8"/>
        <v>98.939343495976232</v>
      </c>
      <c r="F38" s="266">
        <f t="shared" si="3"/>
        <v>-9.6393205126830139E-2</v>
      </c>
      <c r="G38" s="611">
        <f t="shared" si="10"/>
        <v>99.052563089255727</v>
      </c>
      <c r="H38" s="633">
        <f t="shared" si="4"/>
        <v>-3.3553586143924008E-2</v>
      </c>
      <c r="I38" s="2221" t="s">
        <v>350</v>
      </c>
      <c r="J38" s="1740" t="str">
        <f t="shared" si="0"/>
        <v>---</v>
      </c>
      <c r="K38" s="17">
        <v>0</v>
      </c>
      <c r="L38" s="645"/>
      <c r="M38" s="10"/>
      <c r="N38" s="201">
        <v>42278</v>
      </c>
      <c r="O38" s="710">
        <v>100.13</v>
      </c>
      <c r="P38" s="36">
        <f t="shared" si="5"/>
        <v>-0.12000000000000455</v>
      </c>
      <c r="Q38" s="263">
        <f t="shared" si="13"/>
        <v>0.12</v>
      </c>
      <c r="R38" s="394">
        <f t="shared" si="9"/>
        <v>100.24333333333334</v>
      </c>
      <c r="S38" s="297">
        <f t="shared" si="6"/>
        <v>-9.6666666666649803E-2</v>
      </c>
      <c r="T38" s="687">
        <f t="shared" si="11"/>
        <v>100.34285714285714</v>
      </c>
      <c r="U38" s="266">
        <f t="shared" si="7"/>
        <v>-2.285714285714846E-2</v>
      </c>
      <c r="V38" s="609" t="str">
        <f t="shared" si="1"/>
        <v>---</v>
      </c>
      <c r="W38" s="247">
        <v>0</v>
      </c>
      <c r="X38" s="1685"/>
      <c r="Y38" s="217"/>
    </row>
    <row r="39" spans="1:25" ht="13.25" customHeight="1">
      <c r="A39" s="2200">
        <v>42309</v>
      </c>
      <c r="B39" s="1752">
        <v>98.788902338496001</v>
      </c>
      <c r="C39" s="21">
        <f t="shared" si="2"/>
        <v>-4.9495917640825837E-2</v>
      </c>
      <c r="D39" s="1746">
        <f t="shared" si="12"/>
        <v>-0.66</v>
      </c>
      <c r="E39" s="687">
        <f t="shared" si="8"/>
        <v>98.852407389627231</v>
      </c>
      <c r="F39" s="266">
        <f t="shared" si="3"/>
        <v>-8.6936106349000397E-2</v>
      </c>
      <c r="G39" s="611">
        <f t="shared" si="10"/>
        <v>99.009255377138629</v>
      </c>
      <c r="H39" s="633">
        <f t="shared" si="4"/>
        <v>-4.3307712117098163E-2</v>
      </c>
      <c r="I39" s="2221" t="s">
        <v>346</v>
      </c>
      <c r="J39" s="1740" t="str">
        <f t="shared" si="0"/>
        <v>谷</v>
      </c>
      <c r="K39" s="17">
        <v>-1</v>
      </c>
      <c r="L39" s="645"/>
      <c r="M39" s="10"/>
      <c r="N39" s="201">
        <v>42309</v>
      </c>
      <c r="O39" s="710">
        <v>100.02</v>
      </c>
      <c r="P39" s="36">
        <f t="shared" si="5"/>
        <v>-0.10999999999999943</v>
      </c>
      <c r="Q39" s="263">
        <f t="shared" si="13"/>
        <v>-0.01</v>
      </c>
      <c r="R39" s="394">
        <f t="shared" si="9"/>
        <v>100.13333333333333</v>
      </c>
      <c r="S39" s="297">
        <f t="shared" si="6"/>
        <v>-0.11000000000001364</v>
      </c>
      <c r="T39" s="687">
        <f t="shared" si="11"/>
        <v>100.29285714285713</v>
      </c>
      <c r="U39" s="266">
        <f t="shared" si="7"/>
        <v>-5.0000000000011369E-2</v>
      </c>
      <c r="V39" s="609" t="str">
        <f t="shared" si="1"/>
        <v>---</v>
      </c>
      <c r="W39" s="247">
        <v>0</v>
      </c>
      <c r="X39" s="1685"/>
      <c r="Y39" s="217"/>
    </row>
    <row r="40" spans="1:25" ht="13.25" customHeight="1">
      <c r="A40" s="2207">
        <v>42339</v>
      </c>
      <c r="B40" s="1765">
        <v>98.792196441845149</v>
      </c>
      <c r="C40" s="22">
        <f t="shared" si="2"/>
        <v>3.2941033491482585E-3</v>
      </c>
      <c r="D40" s="1763">
        <f t="shared" si="12"/>
        <v>-0.51</v>
      </c>
      <c r="E40" s="1749">
        <f t="shared" ref="E40:E55" si="14">SUM(B38:B40)/3</f>
        <v>98.806499012159335</v>
      </c>
      <c r="F40" s="267">
        <f t="shared" si="3"/>
        <v>-4.5908377467895889E-2</v>
      </c>
      <c r="G40" s="612">
        <f t="shared" si="10"/>
        <v>98.957576501064622</v>
      </c>
      <c r="H40" s="634">
        <f t="shared" si="4"/>
        <v>-5.1678876074007007E-2</v>
      </c>
      <c r="I40" s="2223" t="s">
        <v>346</v>
      </c>
      <c r="J40" s="1741" t="str">
        <f t="shared" si="0"/>
        <v>---</v>
      </c>
      <c r="K40" s="17">
        <v>0</v>
      </c>
      <c r="L40" s="2187"/>
      <c r="M40" s="10"/>
      <c r="N40" s="202">
        <v>42339</v>
      </c>
      <c r="O40" s="711">
        <v>99.91</v>
      </c>
      <c r="P40" s="242">
        <f t="shared" si="5"/>
        <v>-0.10999999999999943</v>
      </c>
      <c r="Q40" s="543">
        <f t="shared" si="13"/>
        <v>-0.16</v>
      </c>
      <c r="R40" s="492">
        <f t="shared" si="9"/>
        <v>100.01999999999998</v>
      </c>
      <c r="S40" s="490">
        <f t="shared" si="6"/>
        <v>-0.11333333333334394</v>
      </c>
      <c r="T40" s="688">
        <f t="shared" si="11"/>
        <v>100.21857142857142</v>
      </c>
      <c r="U40" s="267">
        <f t="shared" si="7"/>
        <v>-7.4285714285707627E-2</v>
      </c>
      <c r="V40" s="609" t="str">
        <f t="shared" si="1"/>
        <v>---</v>
      </c>
      <c r="W40" s="247">
        <v>0</v>
      </c>
      <c r="X40" s="1686"/>
      <c r="Y40" s="217"/>
    </row>
    <row r="41" spans="1:25" ht="13.25" customHeight="1">
      <c r="A41" s="2200">
        <v>42370</v>
      </c>
      <c r="B41" s="1752">
        <v>98.825160257897508</v>
      </c>
      <c r="C41" s="21">
        <f t="shared" si="2"/>
        <v>3.2963816052358652E-2</v>
      </c>
      <c r="D41" s="1746">
        <f t="shared" si="12"/>
        <v>-0.36</v>
      </c>
      <c r="E41" s="687">
        <f t="shared" si="14"/>
        <v>98.802086346079548</v>
      </c>
      <c r="F41" s="266">
        <f t="shared" si="3"/>
        <v>-4.4126660797871864E-3</v>
      </c>
      <c r="G41" s="1745">
        <f t="shared" si="10"/>
        <v>98.907409628240671</v>
      </c>
      <c r="H41" s="1746">
        <f t="shared" si="4"/>
        <v>-5.0166872823950825E-2</v>
      </c>
      <c r="I41" s="2221" t="s">
        <v>346</v>
      </c>
      <c r="J41" s="2530" t="str">
        <f t="shared" si="0"/>
        <v>---</v>
      </c>
      <c r="K41" s="17">
        <v>0</v>
      </c>
      <c r="L41" s="645"/>
      <c r="M41" s="10"/>
      <c r="N41" s="200">
        <v>42370</v>
      </c>
      <c r="O41" s="712">
        <v>99.83</v>
      </c>
      <c r="P41" s="244">
        <f t="shared" si="5"/>
        <v>-7.9999999999998295E-2</v>
      </c>
      <c r="Q41" s="263">
        <f t="shared" si="13"/>
        <v>-0.3</v>
      </c>
      <c r="R41" s="642">
        <f t="shared" si="9"/>
        <v>99.92</v>
      </c>
      <c r="S41" s="643">
        <f t="shared" si="6"/>
        <v>-9.9999999999980105E-2</v>
      </c>
      <c r="T41" s="687">
        <f t="shared" si="11"/>
        <v>100.13</v>
      </c>
      <c r="U41" s="266">
        <f t="shared" si="7"/>
        <v>-8.8571428571427191E-2</v>
      </c>
      <c r="V41" s="609" t="str">
        <f t="shared" si="1"/>
        <v>---</v>
      </c>
      <c r="W41" s="247">
        <v>0</v>
      </c>
      <c r="X41" s="1685"/>
      <c r="Y41" s="217"/>
    </row>
    <row r="42" spans="1:25" ht="13.25" customHeight="1">
      <c r="A42" s="2200">
        <v>42401</v>
      </c>
      <c r="B42" s="1752">
        <v>98.78089522517692</v>
      </c>
      <c r="C42" s="36">
        <f t="shared" si="2"/>
        <v>-4.4265032720588238E-2</v>
      </c>
      <c r="D42" s="970">
        <f t="shared" si="12"/>
        <v>-0.32</v>
      </c>
      <c r="E42" s="52">
        <f t="shared" si="14"/>
        <v>98.799417308306531</v>
      </c>
      <c r="F42" s="263">
        <f t="shared" si="3"/>
        <v>-2.6690377730176351E-3</v>
      </c>
      <c r="G42" s="638">
        <f t="shared" si="10"/>
        <v>98.857883535906325</v>
      </c>
      <c r="H42" s="970">
        <f t="shared" si="4"/>
        <v>-4.9526092334346572E-2</v>
      </c>
      <c r="I42" s="2224" t="s">
        <v>346</v>
      </c>
      <c r="J42" s="1744" t="str">
        <f t="shared" si="0"/>
        <v>---</v>
      </c>
      <c r="K42" s="17">
        <v>0</v>
      </c>
      <c r="L42" s="645"/>
      <c r="M42" s="10"/>
      <c r="N42" s="201">
        <v>42401</v>
      </c>
      <c r="O42" s="710">
        <v>99.77</v>
      </c>
      <c r="P42" s="36">
        <f t="shared" si="5"/>
        <v>-6.0000000000002274E-2</v>
      </c>
      <c r="Q42" s="263">
        <f t="shared" si="13"/>
        <v>-0.44</v>
      </c>
      <c r="R42" s="394">
        <f t="shared" si="9"/>
        <v>99.836666666666659</v>
      </c>
      <c r="S42" s="297">
        <f t="shared" si="6"/>
        <v>-8.3333333333342807E-2</v>
      </c>
      <c r="T42" s="687">
        <f t="shared" si="11"/>
        <v>100.03714285714285</v>
      </c>
      <c r="U42" s="266">
        <f t="shared" si="7"/>
        <v>-9.2857142857141639E-2</v>
      </c>
      <c r="V42" s="609" t="str">
        <f t="shared" si="1"/>
        <v>---</v>
      </c>
      <c r="W42" s="248">
        <v>0</v>
      </c>
      <c r="X42" s="1685"/>
      <c r="Y42" s="217"/>
    </row>
    <row r="43" spans="1:25" ht="13.25" customHeight="1">
      <c r="A43" s="2200">
        <v>42430</v>
      </c>
      <c r="B43" s="1752">
        <v>98.788839064249672</v>
      </c>
      <c r="C43" s="21">
        <f t="shared" si="2"/>
        <v>7.9438390727517572E-3</v>
      </c>
      <c r="D43" s="1746">
        <f t="shared" si="12"/>
        <v>-0.28999999999999998</v>
      </c>
      <c r="E43" s="687">
        <f t="shared" si="14"/>
        <v>98.798298182441371</v>
      </c>
      <c r="F43" s="266">
        <f t="shared" si="3"/>
        <v>-1.1191258651592761E-3</v>
      </c>
      <c r="G43" s="1745">
        <f t="shared" si="10"/>
        <v>98.820616165435851</v>
      </c>
      <c r="H43" s="1746">
        <f t="shared" si="4"/>
        <v>-3.7267370470473793E-2</v>
      </c>
      <c r="I43" s="2221" t="s">
        <v>349</v>
      </c>
      <c r="J43" s="1741" t="str">
        <f t="shared" si="0"/>
        <v>---</v>
      </c>
      <c r="K43" s="17">
        <v>0</v>
      </c>
      <c r="L43" s="645"/>
      <c r="M43" s="10"/>
      <c r="N43" s="201">
        <v>42430</v>
      </c>
      <c r="O43" s="710">
        <v>99.72</v>
      </c>
      <c r="P43" s="36">
        <f t="shared" si="5"/>
        <v>-4.9999999999997158E-2</v>
      </c>
      <c r="Q43" s="263">
        <f t="shared" si="13"/>
        <v>-0.56999999999999995</v>
      </c>
      <c r="R43" s="394">
        <f t="shared" si="9"/>
        <v>99.773333333333326</v>
      </c>
      <c r="S43" s="297">
        <f t="shared" si="6"/>
        <v>-6.3333333333332575E-2</v>
      </c>
      <c r="T43" s="687">
        <f t="shared" si="11"/>
        <v>99.94714285714285</v>
      </c>
      <c r="U43" s="266">
        <f t="shared" si="7"/>
        <v>-9.0000000000003411E-2</v>
      </c>
      <c r="V43" s="609" t="str">
        <f t="shared" si="1"/>
        <v>---</v>
      </c>
      <c r="W43" s="248">
        <v>0</v>
      </c>
      <c r="X43" s="1685"/>
      <c r="Y43" s="217"/>
    </row>
    <row r="44" spans="1:25" ht="13.25" customHeight="1">
      <c r="A44" s="2200">
        <v>42461</v>
      </c>
      <c r="B44" s="2514">
        <v>98.835507995922825</v>
      </c>
      <c r="C44" s="36">
        <f t="shared" si="2"/>
        <v>4.6668931673153224E-2</v>
      </c>
      <c r="D44" s="970">
        <f t="shared" si="12"/>
        <v>-0.26</v>
      </c>
      <c r="E44" s="52">
        <f t="shared" si="14"/>
        <v>98.801747428449815</v>
      </c>
      <c r="F44" s="263">
        <f t="shared" si="3"/>
        <v>3.4492460084436516E-3</v>
      </c>
      <c r="G44" s="638">
        <f t="shared" ref="G44" si="15">SUM(B38:B44)/7</f>
        <v>98.80712851138928</v>
      </c>
      <c r="H44" s="970">
        <f t="shared" si="4"/>
        <v>-1.3487654046571151E-2</v>
      </c>
      <c r="I44" s="2224" t="s">
        <v>349</v>
      </c>
      <c r="J44" s="1744" t="str">
        <f t="shared" si="0"/>
        <v>---</v>
      </c>
      <c r="K44" s="17">
        <v>0</v>
      </c>
      <c r="L44" s="645"/>
      <c r="M44" s="10"/>
      <c r="N44" s="201">
        <v>42461</v>
      </c>
      <c r="O44" s="710">
        <v>99.69</v>
      </c>
      <c r="P44" s="36">
        <f t="shared" si="5"/>
        <v>-3.0000000000001137E-2</v>
      </c>
      <c r="Q44" s="263">
        <f t="shared" si="13"/>
        <v>-0.68</v>
      </c>
      <c r="R44" s="394">
        <f t="shared" si="9"/>
        <v>99.726666666666674</v>
      </c>
      <c r="S44" s="297">
        <f t="shared" si="6"/>
        <v>-4.6666666666652645E-2</v>
      </c>
      <c r="T44" s="687">
        <f t="shared" si="11"/>
        <v>99.867142857142852</v>
      </c>
      <c r="U44" s="266">
        <f t="shared" si="7"/>
        <v>-7.9999999999998295E-2</v>
      </c>
      <c r="V44" s="609" t="str">
        <f t="shared" si="1"/>
        <v>---</v>
      </c>
      <c r="W44" s="248">
        <v>0</v>
      </c>
      <c r="X44" s="1685"/>
      <c r="Y44" s="217"/>
    </row>
    <row r="45" spans="1:25" ht="13.25" customHeight="1">
      <c r="A45" s="2200">
        <v>42491</v>
      </c>
      <c r="B45" s="1752">
        <v>98.943854913502307</v>
      </c>
      <c r="C45" s="21">
        <f t="shared" si="2"/>
        <v>0.10834691757948178</v>
      </c>
      <c r="D45" s="1746">
        <f t="shared" si="12"/>
        <v>-0.21</v>
      </c>
      <c r="E45" s="687">
        <f t="shared" si="14"/>
        <v>98.856067324558282</v>
      </c>
      <c r="F45" s="266">
        <f t="shared" si="3"/>
        <v>5.4319896108466992E-2</v>
      </c>
      <c r="G45" s="1745">
        <f t="shared" ref="G45:G82" si="16">SUM(B39:B45)/7</f>
        <v>98.822193748155755</v>
      </c>
      <c r="H45" s="1746">
        <f t="shared" si="4"/>
        <v>1.5065236766474754E-2</v>
      </c>
      <c r="I45" s="2202" t="s">
        <v>344</v>
      </c>
      <c r="J45" s="1741" t="str">
        <f t="shared" si="0"/>
        <v>---</v>
      </c>
      <c r="K45" s="17">
        <v>0</v>
      </c>
      <c r="L45" s="645"/>
      <c r="M45" s="10"/>
      <c r="N45" s="250">
        <v>42491</v>
      </c>
      <c r="O45" s="713">
        <v>99.67</v>
      </c>
      <c r="P45" s="251">
        <f t="shared" si="5"/>
        <v>-1.9999999999996021E-2</v>
      </c>
      <c r="Q45" s="693">
        <f t="shared" si="13"/>
        <v>-0.76</v>
      </c>
      <c r="R45" s="393">
        <f t="shared" si="9"/>
        <v>99.693333333333328</v>
      </c>
      <c r="S45" s="295">
        <f t="shared" si="6"/>
        <v>-3.3333333333345649E-2</v>
      </c>
      <c r="T45" s="683">
        <f t="shared" si="11"/>
        <v>99.801428571428573</v>
      </c>
      <c r="U45" s="693">
        <f t="shared" si="7"/>
        <v>-6.5714285714278731E-2</v>
      </c>
      <c r="V45" s="608" t="str">
        <f t="shared" si="1"/>
        <v>谷</v>
      </c>
      <c r="W45" s="255">
        <v>-1</v>
      </c>
      <c r="X45" s="1685"/>
      <c r="Y45" s="217"/>
    </row>
    <row r="46" spans="1:25" ht="13.25" customHeight="1">
      <c r="A46" s="2200">
        <v>42522</v>
      </c>
      <c r="B46" s="1752">
        <v>99.153617488478389</v>
      </c>
      <c r="C46" s="21">
        <f t="shared" si="2"/>
        <v>0.20976257497608231</v>
      </c>
      <c r="D46" s="1746">
        <f t="shared" si="12"/>
        <v>-0.02</v>
      </c>
      <c r="E46" s="687">
        <f t="shared" si="14"/>
        <v>98.977660132634512</v>
      </c>
      <c r="F46" s="266">
        <f t="shared" si="3"/>
        <v>0.12159280807622963</v>
      </c>
      <c r="G46" s="1745">
        <f t="shared" si="16"/>
        <v>98.874295912438953</v>
      </c>
      <c r="H46" s="1746">
        <f t="shared" si="4"/>
        <v>5.2102164283198249E-2</v>
      </c>
      <c r="I46" s="2202" t="s">
        <v>343</v>
      </c>
      <c r="J46" s="1741" t="str">
        <f t="shared" si="0"/>
        <v>---</v>
      </c>
      <c r="K46" s="17">
        <v>0</v>
      </c>
      <c r="L46" s="645"/>
      <c r="M46" s="10"/>
      <c r="N46" s="201">
        <v>42522</v>
      </c>
      <c r="O46" s="710">
        <v>99.67</v>
      </c>
      <c r="P46" s="36">
        <f t="shared" si="5"/>
        <v>0</v>
      </c>
      <c r="Q46" s="263">
        <f t="shared" si="13"/>
        <v>-0.78</v>
      </c>
      <c r="R46" s="394">
        <f t="shared" si="9"/>
        <v>99.676666666666677</v>
      </c>
      <c r="S46" s="297">
        <f t="shared" si="6"/>
        <v>-1.6666666666651508E-2</v>
      </c>
      <c r="T46" s="52">
        <f t="shared" si="11"/>
        <v>99.751428571428576</v>
      </c>
      <c r="U46" s="263">
        <f t="shared" si="7"/>
        <v>-4.9999999999997158E-2</v>
      </c>
      <c r="V46" s="609" t="str">
        <f t="shared" si="1"/>
        <v>---</v>
      </c>
      <c r="W46" s="248">
        <v>0</v>
      </c>
      <c r="X46" s="1685"/>
      <c r="Y46" s="217"/>
    </row>
    <row r="47" spans="1:25" ht="13.25" customHeight="1">
      <c r="A47" s="2200">
        <v>42552</v>
      </c>
      <c r="B47" s="1752">
        <v>99.46111826816248</v>
      </c>
      <c r="C47" s="21">
        <f t="shared" si="2"/>
        <v>0.30750077968409073</v>
      </c>
      <c r="D47" s="1746">
        <f t="shared" si="12"/>
        <v>0.34</v>
      </c>
      <c r="E47" s="687">
        <f t="shared" si="14"/>
        <v>99.186196890047725</v>
      </c>
      <c r="F47" s="266">
        <f t="shared" si="3"/>
        <v>0.20853675741321354</v>
      </c>
      <c r="G47" s="1745">
        <f t="shared" si="16"/>
        <v>98.969856173341441</v>
      </c>
      <c r="H47" s="1746">
        <f t="shared" si="4"/>
        <v>9.5560260902487926E-2</v>
      </c>
      <c r="I47" s="2202" t="s">
        <v>343</v>
      </c>
      <c r="J47" s="1741" t="str">
        <f t="shared" si="0"/>
        <v>---</v>
      </c>
      <c r="K47" s="17">
        <v>0</v>
      </c>
      <c r="L47" s="645"/>
      <c r="M47" s="10"/>
      <c r="N47" s="201">
        <v>42552</v>
      </c>
      <c r="O47" s="710">
        <v>99.69</v>
      </c>
      <c r="P47" s="36">
        <f t="shared" si="5"/>
        <v>1.9999999999996021E-2</v>
      </c>
      <c r="Q47" s="263">
        <f t="shared" si="13"/>
        <v>-0.73</v>
      </c>
      <c r="R47" s="394">
        <f t="shared" si="9"/>
        <v>99.676666666666662</v>
      </c>
      <c r="S47" s="297">
        <f t="shared" si="6"/>
        <v>0</v>
      </c>
      <c r="T47" s="687">
        <f t="shared" si="11"/>
        <v>99.72</v>
      </c>
      <c r="U47" s="266">
        <f t="shared" si="7"/>
        <v>-3.1428571428577357E-2</v>
      </c>
      <c r="V47" s="609" t="str">
        <f t="shared" si="1"/>
        <v>---</v>
      </c>
      <c r="W47" s="248">
        <v>0</v>
      </c>
      <c r="X47" s="1685"/>
      <c r="Y47" s="217"/>
    </row>
    <row r="48" spans="1:25" ht="13.25" customHeight="1">
      <c r="A48" s="2200">
        <v>42583</v>
      </c>
      <c r="B48" s="1752">
        <v>99.809146683006134</v>
      </c>
      <c r="C48" s="21">
        <f t="shared" si="2"/>
        <v>0.34802841484365388</v>
      </c>
      <c r="D48" s="1746">
        <f t="shared" si="12"/>
        <v>0.77</v>
      </c>
      <c r="E48" s="687">
        <f t="shared" si="14"/>
        <v>99.474627479882329</v>
      </c>
      <c r="F48" s="266">
        <f t="shared" si="3"/>
        <v>0.28843058983460423</v>
      </c>
      <c r="G48" s="1745">
        <f t="shared" si="16"/>
        <v>99.110425662642683</v>
      </c>
      <c r="H48" s="1746">
        <f t="shared" si="4"/>
        <v>0.14056948930124236</v>
      </c>
      <c r="I48" s="2202" t="s">
        <v>343</v>
      </c>
      <c r="J48" s="1741" t="str">
        <f t="shared" si="0"/>
        <v>---</v>
      </c>
      <c r="K48" s="17">
        <v>0</v>
      </c>
      <c r="L48" s="645"/>
      <c r="M48" s="10"/>
      <c r="N48" s="201">
        <v>42583</v>
      </c>
      <c r="O48" s="710">
        <v>99.75</v>
      </c>
      <c r="P48" s="36">
        <f t="shared" si="5"/>
        <v>6.0000000000002274E-2</v>
      </c>
      <c r="Q48" s="263">
        <f t="shared" si="13"/>
        <v>-0.6</v>
      </c>
      <c r="R48" s="394">
        <f t="shared" si="9"/>
        <v>99.703333333333333</v>
      </c>
      <c r="S48" s="297">
        <f t="shared" si="6"/>
        <v>2.6666666666670835E-2</v>
      </c>
      <c r="T48" s="687">
        <f t="shared" si="11"/>
        <v>99.708571428571432</v>
      </c>
      <c r="U48" s="266">
        <f t="shared" si="7"/>
        <v>-1.1428571428567125E-2</v>
      </c>
      <c r="V48" s="609" t="str">
        <f t="shared" si="1"/>
        <v>---</v>
      </c>
      <c r="W48" s="248">
        <v>0</v>
      </c>
      <c r="X48" s="1685"/>
      <c r="Y48" s="217"/>
    </row>
    <row r="49" spans="1:25" ht="13.25" customHeight="1">
      <c r="A49" s="2200">
        <v>42614</v>
      </c>
      <c r="B49" s="1752">
        <v>100.18227143582129</v>
      </c>
      <c r="C49" s="21">
        <f t="shared" si="2"/>
        <v>0.37312475281515844</v>
      </c>
      <c r="D49" s="1746">
        <f t="shared" si="12"/>
        <v>1.27</v>
      </c>
      <c r="E49" s="687">
        <f t="shared" si="14"/>
        <v>99.817512128996626</v>
      </c>
      <c r="F49" s="266">
        <f t="shared" si="3"/>
        <v>0.34288464911429628</v>
      </c>
      <c r="G49" s="1745">
        <f t="shared" si="16"/>
        <v>99.310622264163314</v>
      </c>
      <c r="H49" s="1746">
        <f t="shared" si="4"/>
        <v>0.20019660152063068</v>
      </c>
      <c r="I49" s="2202" t="s">
        <v>343</v>
      </c>
      <c r="J49" s="1741" t="str">
        <f t="shared" si="0"/>
        <v>---</v>
      </c>
      <c r="K49" s="17">
        <v>0</v>
      </c>
      <c r="L49" s="645"/>
      <c r="M49" s="10"/>
      <c r="N49" s="201">
        <v>42614</v>
      </c>
      <c r="O49" s="710">
        <v>99.83</v>
      </c>
      <c r="P49" s="36">
        <f t="shared" si="5"/>
        <v>7.9999999999998295E-2</v>
      </c>
      <c r="Q49" s="263">
        <f t="shared" si="13"/>
        <v>-0.42</v>
      </c>
      <c r="R49" s="394">
        <f t="shared" si="9"/>
        <v>99.756666666666661</v>
      </c>
      <c r="S49" s="297">
        <f t="shared" si="6"/>
        <v>5.333333333332746E-2</v>
      </c>
      <c r="T49" s="687">
        <f t="shared" si="11"/>
        <v>99.717142857142875</v>
      </c>
      <c r="U49" s="266">
        <f t="shared" si="7"/>
        <v>8.5714285714431071E-3</v>
      </c>
      <c r="V49" s="609" t="str">
        <f t="shared" si="1"/>
        <v>---</v>
      </c>
      <c r="W49" s="248">
        <v>0</v>
      </c>
      <c r="X49" s="1685"/>
      <c r="Y49" s="217"/>
    </row>
    <row r="50" spans="1:25" ht="13.25" customHeight="1">
      <c r="A50" s="2200">
        <v>42644</v>
      </c>
      <c r="B50" s="1752">
        <v>100.53858998114521</v>
      </c>
      <c r="C50" s="21">
        <f t="shared" si="2"/>
        <v>0.35631854532391571</v>
      </c>
      <c r="D50" s="1746">
        <f t="shared" si="12"/>
        <v>1.72</v>
      </c>
      <c r="E50" s="687">
        <f t="shared" si="14"/>
        <v>100.17666936665755</v>
      </c>
      <c r="F50" s="266">
        <f t="shared" si="3"/>
        <v>0.35915723766092356</v>
      </c>
      <c r="G50" s="1745">
        <f t="shared" si="16"/>
        <v>99.56058668086267</v>
      </c>
      <c r="H50" s="1746">
        <f t="shared" si="4"/>
        <v>0.24996441669935621</v>
      </c>
      <c r="I50" s="2202" t="s">
        <v>343</v>
      </c>
      <c r="J50" s="1741" t="str">
        <f t="shared" si="0"/>
        <v>---</v>
      </c>
      <c r="K50" s="17">
        <v>0</v>
      </c>
      <c r="L50" s="646" t="s">
        <v>587</v>
      </c>
      <c r="M50" s="432"/>
      <c r="N50" s="201">
        <v>42644</v>
      </c>
      <c r="O50" s="710">
        <v>99.94</v>
      </c>
      <c r="P50" s="36">
        <f t="shared" si="5"/>
        <v>0.10999999999999943</v>
      </c>
      <c r="Q50" s="263">
        <f t="shared" si="13"/>
        <v>-0.19</v>
      </c>
      <c r="R50" s="394">
        <f t="shared" si="9"/>
        <v>99.839999999999989</v>
      </c>
      <c r="S50" s="297">
        <f t="shared" si="6"/>
        <v>8.3333333333328596E-2</v>
      </c>
      <c r="T50" s="687">
        <f t="shared" si="11"/>
        <v>99.748571428571424</v>
      </c>
      <c r="U50" s="266">
        <f t="shared" si="7"/>
        <v>3.1428571428548935E-2</v>
      </c>
      <c r="V50" s="609" t="str">
        <f t="shared" si="1"/>
        <v>---</v>
      </c>
      <c r="W50" s="248">
        <v>0</v>
      </c>
      <c r="X50" s="1682" t="s">
        <v>587</v>
      </c>
      <c r="Y50" s="217"/>
    </row>
    <row r="51" spans="1:25" ht="13.25" customHeight="1">
      <c r="A51" s="2200">
        <v>42675</v>
      </c>
      <c r="B51" s="1752">
        <v>100.92498936682237</v>
      </c>
      <c r="C51" s="21">
        <f t="shared" si="2"/>
        <v>0.3863993856771657</v>
      </c>
      <c r="D51" s="1746">
        <f t="shared" si="12"/>
        <v>2.16</v>
      </c>
      <c r="E51" s="687">
        <f t="shared" si="14"/>
        <v>100.54861692792963</v>
      </c>
      <c r="F51" s="266">
        <f t="shared" si="3"/>
        <v>0.37194756127207995</v>
      </c>
      <c r="G51" s="1745">
        <f t="shared" si="16"/>
        <v>99.859084019562601</v>
      </c>
      <c r="H51" s="1746">
        <f t="shared" si="4"/>
        <v>0.29849733869993145</v>
      </c>
      <c r="I51" s="2202" t="s">
        <v>343</v>
      </c>
      <c r="J51" s="1741" t="str">
        <f t="shared" si="0"/>
        <v>---</v>
      </c>
      <c r="K51" s="17">
        <v>0</v>
      </c>
      <c r="L51" s="646" t="s">
        <v>588</v>
      </c>
      <c r="M51" s="432"/>
      <c r="N51" s="201">
        <v>42675</v>
      </c>
      <c r="O51" s="710">
        <v>100.05</v>
      </c>
      <c r="P51" s="36">
        <f t="shared" si="5"/>
        <v>0.10999999999999943</v>
      </c>
      <c r="Q51" s="263">
        <f t="shared" si="13"/>
        <v>0.03</v>
      </c>
      <c r="R51" s="394">
        <f t="shared" si="9"/>
        <v>99.94</v>
      </c>
      <c r="S51" s="297">
        <f t="shared" si="6"/>
        <v>0.10000000000000853</v>
      </c>
      <c r="T51" s="687">
        <f t="shared" si="11"/>
        <v>99.799999999999983</v>
      </c>
      <c r="U51" s="266">
        <f t="shared" si="7"/>
        <v>5.1428571428559167E-2</v>
      </c>
      <c r="V51" s="609" t="str">
        <f t="shared" si="1"/>
        <v>---</v>
      </c>
      <c r="W51" s="248">
        <v>0</v>
      </c>
      <c r="X51" s="1682" t="s">
        <v>588</v>
      </c>
      <c r="Y51" s="217"/>
    </row>
    <row r="52" spans="1:25" ht="13.25" customHeight="1">
      <c r="A52" s="2200">
        <v>42705</v>
      </c>
      <c r="B52" s="1752">
        <v>101.29923050665307</v>
      </c>
      <c r="C52" s="21">
        <f t="shared" si="2"/>
        <v>0.37424113983070129</v>
      </c>
      <c r="D52" s="1746">
        <f t="shared" si="12"/>
        <v>2.54</v>
      </c>
      <c r="E52" s="687">
        <f t="shared" si="14"/>
        <v>100.92093661820689</v>
      </c>
      <c r="F52" s="266">
        <f t="shared" si="3"/>
        <v>0.37231969027726564</v>
      </c>
      <c r="G52" s="1745">
        <f t="shared" si="16"/>
        <v>100.19556624715555</v>
      </c>
      <c r="H52" s="1746">
        <f t="shared" si="4"/>
        <v>0.33648222759295265</v>
      </c>
      <c r="I52" s="2202" t="s">
        <v>343</v>
      </c>
      <c r="J52" s="1741" t="str">
        <f t="shared" si="0"/>
        <v>---</v>
      </c>
      <c r="K52" s="2714">
        <v>0</v>
      </c>
      <c r="L52" s="649" t="s">
        <v>589</v>
      </c>
      <c r="M52" s="432"/>
      <c r="N52" s="202">
        <v>42705</v>
      </c>
      <c r="O52" s="711">
        <v>100.17</v>
      </c>
      <c r="P52" s="36">
        <f t="shared" si="5"/>
        <v>0.12000000000000455</v>
      </c>
      <c r="Q52" s="543">
        <f t="shared" si="13"/>
        <v>0.26</v>
      </c>
      <c r="R52" s="394">
        <f t="shared" si="9"/>
        <v>100.05333333333334</v>
      </c>
      <c r="S52" s="297">
        <f t="shared" si="6"/>
        <v>0.11333333333334394</v>
      </c>
      <c r="T52" s="687">
        <f t="shared" si="11"/>
        <v>99.871428571428552</v>
      </c>
      <c r="U52" s="266">
        <f t="shared" si="7"/>
        <v>7.1428571428569398E-2</v>
      </c>
      <c r="V52" s="627" t="s">
        <v>345</v>
      </c>
      <c r="W52" s="261">
        <v>0</v>
      </c>
      <c r="X52" s="1682" t="s">
        <v>589</v>
      </c>
      <c r="Y52" s="217"/>
    </row>
    <row r="53" spans="1:25" ht="13.25" customHeight="1">
      <c r="A53" s="2198">
        <v>42736</v>
      </c>
      <c r="B53" s="2512">
        <v>101.59465619817081</v>
      </c>
      <c r="C53" s="615">
        <f t="shared" si="2"/>
        <v>0.29542569151773534</v>
      </c>
      <c r="D53" s="1035">
        <f t="shared" si="12"/>
        <v>2.8</v>
      </c>
      <c r="E53" s="696">
        <f t="shared" si="14"/>
        <v>101.27295869054876</v>
      </c>
      <c r="F53" s="1190">
        <f t="shared" si="3"/>
        <v>0.35202207234186744</v>
      </c>
      <c r="G53" s="2513">
        <f t="shared" si="16"/>
        <v>100.5442860628259</v>
      </c>
      <c r="H53" s="1035">
        <f t="shared" si="4"/>
        <v>0.34871981567034993</v>
      </c>
      <c r="I53" s="2227" t="s">
        <v>343</v>
      </c>
      <c r="J53" s="627" t="str">
        <f t="shared" si="0"/>
        <v>---</v>
      </c>
      <c r="K53" s="17">
        <v>0</v>
      </c>
      <c r="L53" s="646" t="s">
        <v>590</v>
      </c>
      <c r="M53" s="432"/>
      <c r="N53" s="200">
        <v>42736</v>
      </c>
      <c r="O53" s="717">
        <v>100.26</v>
      </c>
      <c r="P53" s="512">
        <f t="shared" si="5"/>
        <v>9.0000000000003411E-2</v>
      </c>
      <c r="Q53" s="263">
        <f t="shared" si="13"/>
        <v>0.43</v>
      </c>
      <c r="R53" s="642">
        <f t="shared" si="9"/>
        <v>100.16000000000001</v>
      </c>
      <c r="S53" s="643">
        <f t="shared" si="6"/>
        <v>0.10666666666666913</v>
      </c>
      <c r="T53" s="689">
        <f t="shared" si="11"/>
        <v>99.955714285714279</v>
      </c>
      <c r="U53" s="268">
        <f t="shared" si="7"/>
        <v>8.4285714285726954E-2</v>
      </c>
      <c r="V53" s="618" t="s">
        <v>345</v>
      </c>
      <c r="W53" s="616">
        <v>0</v>
      </c>
      <c r="X53" s="1689" t="s">
        <v>590</v>
      </c>
      <c r="Y53" s="217"/>
    </row>
    <row r="54" spans="1:25" ht="13.25" customHeight="1">
      <c r="A54" s="2199">
        <v>42767</v>
      </c>
      <c r="B54" s="1752">
        <v>101.70468538065195</v>
      </c>
      <c r="C54" s="21">
        <f t="shared" si="2"/>
        <v>0.11002918248114213</v>
      </c>
      <c r="D54" s="523">
        <f t="shared" si="12"/>
        <v>2.96</v>
      </c>
      <c r="E54" s="521">
        <f t="shared" si="14"/>
        <v>101.53285736182528</v>
      </c>
      <c r="F54" s="697">
        <f t="shared" si="3"/>
        <v>0.25989867127651678</v>
      </c>
      <c r="G54" s="636">
        <f t="shared" si="16"/>
        <v>100.86479565032441</v>
      </c>
      <c r="H54" s="523">
        <f t="shared" si="4"/>
        <v>0.32050958749850622</v>
      </c>
      <c r="I54" s="2225" t="s">
        <v>343</v>
      </c>
      <c r="J54" s="609" t="str">
        <f t="shared" si="0"/>
        <v>山</v>
      </c>
      <c r="K54" s="17">
        <v>1</v>
      </c>
      <c r="L54" s="646" t="s">
        <v>591</v>
      </c>
      <c r="M54" s="432"/>
      <c r="N54" s="201">
        <v>42767</v>
      </c>
      <c r="O54" s="716">
        <v>100.34</v>
      </c>
      <c r="P54" s="511">
        <f t="shared" si="5"/>
        <v>7.9999999999998295E-2</v>
      </c>
      <c r="Q54" s="263">
        <f t="shared" si="13"/>
        <v>0.56999999999999995</v>
      </c>
      <c r="R54" s="394">
        <f t="shared" si="9"/>
        <v>100.25666666666666</v>
      </c>
      <c r="S54" s="297">
        <f t="shared" si="6"/>
        <v>9.6666666666649803E-2</v>
      </c>
      <c r="T54" s="687">
        <f t="shared" si="11"/>
        <v>100.04857142857144</v>
      </c>
      <c r="U54" s="266">
        <f t="shared" si="7"/>
        <v>9.285714285715585E-2</v>
      </c>
      <c r="V54" s="618" t="s">
        <v>345</v>
      </c>
      <c r="W54" s="616">
        <v>0</v>
      </c>
      <c r="X54" s="1682" t="s">
        <v>591</v>
      </c>
      <c r="Y54" s="217"/>
    </row>
    <row r="55" spans="1:25" ht="13.25" customHeight="1">
      <c r="A55" s="2200">
        <v>42795</v>
      </c>
      <c r="B55" s="1752">
        <v>101.67070383533735</v>
      </c>
      <c r="C55" s="535">
        <f t="shared" si="2"/>
        <v>-3.3981545314603068E-2</v>
      </c>
      <c r="D55" s="523">
        <f t="shared" si="12"/>
        <v>2.92</v>
      </c>
      <c r="E55" s="521">
        <f t="shared" si="14"/>
        <v>101.65668180472004</v>
      </c>
      <c r="F55" s="697">
        <f t="shared" si="3"/>
        <v>0.12382444289475814</v>
      </c>
      <c r="G55" s="636">
        <f t="shared" si="16"/>
        <v>101.13073238637173</v>
      </c>
      <c r="H55" s="523">
        <f t="shared" si="4"/>
        <v>0.2659367360473226</v>
      </c>
      <c r="I55" s="2225" t="s">
        <v>350</v>
      </c>
      <c r="J55" s="609" t="str">
        <f t="shared" si="0"/>
        <v>---</v>
      </c>
      <c r="K55" s="17">
        <v>0</v>
      </c>
      <c r="L55" s="646" t="s">
        <v>592</v>
      </c>
      <c r="M55" s="432"/>
      <c r="N55" s="201">
        <v>42795</v>
      </c>
      <c r="O55" s="716">
        <v>100.42</v>
      </c>
      <c r="P55" s="511">
        <f t="shared" si="5"/>
        <v>7.9999999999998295E-2</v>
      </c>
      <c r="Q55" s="263">
        <f t="shared" si="13"/>
        <v>0.7</v>
      </c>
      <c r="R55" s="394">
        <f t="shared" si="9"/>
        <v>100.34000000000002</v>
      </c>
      <c r="S55" s="297">
        <f t="shared" si="6"/>
        <v>8.3333333333357018E-2</v>
      </c>
      <c r="T55" s="687">
        <f t="shared" si="11"/>
        <v>100.14428571428572</v>
      </c>
      <c r="U55" s="266">
        <f t="shared" si="7"/>
        <v>9.5714285714279868E-2</v>
      </c>
      <c r="V55" s="618" t="s">
        <v>345</v>
      </c>
      <c r="W55" s="616">
        <v>0</v>
      </c>
      <c r="X55" s="1682" t="s">
        <v>592</v>
      </c>
      <c r="Y55" s="217"/>
    </row>
    <row r="56" spans="1:25" ht="13.25" customHeight="1">
      <c r="A56" s="2200">
        <v>42826</v>
      </c>
      <c r="B56" s="1752">
        <v>101.60346594879584</v>
      </c>
      <c r="C56" s="535">
        <f t="shared" si="2"/>
        <v>-6.7237886541505532E-2</v>
      </c>
      <c r="D56" s="523">
        <f t="shared" si="12"/>
        <v>2.8</v>
      </c>
      <c r="E56" s="521">
        <f t="shared" ref="E56:E73" si="17">SUM(B54:B56)/3</f>
        <v>101.65961838826172</v>
      </c>
      <c r="F56" s="697">
        <f t="shared" si="3"/>
        <v>2.9365835416825803E-3</v>
      </c>
      <c r="G56" s="636">
        <f t="shared" si="16"/>
        <v>101.33376017393951</v>
      </c>
      <c r="H56" s="523">
        <f t="shared" si="4"/>
        <v>0.20302778756777684</v>
      </c>
      <c r="I56" s="2225" t="s">
        <v>350</v>
      </c>
      <c r="J56" s="1744" t="str">
        <f t="shared" si="0"/>
        <v>---</v>
      </c>
      <c r="K56" s="17">
        <v>0</v>
      </c>
      <c r="L56" s="646" t="s">
        <v>593</v>
      </c>
      <c r="M56" s="432"/>
      <c r="N56" s="201">
        <v>42826</v>
      </c>
      <c r="O56" s="716">
        <v>100.5</v>
      </c>
      <c r="P56" s="511">
        <f t="shared" si="5"/>
        <v>7.9999999999998295E-2</v>
      </c>
      <c r="Q56" s="263">
        <f t="shared" si="13"/>
        <v>0.81</v>
      </c>
      <c r="R56" s="394">
        <f t="shared" si="9"/>
        <v>100.42</v>
      </c>
      <c r="S56" s="297">
        <f t="shared" si="6"/>
        <v>7.9999999999984084E-2</v>
      </c>
      <c r="T56" s="687">
        <f t="shared" si="11"/>
        <v>100.24</v>
      </c>
      <c r="U56" s="266">
        <f t="shared" si="7"/>
        <v>9.5714285714279868E-2</v>
      </c>
      <c r="V56" s="618" t="s">
        <v>345</v>
      </c>
      <c r="W56" s="616">
        <v>0</v>
      </c>
      <c r="X56" s="1682" t="s">
        <v>593</v>
      </c>
      <c r="Y56" s="217"/>
    </row>
    <row r="57" spans="1:25" ht="13.25" customHeight="1">
      <c r="A57" s="2200">
        <v>42856</v>
      </c>
      <c r="B57" s="1752">
        <v>101.50509947359315</v>
      </c>
      <c r="C57" s="535">
        <f t="shared" si="2"/>
        <v>-9.8366475202695369E-2</v>
      </c>
      <c r="D57" s="523">
        <f t="shared" si="12"/>
        <v>2.59</v>
      </c>
      <c r="E57" s="521">
        <f t="shared" si="17"/>
        <v>101.59308975257545</v>
      </c>
      <c r="F57" s="697">
        <f t="shared" si="3"/>
        <v>-6.652863568626799E-2</v>
      </c>
      <c r="G57" s="636">
        <f t="shared" si="16"/>
        <v>101.47183295857495</v>
      </c>
      <c r="H57" s="523">
        <f t="shared" si="4"/>
        <v>0.13807278463544037</v>
      </c>
      <c r="I57" s="432" t="s">
        <v>281</v>
      </c>
      <c r="J57" s="1744" t="str">
        <f t="shared" si="0"/>
        <v>---</v>
      </c>
      <c r="K57" s="17">
        <v>0</v>
      </c>
      <c r="L57" s="646" t="s">
        <v>584</v>
      </c>
      <c r="M57" s="432"/>
      <c r="N57" s="201">
        <v>42856</v>
      </c>
      <c r="O57" s="716">
        <v>100.56</v>
      </c>
      <c r="P57" s="511">
        <f t="shared" si="5"/>
        <v>6.0000000000002274E-2</v>
      </c>
      <c r="Q57" s="263">
        <f t="shared" si="13"/>
        <v>0.89</v>
      </c>
      <c r="R57" s="394">
        <f t="shared" si="9"/>
        <v>100.49333333333334</v>
      </c>
      <c r="S57" s="297">
        <f t="shared" si="6"/>
        <v>7.3333333333337691E-2</v>
      </c>
      <c r="T57" s="687">
        <f t="shared" si="11"/>
        <v>100.32857142857142</v>
      </c>
      <c r="U57" s="266">
        <f t="shared" si="7"/>
        <v>8.8571428571427191E-2</v>
      </c>
      <c r="V57" s="618" t="s">
        <v>345</v>
      </c>
      <c r="W57" s="616">
        <v>0</v>
      </c>
      <c r="X57" s="1682" t="s">
        <v>584</v>
      </c>
      <c r="Y57" s="217"/>
    </row>
    <row r="58" spans="1:25" ht="13.25" customHeight="1">
      <c r="A58" s="2200">
        <v>42887</v>
      </c>
      <c r="B58" s="1752">
        <v>101.38822165078402</v>
      </c>
      <c r="C58" s="535">
        <f t="shared" si="2"/>
        <v>-0.11687782280912984</v>
      </c>
      <c r="D58" s="523">
        <f t="shared" si="12"/>
        <v>2.25</v>
      </c>
      <c r="E58" s="521">
        <f t="shared" si="17"/>
        <v>101.49892902439102</v>
      </c>
      <c r="F58" s="697">
        <f t="shared" si="3"/>
        <v>-9.4160728184434106E-2</v>
      </c>
      <c r="G58" s="636">
        <f t="shared" si="16"/>
        <v>101.53800899914089</v>
      </c>
      <c r="H58" s="523">
        <f t="shared" si="4"/>
        <v>6.6176040565935068E-2</v>
      </c>
      <c r="I58" s="432" t="s">
        <v>281</v>
      </c>
      <c r="J58" s="1744" t="str">
        <f t="shared" si="0"/>
        <v>---</v>
      </c>
      <c r="K58" s="17">
        <v>0</v>
      </c>
      <c r="L58" s="646" t="s">
        <v>583</v>
      </c>
      <c r="M58" s="432"/>
      <c r="N58" s="201">
        <v>42887</v>
      </c>
      <c r="O58" s="716">
        <v>100.6</v>
      </c>
      <c r="P58" s="511">
        <f t="shared" si="5"/>
        <v>3.9999999999992042E-2</v>
      </c>
      <c r="Q58" s="263">
        <f t="shared" si="13"/>
        <v>0.93</v>
      </c>
      <c r="R58" s="394">
        <f t="shared" si="9"/>
        <v>100.55333333333333</v>
      </c>
      <c r="S58" s="297">
        <f t="shared" si="6"/>
        <v>5.9999999999988063E-2</v>
      </c>
      <c r="T58" s="52">
        <f t="shared" si="11"/>
        <v>100.40714285714286</v>
      </c>
      <c r="U58" s="263">
        <f t="shared" si="7"/>
        <v>7.8571428571436286E-2</v>
      </c>
      <c r="V58" s="618" t="s">
        <v>345</v>
      </c>
      <c r="W58" s="616">
        <v>0</v>
      </c>
      <c r="X58" s="1682" t="s">
        <v>583</v>
      </c>
      <c r="Y58" s="217"/>
    </row>
    <row r="59" spans="1:25" ht="13.25" customHeight="1">
      <c r="A59" s="2200">
        <v>42917</v>
      </c>
      <c r="B59" s="1752">
        <v>101.30571079762548</v>
      </c>
      <c r="C59" s="535">
        <f t="shared" si="2"/>
        <v>-8.2510853158538566E-2</v>
      </c>
      <c r="D59" s="523">
        <f t="shared" si="12"/>
        <v>1.85</v>
      </c>
      <c r="E59" s="521">
        <f t="shared" si="17"/>
        <v>101.39967730733422</v>
      </c>
      <c r="F59" s="697">
        <f t="shared" si="3"/>
        <v>-9.9251717056802136E-2</v>
      </c>
      <c r="G59" s="636">
        <f t="shared" si="16"/>
        <v>101.53893475499409</v>
      </c>
      <c r="H59" s="523">
        <f t="shared" si="4"/>
        <v>9.2575585320275877E-4</v>
      </c>
      <c r="I59" s="432" t="s">
        <v>281</v>
      </c>
      <c r="J59" s="1744" t="str">
        <f t="shared" si="0"/>
        <v>---</v>
      </c>
      <c r="K59" s="17">
        <v>0</v>
      </c>
      <c r="L59" s="648" t="s">
        <v>594</v>
      </c>
      <c r="M59" s="10"/>
      <c r="N59" s="201">
        <v>42917</v>
      </c>
      <c r="O59" s="716">
        <v>100.62</v>
      </c>
      <c r="P59" s="511">
        <f t="shared" si="5"/>
        <v>2.0000000000010232E-2</v>
      </c>
      <c r="Q59" s="263">
        <f t="shared" si="13"/>
        <v>0.93</v>
      </c>
      <c r="R59" s="394">
        <f t="shared" si="9"/>
        <v>100.59333333333332</v>
      </c>
      <c r="S59" s="297">
        <f t="shared" si="6"/>
        <v>3.9999999999992042E-2</v>
      </c>
      <c r="T59" s="52">
        <f t="shared" si="11"/>
        <v>100.47142857142858</v>
      </c>
      <c r="U59" s="263">
        <f t="shared" si="7"/>
        <v>6.4285714285716722E-2</v>
      </c>
      <c r="V59" s="618" t="s">
        <v>345</v>
      </c>
      <c r="W59" s="616">
        <v>0</v>
      </c>
      <c r="X59" s="1688" t="s">
        <v>594</v>
      </c>
      <c r="Y59" s="10"/>
    </row>
    <row r="60" spans="1:25" ht="13.25" customHeight="1">
      <c r="A60" s="2200">
        <v>42948</v>
      </c>
      <c r="B60" s="1752">
        <v>101.27666782417019</v>
      </c>
      <c r="C60" s="535">
        <f t="shared" si="2"/>
        <v>-2.9042973455290166E-2</v>
      </c>
      <c r="D60" s="523">
        <f t="shared" si="12"/>
        <v>1.47</v>
      </c>
      <c r="E60" s="521">
        <f t="shared" si="17"/>
        <v>101.32353342419323</v>
      </c>
      <c r="F60" s="697">
        <f t="shared" si="3"/>
        <v>-7.614388314098619E-2</v>
      </c>
      <c r="G60" s="636">
        <f t="shared" si="16"/>
        <v>101.49350784442257</v>
      </c>
      <c r="H60" s="523">
        <f t="shared" si="4"/>
        <v>-4.5426910571521262E-2</v>
      </c>
      <c r="I60" s="432" t="s">
        <v>281</v>
      </c>
      <c r="J60" s="1744" t="str">
        <f t="shared" si="0"/>
        <v>---</v>
      </c>
      <c r="K60" s="17">
        <v>0</v>
      </c>
      <c r="L60" s="648" t="s">
        <v>595</v>
      </c>
      <c r="M60" s="10"/>
      <c r="N60" s="201">
        <v>42948</v>
      </c>
      <c r="O60" s="716">
        <v>100.63</v>
      </c>
      <c r="P60" s="511">
        <f t="shared" si="5"/>
        <v>9.9999999999909051E-3</v>
      </c>
      <c r="Q60" s="263">
        <f t="shared" si="13"/>
        <v>0.88</v>
      </c>
      <c r="R60" s="394">
        <f t="shared" si="9"/>
        <v>100.61666666666667</v>
      </c>
      <c r="S60" s="297">
        <f t="shared" si="6"/>
        <v>2.3333333333354744E-2</v>
      </c>
      <c r="T60" s="52">
        <f t="shared" si="11"/>
        <v>100.52428571428571</v>
      </c>
      <c r="U60" s="263">
        <f t="shared" si="7"/>
        <v>5.2857142857135386E-2</v>
      </c>
      <c r="V60" s="618" t="s">
        <v>345</v>
      </c>
      <c r="W60" s="616">
        <v>0</v>
      </c>
      <c r="X60" s="1688" t="s">
        <v>595</v>
      </c>
      <c r="Y60" s="10"/>
    </row>
    <row r="61" spans="1:25" ht="13.25" customHeight="1">
      <c r="A61" s="2200">
        <v>42979</v>
      </c>
      <c r="B61" s="1752">
        <v>101.26226694290138</v>
      </c>
      <c r="C61" s="535">
        <f t="shared" si="2"/>
        <v>-1.4400881268812782E-2</v>
      </c>
      <c r="D61" s="523">
        <f t="shared" si="12"/>
        <v>1.08</v>
      </c>
      <c r="E61" s="521">
        <f t="shared" si="17"/>
        <v>101.28154852156568</v>
      </c>
      <c r="F61" s="697">
        <f t="shared" si="3"/>
        <v>-4.1984902627547172E-2</v>
      </c>
      <c r="G61" s="636">
        <f t="shared" si="16"/>
        <v>101.4303052104582</v>
      </c>
      <c r="H61" s="523">
        <f t="shared" si="4"/>
        <v>-6.3202633964365873E-2</v>
      </c>
      <c r="I61" s="432" t="s">
        <v>349</v>
      </c>
      <c r="J61" s="1744" t="str">
        <f t="shared" si="0"/>
        <v>---</v>
      </c>
      <c r="K61" s="17">
        <v>0</v>
      </c>
      <c r="L61" s="646" t="s">
        <v>688</v>
      </c>
      <c r="M61" s="10"/>
      <c r="N61" s="201">
        <v>42979</v>
      </c>
      <c r="O61" s="716">
        <v>100.64</v>
      </c>
      <c r="P61" s="511">
        <f t="shared" si="5"/>
        <v>1.0000000000005116E-2</v>
      </c>
      <c r="Q61" s="263">
        <f t="shared" si="13"/>
        <v>0.81</v>
      </c>
      <c r="R61" s="394">
        <f t="shared" si="9"/>
        <v>100.63</v>
      </c>
      <c r="S61" s="297">
        <f t="shared" si="6"/>
        <v>1.3333333333321207E-2</v>
      </c>
      <c r="T61" s="52">
        <f t="shared" si="11"/>
        <v>100.56714285714285</v>
      </c>
      <c r="U61" s="263">
        <f t="shared" si="7"/>
        <v>4.2857142857144481E-2</v>
      </c>
      <c r="V61" s="609" t="s">
        <v>345</v>
      </c>
      <c r="W61" s="617">
        <v>0</v>
      </c>
      <c r="X61" s="1682" t="s">
        <v>688</v>
      </c>
      <c r="Y61" s="10"/>
    </row>
    <row r="62" spans="1:25" ht="13.25" customHeight="1">
      <c r="A62" s="2200">
        <v>43009</v>
      </c>
      <c r="B62" s="1752">
        <v>101.24953282270535</v>
      </c>
      <c r="C62" s="535">
        <f t="shared" si="2"/>
        <v>-1.2734120196029153E-2</v>
      </c>
      <c r="D62" s="523">
        <f t="shared" si="12"/>
        <v>0.71</v>
      </c>
      <c r="E62" s="521">
        <f t="shared" si="17"/>
        <v>101.26282252992564</v>
      </c>
      <c r="F62" s="697">
        <f t="shared" si="3"/>
        <v>-1.8725991640039297E-2</v>
      </c>
      <c r="G62" s="657">
        <f t="shared" si="16"/>
        <v>101.37013792293934</v>
      </c>
      <c r="H62" s="614">
        <f t="shared" si="4"/>
        <v>-6.0167287518865464E-2</v>
      </c>
      <c r="I62" s="432" t="s">
        <v>349</v>
      </c>
      <c r="J62" s="1744" t="str">
        <f t="shared" si="0"/>
        <v>---</v>
      </c>
      <c r="K62" s="17">
        <v>0</v>
      </c>
      <c r="L62" s="646" t="s">
        <v>587</v>
      </c>
      <c r="M62" s="10"/>
      <c r="N62" s="201">
        <v>43009</v>
      </c>
      <c r="O62" s="716">
        <v>100.65</v>
      </c>
      <c r="P62" s="511">
        <f t="shared" si="5"/>
        <v>1.0000000000005116E-2</v>
      </c>
      <c r="Q62" s="263">
        <f t="shared" si="13"/>
        <v>0.71</v>
      </c>
      <c r="R62" s="394">
        <f t="shared" si="9"/>
        <v>100.63999999999999</v>
      </c>
      <c r="S62" s="297">
        <f t="shared" si="6"/>
        <v>9.9999999999909051E-3</v>
      </c>
      <c r="T62" s="52">
        <f t="shared" si="11"/>
        <v>100.6</v>
      </c>
      <c r="U62" s="263">
        <f t="shared" si="7"/>
        <v>3.2857142857139365E-2</v>
      </c>
      <c r="V62" s="609" t="s">
        <v>345</v>
      </c>
      <c r="W62" s="617">
        <v>0</v>
      </c>
      <c r="X62" s="1682" t="s">
        <v>587</v>
      </c>
      <c r="Y62" s="10"/>
    </row>
    <row r="63" spans="1:25" ht="13.25" customHeight="1">
      <c r="A63" s="2200">
        <v>43040</v>
      </c>
      <c r="B63" s="1752">
        <v>101.21921589087</v>
      </c>
      <c r="C63" s="535">
        <f t="shared" si="2"/>
        <v>-3.0316931835344008E-2</v>
      </c>
      <c r="D63" s="523">
        <f t="shared" si="12"/>
        <v>0.28999999999999998</v>
      </c>
      <c r="E63" s="521">
        <f t="shared" si="17"/>
        <v>101.24367188549225</v>
      </c>
      <c r="F63" s="697">
        <f t="shared" si="3"/>
        <v>-1.9150644433395314E-2</v>
      </c>
      <c r="G63" s="657">
        <f t="shared" si="16"/>
        <v>101.31524505752137</v>
      </c>
      <c r="H63" s="614">
        <f t="shared" si="4"/>
        <v>-5.4892865417969006E-2</v>
      </c>
      <c r="I63" s="2225" t="s">
        <v>343</v>
      </c>
      <c r="J63" s="1744" t="str">
        <f t="shared" si="0"/>
        <v>---</v>
      </c>
      <c r="K63" s="17">
        <v>0</v>
      </c>
      <c r="L63" s="646" t="s">
        <v>588</v>
      </c>
      <c r="M63" s="10"/>
      <c r="N63" s="201">
        <v>43040</v>
      </c>
      <c r="O63" s="716">
        <v>100.66</v>
      </c>
      <c r="P63" s="36">
        <f t="shared" si="5"/>
        <v>9.9999999999909051E-3</v>
      </c>
      <c r="Q63" s="52">
        <f t="shared" si="13"/>
        <v>0.61</v>
      </c>
      <c r="R63" s="638">
        <f t="shared" si="9"/>
        <v>100.65000000000002</v>
      </c>
      <c r="S63" s="297">
        <f t="shared" si="6"/>
        <v>1.0000000000033538E-2</v>
      </c>
      <c r="T63" s="52">
        <f t="shared" si="11"/>
        <v>100.62285714285713</v>
      </c>
      <c r="U63" s="263">
        <f t="shared" si="7"/>
        <v>2.2857142857134249E-2</v>
      </c>
      <c r="V63" s="609" t="s">
        <v>345</v>
      </c>
      <c r="W63" s="617">
        <v>0</v>
      </c>
      <c r="X63" s="1682" t="s">
        <v>588</v>
      </c>
      <c r="Y63" s="10"/>
    </row>
    <row r="64" spans="1:25" ht="13.25" customHeight="1">
      <c r="A64" s="2200">
        <v>43070</v>
      </c>
      <c r="B64" s="1765">
        <v>101.15880106780033</v>
      </c>
      <c r="C64" s="586">
        <f t="shared" si="2"/>
        <v>-6.0414823069677936E-2</v>
      </c>
      <c r="D64" s="654">
        <f t="shared" si="12"/>
        <v>-0.14000000000000001</v>
      </c>
      <c r="E64" s="966">
        <f t="shared" si="17"/>
        <v>101.20918326045854</v>
      </c>
      <c r="F64" s="698">
        <f t="shared" si="3"/>
        <v>-3.4488625033702647E-2</v>
      </c>
      <c r="G64" s="637">
        <f t="shared" si="16"/>
        <v>101.26577385669383</v>
      </c>
      <c r="H64" s="814">
        <f t="shared" si="4"/>
        <v>-4.9471200827539974E-2</v>
      </c>
      <c r="I64" s="2226" t="s">
        <v>343</v>
      </c>
      <c r="J64" s="1744" t="str">
        <f t="shared" si="0"/>
        <v>---</v>
      </c>
      <c r="K64" s="2714">
        <v>0</v>
      </c>
      <c r="L64" s="649" t="s">
        <v>589</v>
      </c>
      <c r="M64" s="10"/>
      <c r="N64" s="202">
        <v>43070</v>
      </c>
      <c r="O64" s="718">
        <v>100.66</v>
      </c>
      <c r="P64" s="242">
        <f t="shared" si="5"/>
        <v>0</v>
      </c>
      <c r="Q64" s="550">
        <f t="shared" si="13"/>
        <v>0.49</v>
      </c>
      <c r="R64" s="644">
        <f t="shared" si="9"/>
        <v>100.65666666666668</v>
      </c>
      <c r="S64" s="490">
        <f t="shared" si="6"/>
        <v>6.6666666666606034E-3</v>
      </c>
      <c r="T64" s="550">
        <f t="shared" si="11"/>
        <v>100.63714285714285</v>
      </c>
      <c r="U64" s="543">
        <f t="shared" si="7"/>
        <v>1.4285714285719564E-2</v>
      </c>
      <c r="V64" s="627" t="s">
        <v>345</v>
      </c>
      <c r="W64" s="261">
        <v>0</v>
      </c>
      <c r="X64" s="1687" t="s">
        <v>589</v>
      </c>
      <c r="Y64" s="10"/>
    </row>
    <row r="65" spans="1:25" ht="13.25" customHeight="1">
      <c r="A65" s="2198">
        <v>43101</v>
      </c>
      <c r="B65" s="1766">
        <v>101.06670364648124</v>
      </c>
      <c r="C65" s="615">
        <f t="shared" si="2"/>
        <v>-9.2097421319081718E-2</v>
      </c>
      <c r="D65" s="655">
        <f t="shared" si="12"/>
        <v>-0.52</v>
      </c>
      <c r="E65" s="967">
        <f t="shared" si="17"/>
        <v>101.1482402017172</v>
      </c>
      <c r="F65" s="696">
        <f t="shared" si="3"/>
        <v>-6.0943058741344203E-2</v>
      </c>
      <c r="G65" s="656">
        <f t="shared" si="16"/>
        <v>101.21984271322201</v>
      </c>
      <c r="H65" s="655">
        <f t="shared" si="4"/>
        <v>-4.5931143471818814E-2</v>
      </c>
      <c r="I65" s="2227" t="s">
        <v>350</v>
      </c>
      <c r="J65" s="50" t="str">
        <f t="shared" si="0"/>
        <v>---</v>
      </c>
      <c r="K65" s="17">
        <v>0</v>
      </c>
      <c r="L65" s="647" t="s">
        <v>590</v>
      </c>
      <c r="M65" s="10"/>
      <c r="N65" s="315">
        <v>43101</v>
      </c>
      <c r="O65" s="717">
        <v>100.64</v>
      </c>
      <c r="P65" s="512">
        <f t="shared" si="5"/>
        <v>-1.9999999999996021E-2</v>
      </c>
      <c r="Q65" s="695">
        <f t="shared" si="13"/>
        <v>0.38</v>
      </c>
      <c r="R65" s="642">
        <f t="shared" si="9"/>
        <v>100.65333333333332</v>
      </c>
      <c r="S65" s="643">
        <f t="shared" si="6"/>
        <v>-3.3333333333587234E-3</v>
      </c>
      <c r="T65" s="547">
        <f t="shared" si="11"/>
        <v>100.64285714285712</v>
      </c>
      <c r="U65" s="695">
        <f t="shared" si="7"/>
        <v>5.7142857142764569E-3</v>
      </c>
      <c r="V65" s="618" t="s">
        <v>345</v>
      </c>
      <c r="W65" s="616">
        <v>0</v>
      </c>
      <c r="X65" s="1689" t="s">
        <v>590</v>
      </c>
      <c r="Y65" s="10"/>
    </row>
    <row r="66" spans="1:25" ht="13.25" customHeight="1">
      <c r="A66" s="2199">
        <v>43132</v>
      </c>
      <c r="B66" s="1752">
        <v>101.04361061281955</v>
      </c>
      <c r="C66" s="535">
        <f t="shared" si="2"/>
        <v>-2.3093033661695017E-2</v>
      </c>
      <c r="D66" s="614">
        <f t="shared" si="12"/>
        <v>-0.65</v>
      </c>
      <c r="E66" s="965">
        <f t="shared" si="17"/>
        <v>101.08970510903369</v>
      </c>
      <c r="F66" s="521">
        <f t="shared" si="3"/>
        <v>-5.8535092683513312E-2</v>
      </c>
      <c r="G66" s="657">
        <f t="shared" si="16"/>
        <v>101.18239982967829</v>
      </c>
      <c r="H66" s="614">
        <f t="shared" si="4"/>
        <v>-3.7442883543718608E-2</v>
      </c>
      <c r="I66" s="432" t="s">
        <v>281</v>
      </c>
      <c r="J66" s="50" t="str">
        <f t="shared" si="0"/>
        <v>---</v>
      </c>
      <c r="K66" s="17">
        <v>0</v>
      </c>
      <c r="L66" s="646" t="s">
        <v>591</v>
      </c>
      <c r="M66" s="10"/>
      <c r="N66" s="316">
        <v>43132</v>
      </c>
      <c r="O66" s="716">
        <v>100.64</v>
      </c>
      <c r="P66" s="511">
        <f t="shared" si="5"/>
        <v>0</v>
      </c>
      <c r="Q66" s="263">
        <f t="shared" si="13"/>
        <v>0.3</v>
      </c>
      <c r="R66" s="394">
        <f t="shared" si="9"/>
        <v>100.64666666666666</v>
      </c>
      <c r="S66" s="297">
        <f t="shared" si="6"/>
        <v>-6.6666666666606034E-3</v>
      </c>
      <c r="T66" s="52">
        <f t="shared" si="11"/>
        <v>100.64571428571426</v>
      </c>
      <c r="U66" s="263">
        <f t="shared" si="7"/>
        <v>2.8571428571382285E-3</v>
      </c>
      <c r="V66" s="618" t="s">
        <v>345</v>
      </c>
      <c r="W66" s="616">
        <v>0</v>
      </c>
      <c r="X66" s="1682" t="s">
        <v>591</v>
      </c>
      <c r="Y66" s="10"/>
    </row>
    <row r="67" spans="1:25" ht="13.25" customHeight="1">
      <c r="A67" s="2200">
        <v>43160</v>
      </c>
      <c r="B67" s="1752">
        <v>101.10969079625457</v>
      </c>
      <c r="C67" s="535">
        <f t="shared" si="2"/>
        <v>6.6080183435019535E-2</v>
      </c>
      <c r="D67" s="614">
        <f t="shared" si="12"/>
        <v>-0.55000000000000004</v>
      </c>
      <c r="E67" s="965">
        <f t="shared" si="17"/>
        <v>101.07333501851845</v>
      </c>
      <c r="F67" s="521">
        <f t="shared" si="3"/>
        <v>-1.6370090515238189E-2</v>
      </c>
      <c r="G67" s="657">
        <f t="shared" si="16"/>
        <v>101.15854596854749</v>
      </c>
      <c r="H67" s="614">
        <f t="shared" si="4"/>
        <v>-2.3853861130803011E-2</v>
      </c>
      <c r="I67" s="432" t="s">
        <v>281</v>
      </c>
      <c r="J67" s="1744" t="str">
        <f t="shared" si="0"/>
        <v>---</v>
      </c>
      <c r="K67" s="17">
        <v>0</v>
      </c>
      <c r="L67" s="646" t="s">
        <v>592</v>
      </c>
      <c r="M67" s="10"/>
      <c r="N67" s="201">
        <v>43160</v>
      </c>
      <c r="O67" s="716">
        <v>100.63</v>
      </c>
      <c r="P67" s="511">
        <f t="shared" si="5"/>
        <v>-1.0000000000005116E-2</v>
      </c>
      <c r="Q67" s="263">
        <f t="shared" si="13"/>
        <v>0.21</v>
      </c>
      <c r="R67" s="394">
        <f t="shared" si="9"/>
        <v>100.63666666666666</v>
      </c>
      <c r="S67" s="297">
        <f t="shared" si="6"/>
        <v>-1.0000000000005116E-2</v>
      </c>
      <c r="T67" s="52">
        <f t="shared" si="11"/>
        <v>100.64571428571428</v>
      </c>
      <c r="U67" s="263">
        <f t="shared" si="7"/>
        <v>0</v>
      </c>
      <c r="V67" s="618" t="s">
        <v>345</v>
      </c>
      <c r="W67" s="616">
        <v>0</v>
      </c>
      <c r="X67" s="1682" t="s">
        <v>592</v>
      </c>
      <c r="Y67" s="10"/>
    </row>
    <row r="68" spans="1:25" ht="13.25" customHeight="1">
      <c r="A68" s="2200">
        <v>43191</v>
      </c>
      <c r="B68" s="1752">
        <v>101.24684895845505</v>
      </c>
      <c r="C68" s="535">
        <f t="shared" si="2"/>
        <v>0.13715816220047827</v>
      </c>
      <c r="D68" s="614">
        <f t="shared" si="12"/>
        <v>-0.35</v>
      </c>
      <c r="E68" s="965">
        <f t="shared" si="17"/>
        <v>101.13338345584305</v>
      </c>
      <c r="F68" s="521">
        <f t="shared" si="3"/>
        <v>6.0048437324596193E-2</v>
      </c>
      <c r="G68" s="657">
        <f t="shared" si="16"/>
        <v>101.15634339934086</v>
      </c>
      <c r="H68" s="614">
        <f t="shared" si="4"/>
        <v>-2.2025692066307556E-3</v>
      </c>
      <c r="I68" s="432" t="s">
        <v>281</v>
      </c>
      <c r="J68" s="1744" t="str">
        <f t="shared" si="0"/>
        <v>---</v>
      </c>
      <c r="K68" s="17">
        <v>0</v>
      </c>
      <c r="L68" s="646" t="s">
        <v>593</v>
      </c>
      <c r="M68" s="10"/>
      <c r="N68" s="201">
        <v>43191</v>
      </c>
      <c r="O68" s="716">
        <v>100.62</v>
      </c>
      <c r="P68" s="511">
        <f t="shared" si="5"/>
        <v>-9.9999999999909051E-3</v>
      </c>
      <c r="Q68" s="263">
        <f t="shared" si="13"/>
        <v>0.12</v>
      </c>
      <c r="R68" s="394">
        <f t="shared" si="9"/>
        <v>100.63</v>
      </c>
      <c r="S68" s="297">
        <f t="shared" si="6"/>
        <v>-6.6666666666606034E-3</v>
      </c>
      <c r="T68" s="52">
        <f t="shared" si="11"/>
        <v>100.64285714285714</v>
      </c>
      <c r="U68" s="263">
        <f t="shared" si="7"/>
        <v>-2.8571428571382285E-3</v>
      </c>
      <c r="V68" s="618" t="s">
        <v>345</v>
      </c>
      <c r="W68" s="616">
        <v>0</v>
      </c>
      <c r="X68" s="1682" t="s">
        <v>593</v>
      </c>
      <c r="Y68" s="10"/>
    </row>
    <row r="69" spans="1:25" ht="13.25" customHeight="1">
      <c r="A69" s="2200">
        <v>43221</v>
      </c>
      <c r="B69" s="1752">
        <v>101.42839321060633</v>
      </c>
      <c r="C69" s="535">
        <f t="shared" si="2"/>
        <v>0.18154425215128356</v>
      </c>
      <c r="D69" s="614">
        <f t="shared" si="12"/>
        <v>-0.08</v>
      </c>
      <c r="E69" s="965">
        <f t="shared" si="17"/>
        <v>101.26164432177198</v>
      </c>
      <c r="F69" s="521">
        <f t="shared" si="3"/>
        <v>0.1282608659289366</v>
      </c>
      <c r="G69" s="657">
        <f t="shared" si="16"/>
        <v>101.18189488332673</v>
      </c>
      <c r="H69" s="614">
        <f t="shared" si="4"/>
        <v>2.5551483985879031E-2</v>
      </c>
      <c r="I69" s="432" t="s">
        <v>281</v>
      </c>
      <c r="J69" s="1744" t="str">
        <f t="shared" ref="J69:J134" si="18">IF(K69=1,"山",IF(K69=-1,"谷","---"))</f>
        <v>---</v>
      </c>
      <c r="K69" s="17">
        <v>0</v>
      </c>
      <c r="L69" s="646" t="s">
        <v>584</v>
      </c>
      <c r="M69" s="10"/>
      <c r="N69" s="201">
        <v>43221</v>
      </c>
      <c r="O69" s="716">
        <v>100.62</v>
      </c>
      <c r="P69" s="511">
        <f t="shared" si="5"/>
        <v>0</v>
      </c>
      <c r="Q69" s="263">
        <f t="shared" si="13"/>
        <v>0.06</v>
      </c>
      <c r="R69" s="394">
        <f t="shared" si="9"/>
        <v>100.62333333333333</v>
      </c>
      <c r="S69" s="297">
        <f t="shared" si="6"/>
        <v>-6.6666666666606034E-3</v>
      </c>
      <c r="T69" s="52">
        <f t="shared" si="11"/>
        <v>100.63857142857141</v>
      </c>
      <c r="U69" s="263">
        <f t="shared" si="7"/>
        <v>-4.285714285728659E-3</v>
      </c>
      <c r="V69" s="618" t="s">
        <v>345</v>
      </c>
      <c r="W69" s="616">
        <v>0</v>
      </c>
      <c r="X69" s="1682" t="s">
        <v>584</v>
      </c>
      <c r="Y69" s="10"/>
    </row>
    <row r="70" spans="1:25" ht="13.25" customHeight="1">
      <c r="A70" s="2200">
        <v>43252</v>
      </c>
      <c r="B70" s="1752">
        <v>101.58176654753072</v>
      </c>
      <c r="C70" s="535">
        <f t="shared" ref="C70:C133" si="19">B70-B69</f>
        <v>0.15337333692438904</v>
      </c>
      <c r="D70" s="614">
        <f t="shared" si="12"/>
        <v>0.19</v>
      </c>
      <c r="E70" s="965">
        <f t="shared" si="17"/>
        <v>101.4190029055307</v>
      </c>
      <c r="F70" s="521">
        <f t="shared" ref="F70:F133" si="20">E70-E69</f>
        <v>0.15735858375872169</v>
      </c>
      <c r="G70" s="657">
        <f t="shared" si="16"/>
        <v>101.23368783427826</v>
      </c>
      <c r="H70" s="614">
        <f t="shared" ref="H70:H133" si="21">G70-G69</f>
        <v>5.1792950951522698E-2</v>
      </c>
      <c r="I70" s="432" t="s">
        <v>281</v>
      </c>
      <c r="J70" s="1744" t="str">
        <f t="shared" si="18"/>
        <v>---</v>
      </c>
      <c r="K70" s="17">
        <v>0</v>
      </c>
      <c r="L70" s="646" t="s">
        <v>583</v>
      </c>
      <c r="M70" s="10"/>
      <c r="N70" s="201">
        <v>43252</v>
      </c>
      <c r="O70" s="716">
        <v>100.61</v>
      </c>
      <c r="P70" s="511">
        <f t="shared" ref="P70:P133" si="22">O70-O69</f>
        <v>-1.0000000000005116E-2</v>
      </c>
      <c r="Q70" s="263">
        <f t="shared" si="13"/>
        <v>0.01</v>
      </c>
      <c r="R70" s="394">
        <f t="shared" si="9"/>
        <v>100.61666666666667</v>
      </c>
      <c r="S70" s="297">
        <f t="shared" ref="S70:S133" si="23">R70-R69</f>
        <v>-6.6666666666606034E-3</v>
      </c>
      <c r="T70" s="52">
        <f t="shared" si="11"/>
        <v>100.63142857142857</v>
      </c>
      <c r="U70" s="263">
        <f t="shared" ref="U70:U133" si="24">T70-T69</f>
        <v>-7.1428571428384657E-3</v>
      </c>
      <c r="V70" s="618" t="s">
        <v>345</v>
      </c>
      <c r="W70" s="616">
        <v>0</v>
      </c>
      <c r="X70" s="1682" t="s">
        <v>583</v>
      </c>
      <c r="Y70" s="10"/>
    </row>
    <row r="71" spans="1:25" ht="13.25" customHeight="1">
      <c r="A71" s="2200">
        <v>43282</v>
      </c>
      <c r="B71" s="1752">
        <v>101.64234875283637</v>
      </c>
      <c r="C71" s="535">
        <f t="shared" si="19"/>
        <v>6.058220530564995E-2</v>
      </c>
      <c r="D71" s="614">
        <f t="shared" si="12"/>
        <v>0.33</v>
      </c>
      <c r="E71" s="965">
        <f t="shared" si="17"/>
        <v>101.55083617032447</v>
      </c>
      <c r="F71" s="521">
        <f t="shared" si="20"/>
        <v>0.13183326479376944</v>
      </c>
      <c r="G71" s="657">
        <f t="shared" si="16"/>
        <v>101.30276607499771</v>
      </c>
      <c r="H71" s="614">
        <f t="shared" si="21"/>
        <v>6.9078240719449013E-2</v>
      </c>
      <c r="I71" s="432" t="s">
        <v>281</v>
      </c>
      <c r="J71" s="1744" t="str">
        <f t="shared" si="18"/>
        <v>---</v>
      </c>
      <c r="K71" s="17">
        <v>0</v>
      </c>
      <c r="L71" s="646" t="s">
        <v>594</v>
      </c>
      <c r="M71" s="10"/>
      <c r="N71" s="201">
        <v>43282</v>
      </c>
      <c r="O71" s="716">
        <v>100.59</v>
      </c>
      <c r="P71" s="511">
        <f t="shared" si="22"/>
        <v>-1.9999999999996021E-2</v>
      </c>
      <c r="Q71" s="263">
        <f t="shared" si="13"/>
        <v>-0.03</v>
      </c>
      <c r="R71" s="394">
        <f t="shared" ref="R71:R82" si="25">SUM(O69:O71)/3</f>
        <v>100.60666666666668</v>
      </c>
      <c r="S71" s="297">
        <f t="shared" si="23"/>
        <v>-9.9999999999909051E-3</v>
      </c>
      <c r="T71" s="52">
        <f t="shared" si="11"/>
        <v>100.62142857142858</v>
      </c>
      <c r="U71" s="263">
        <f t="shared" si="24"/>
        <v>-9.9999999999909051E-3</v>
      </c>
      <c r="V71" s="618" t="s">
        <v>345</v>
      </c>
      <c r="W71" s="616">
        <v>0</v>
      </c>
      <c r="X71" s="1682" t="s">
        <v>594</v>
      </c>
      <c r="Y71" s="10"/>
    </row>
    <row r="72" spans="1:25" ht="13.25" customHeight="1">
      <c r="A72" s="2200">
        <v>43313</v>
      </c>
      <c r="B72" s="1752">
        <v>101.60640170337555</v>
      </c>
      <c r="C72" s="535">
        <f t="shared" si="19"/>
        <v>-3.5947049460816061E-2</v>
      </c>
      <c r="D72" s="614">
        <f t="shared" si="12"/>
        <v>0.33</v>
      </c>
      <c r="E72" s="965">
        <f t="shared" si="17"/>
        <v>101.61017233458089</v>
      </c>
      <c r="F72" s="521">
        <f t="shared" si="20"/>
        <v>5.9336164256421853E-2</v>
      </c>
      <c r="G72" s="657">
        <f t="shared" si="16"/>
        <v>101.37986579741117</v>
      </c>
      <c r="H72" s="614">
        <f t="shared" si="21"/>
        <v>7.7099722413464633E-2</v>
      </c>
      <c r="I72" s="432" t="s">
        <v>281</v>
      </c>
      <c r="J72" s="1744" t="str">
        <f t="shared" si="18"/>
        <v>---</v>
      </c>
      <c r="K72" s="17">
        <v>0</v>
      </c>
      <c r="L72" s="646" t="s">
        <v>595</v>
      </c>
      <c r="M72" s="10"/>
      <c r="N72" s="201">
        <v>43313</v>
      </c>
      <c r="O72" s="716">
        <v>100.58</v>
      </c>
      <c r="P72" s="511">
        <f t="shared" si="22"/>
        <v>-1.0000000000005116E-2</v>
      </c>
      <c r="Q72" s="263">
        <f t="shared" si="13"/>
        <v>-0.05</v>
      </c>
      <c r="R72" s="394">
        <f t="shared" si="25"/>
        <v>100.59333333333332</v>
      </c>
      <c r="S72" s="297">
        <f t="shared" si="23"/>
        <v>-1.3333333333363839E-2</v>
      </c>
      <c r="T72" s="52">
        <f t="shared" si="11"/>
        <v>100.61285714285715</v>
      </c>
      <c r="U72" s="263">
        <f t="shared" si="24"/>
        <v>-8.5714285714288962E-3</v>
      </c>
      <c r="V72" s="609" t="s">
        <v>345</v>
      </c>
      <c r="W72" s="617">
        <v>0</v>
      </c>
      <c r="X72" s="1682" t="s">
        <v>595</v>
      </c>
      <c r="Y72" s="10"/>
    </row>
    <row r="73" spans="1:25" ht="13.25" customHeight="1">
      <c r="A73" s="2200">
        <v>43344</v>
      </c>
      <c r="B73" s="1752">
        <v>101.49474608079136</v>
      </c>
      <c r="C73" s="535">
        <f t="shared" si="19"/>
        <v>-0.1116556225841947</v>
      </c>
      <c r="D73" s="614">
        <f t="shared" si="12"/>
        <v>0.23</v>
      </c>
      <c r="E73" s="965">
        <f t="shared" si="17"/>
        <v>101.58116551233444</v>
      </c>
      <c r="F73" s="521">
        <f t="shared" si="20"/>
        <v>-2.9006822246458341E-2</v>
      </c>
      <c r="G73" s="657">
        <f t="shared" si="16"/>
        <v>101.44431372140714</v>
      </c>
      <c r="H73" s="614">
        <f t="shared" si="21"/>
        <v>6.4447923995970768E-2</v>
      </c>
      <c r="I73" s="432" t="s">
        <v>281</v>
      </c>
      <c r="J73" s="1744" t="str">
        <f t="shared" si="18"/>
        <v>---</v>
      </c>
      <c r="K73" s="17">
        <v>0</v>
      </c>
      <c r="L73" s="646" t="s">
        <v>688</v>
      </c>
      <c r="M73" s="10"/>
      <c r="N73" s="201">
        <v>43344</v>
      </c>
      <c r="O73" s="716">
        <v>100.56</v>
      </c>
      <c r="P73" s="511">
        <f t="shared" si="22"/>
        <v>-1.9999999999996021E-2</v>
      </c>
      <c r="Q73" s="263">
        <f t="shared" si="13"/>
        <v>-0.08</v>
      </c>
      <c r="R73" s="394">
        <f t="shared" si="25"/>
        <v>100.57666666666667</v>
      </c>
      <c r="S73" s="297">
        <f t="shared" si="23"/>
        <v>-1.6666666666651508E-2</v>
      </c>
      <c r="T73" s="52">
        <f t="shared" si="11"/>
        <v>100.60142857142857</v>
      </c>
      <c r="U73" s="263">
        <f t="shared" si="24"/>
        <v>-1.1428571428581336E-2</v>
      </c>
      <c r="V73" s="609" t="s">
        <v>345</v>
      </c>
      <c r="W73" s="617">
        <v>0</v>
      </c>
      <c r="X73" s="1682" t="s">
        <v>688</v>
      </c>
      <c r="Y73" s="10"/>
    </row>
    <row r="74" spans="1:25" ht="13.25" customHeight="1">
      <c r="A74" s="2200">
        <v>43374</v>
      </c>
      <c r="B74" s="2212">
        <v>101.35161723793861</v>
      </c>
      <c r="C74" s="535">
        <f t="shared" si="19"/>
        <v>-0.14312884285274663</v>
      </c>
      <c r="D74" s="614">
        <f t="shared" si="12"/>
        <v>0.1</v>
      </c>
      <c r="E74" s="965">
        <f t="shared" ref="E74:E75" si="26">SUM(B72:B74)/3</f>
        <v>101.48425500736852</v>
      </c>
      <c r="F74" s="521">
        <f t="shared" si="20"/>
        <v>-9.6910504965919131E-2</v>
      </c>
      <c r="G74" s="657">
        <f t="shared" si="16"/>
        <v>101.47887464164772</v>
      </c>
      <c r="H74" s="614">
        <f t="shared" si="21"/>
        <v>3.4560920240579662E-2</v>
      </c>
      <c r="I74" s="432" t="s">
        <v>281</v>
      </c>
      <c r="J74" s="1744" t="str">
        <f t="shared" si="18"/>
        <v>---</v>
      </c>
      <c r="K74" s="17">
        <v>0</v>
      </c>
      <c r="L74" s="646" t="s">
        <v>587</v>
      </c>
      <c r="M74" s="10"/>
      <c r="N74" s="201">
        <v>43374</v>
      </c>
      <c r="O74" s="716">
        <v>100.53</v>
      </c>
      <c r="P74" s="511">
        <f t="shared" si="22"/>
        <v>-3.0000000000001137E-2</v>
      </c>
      <c r="Q74" s="263">
        <f t="shared" si="13"/>
        <v>-0.12</v>
      </c>
      <c r="R74" s="394">
        <f t="shared" si="25"/>
        <v>100.55666666666666</v>
      </c>
      <c r="S74" s="297">
        <f t="shared" si="23"/>
        <v>-2.0000000000010232E-2</v>
      </c>
      <c r="T74" s="52">
        <f t="shared" si="11"/>
        <v>100.58714285714287</v>
      </c>
      <c r="U74" s="263">
        <f t="shared" si="24"/>
        <v>-1.4285714285705353E-2</v>
      </c>
      <c r="V74" s="609" t="s">
        <v>345</v>
      </c>
      <c r="W74" s="617">
        <v>0</v>
      </c>
      <c r="X74" s="1682" t="s">
        <v>587</v>
      </c>
      <c r="Y74" s="10"/>
    </row>
    <row r="75" spans="1:25" ht="13.25" customHeight="1">
      <c r="A75" s="2200">
        <v>43405</v>
      </c>
      <c r="B75" s="2212">
        <v>101.18784032999122</v>
      </c>
      <c r="C75" s="535">
        <f t="shared" si="19"/>
        <v>-0.16377690794739408</v>
      </c>
      <c r="D75" s="614">
        <f t="shared" si="12"/>
        <v>-0.03</v>
      </c>
      <c r="E75" s="965">
        <f t="shared" si="26"/>
        <v>101.34473454957373</v>
      </c>
      <c r="F75" s="521">
        <f t="shared" si="20"/>
        <v>-0.13952045779478794</v>
      </c>
      <c r="G75" s="657">
        <f t="shared" si="16"/>
        <v>101.47044483758144</v>
      </c>
      <c r="H75" s="614">
        <f t="shared" si="21"/>
        <v>-8.4298040662815765E-3</v>
      </c>
      <c r="I75" s="432" t="s">
        <v>281</v>
      </c>
      <c r="J75" s="1744" t="str">
        <f t="shared" si="18"/>
        <v>---</v>
      </c>
      <c r="K75" s="17">
        <v>0</v>
      </c>
      <c r="L75" s="646" t="s">
        <v>588</v>
      </c>
      <c r="M75" s="10"/>
      <c r="N75" s="201">
        <v>43405</v>
      </c>
      <c r="O75" s="716">
        <v>100.47</v>
      </c>
      <c r="P75" s="511">
        <f t="shared" si="22"/>
        <v>-6.0000000000002274E-2</v>
      </c>
      <c r="Q75" s="263">
        <f t="shared" si="13"/>
        <v>-0.19</v>
      </c>
      <c r="R75" s="394">
        <f t="shared" si="25"/>
        <v>100.52</v>
      </c>
      <c r="S75" s="297">
        <f t="shared" si="23"/>
        <v>-3.666666666666174E-2</v>
      </c>
      <c r="T75" s="52">
        <f t="shared" ref="T75:T130" si="27">SUM(O69:O75)/7</f>
        <v>100.56571428571429</v>
      </c>
      <c r="U75" s="263">
        <f t="shared" si="24"/>
        <v>-2.1428571428572241E-2</v>
      </c>
      <c r="V75" s="609" t="s">
        <v>345</v>
      </c>
      <c r="W75" s="617">
        <v>0</v>
      </c>
      <c r="X75" s="1682" t="s">
        <v>588</v>
      </c>
      <c r="Y75" s="10"/>
    </row>
    <row r="76" spans="1:25" ht="13.25" customHeight="1">
      <c r="A76" s="2207">
        <v>43435</v>
      </c>
      <c r="B76" s="2213">
        <v>101.00431914939564</v>
      </c>
      <c r="C76" s="586">
        <f t="shared" si="19"/>
        <v>-0.18352118059557654</v>
      </c>
      <c r="D76" s="814">
        <f t="shared" si="12"/>
        <v>-0.15</v>
      </c>
      <c r="E76" s="965">
        <f t="shared" ref="E76:E82" si="28">SUM(B74:B76)/3</f>
        <v>101.18125890577517</v>
      </c>
      <c r="F76" s="521">
        <f t="shared" si="20"/>
        <v>-0.16347564379856294</v>
      </c>
      <c r="G76" s="637">
        <f t="shared" si="16"/>
        <v>101.40986282883706</v>
      </c>
      <c r="H76" s="814">
        <f t="shared" si="21"/>
        <v>-6.0582008744376026E-2</v>
      </c>
      <c r="I76" s="2228" t="s">
        <v>281</v>
      </c>
      <c r="J76" s="1744" t="str">
        <f t="shared" si="18"/>
        <v>---</v>
      </c>
      <c r="K76" s="17">
        <v>0</v>
      </c>
      <c r="L76" s="649" t="s">
        <v>589</v>
      </c>
      <c r="M76" s="10"/>
      <c r="N76" s="201">
        <v>43435</v>
      </c>
      <c r="O76" s="716">
        <v>100.39</v>
      </c>
      <c r="P76" s="733">
        <f t="shared" si="22"/>
        <v>-7.9999999999998295E-2</v>
      </c>
      <c r="Q76" s="263">
        <f t="shared" si="13"/>
        <v>-0.27</v>
      </c>
      <c r="R76" s="394">
        <f t="shared" si="25"/>
        <v>100.46333333333332</v>
      </c>
      <c r="S76" s="297">
        <f t="shared" si="23"/>
        <v>-5.6666666666671972E-2</v>
      </c>
      <c r="T76" s="52">
        <f t="shared" si="27"/>
        <v>100.53285714285714</v>
      </c>
      <c r="U76" s="263">
        <f t="shared" si="24"/>
        <v>-3.2857142857153576E-2</v>
      </c>
      <c r="V76" s="609" t="s">
        <v>345</v>
      </c>
      <c r="W76" s="617">
        <v>0</v>
      </c>
      <c r="X76" s="1687" t="s">
        <v>589</v>
      </c>
      <c r="Y76" s="10"/>
    </row>
    <row r="77" spans="1:25" ht="13.25" customHeight="1">
      <c r="A77" s="2199">
        <v>43466</v>
      </c>
      <c r="B77" s="2214">
        <v>100.81316865527346</v>
      </c>
      <c r="C77" s="535">
        <f t="shared" si="19"/>
        <v>-0.19115049412218355</v>
      </c>
      <c r="D77" s="614">
        <f t="shared" si="12"/>
        <v>-0.25</v>
      </c>
      <c r="E77" s="967">
        <f t="shared" si="28"/>
        <v>101.00177604488677</v>
      </c>
      <c r="F77" s="696">
        <f t="shared" si="20"/>
        <v>-0.17948286088839893</v>
      </c>
      <c r="G77" s="657">
        <f t="shared" si="16"/>
        <v>101.30006312994317</v>
      </c>
      <c r="H77" s="614">
        <f t="shared" si="21"/>
        <v>-0.10979969889389452</v>
      </c>
      <c r="I77" s="432" t="s">
        <v>281</v>
      </c>
      <c r="J77" s="1744" t="str">
        <f t="shared" si="18"/>
        <v>---</v>
      </c>
      <c r="K77" s="17">
        <v>0</v>
      </c>
      <c r="L77" s="647" t="s">
        <v>759</v>
      </c>
      <c r="M77" s="10"/>
      <c r="N77" s="315">
        <v>43466</v>
      </c>
      <c r="O77" s="712">
        <v>100.3</v>
      </c>
      <c r="P77" s="734">
        <f t="shared" si="22"/>
        <v>-9.0000000000003411E-2</v>
      </c>
      <c r="Q77" s="695">
        <f t="shared" si="13"/>
        <v>-0.34</v>
      </c>
      <c r="R77" s="642">
        <f t="shared" si="25"/>
        <v>100.38666666666667</v>
      </c>
      <c r="S77" s="643">
        <f t="shared" si="23"/>
        <v>-7.6666666666653782E-2</v>
      </c>
      <c r="T77" s="735">
        <f t="shared" si="27"/>
        <v>100.48857142857142</v>
      </c>
      <c r="U77" s="547">
        <f t="shared" si="24"/>
        <v>-4.4285714285720701E-2</v>
      </c>
      <c r="V77" s="628" t="s">
        <v>345</v>
      </c>
      <c r="W77" s="709">
        <v>0</v>
      </c>
      <c r="X77" s="1689" t="s">
        <v>759</v>
      </c>
      <c r="Y77" s="10"/>
    </row>
    <row r="78" spans="1:25" ht="13.25" customHeight="1">
      <c r="A78" s="2199">
        <v>43497</v>
      </c>
      <c r="B78" s="2214">
        <v>100.6659702035895</v>
      </c>
      <c r="C78" s="535">
        <f t="shared" si="19"/>
        <v>-0.14719845168396262</v>
      </c>
      <c r="D78" s="614">
        <f t="shared" si="12"/>
        <v>-0.37</v>
      </c>
      <c r="E78" s="965">
        <f t="shared" si="28"/>
        <v>100.82781933608619</v>
      </c>
      <c r="F78" s="521">
        <f t="shared" si="20"/>
        <v>-0.17395670880057423</v>
      </c>
      <c r="G78" s="657">
        <f t="shared" si="16"/>
        <v>101.16058048005077</v>
      </c>
      <c r="H78" s="614">
        <f t="shared" si="21"/>
        <v>-0.13948264989240045</v>
      </c>
      <c r="I78" s="432" t="s">
        <v>281</v>
      </c>
      <c r="J78" s="1744" t="str">
        <f t="shared" si="18"/>
        <v>---</v>
      </c>
      <c r="K78" s="17">
        <v>0</v>
      </c>
      <c r="L78" s="646" t="s">
        <v>767</v>
      </c>
      <c r="M78" s="10"/>
      <c r="N78" s="316">
        <v>43497</v>
      </c>
      <c r="O78" s="710">
        <v>100.22</v>
      </c>
      <c r="P78" s="733">
        <f t="shared" si="22"/>
        <v>-7.9999999999998295E-2</v>
      </c>
      <c r="Q78" s="263">
        <f t="shared" si="13"/>
        <v>-0.42</v>
      </c>
      <c r="R78" s="394">
        <f t="shared" si="25"/>
        <v>100.30333333333333</v>
      </c>
      <c r="S78" s="297">
        <f t="shared" si="23"/>
        <v>-8.3333333333342807E-2</v>
      </c>
      <c r="T78" s="699">
        <f t="shared" si="27"/>
        <v>100.43571428571428</v>
      </c>
      <c r="U78" s="52">
        <f t="shared" si="24"/>
        <v>-5.2857142857135386E-2</v>
      </c>
      <c r="V78" s="609" t="s">
        <v>345</v>
      </c>
      <c r="W78" s="617">
        <v>0</v>
      </c>
      <c r="X78" s="1682" t="s">
        <v>767</v>
      </c>
      <c r="Y78" s="10"/>
    </row>
    <row r="79" spans="1:25" ht="13.25" customHeight="1">
      <c r="A79" s="2200">
        <v>43525</v>
      </c>
      <c r="B79" s="2214">
        <v>100.52808727370714</v>
      </c>
      <c r="C79" s="535">
        <f t="shared" si="19"/>
        <v>-0.13788292988235185</v>
      </c>
      <c r="D79" s="614">
        <f t="shared" si="12"/>
        <v>-0.57999999999999996</v>
      </c>
      <c r="E79" s="965">
        <f t="shared" si="28"/>
        <v>100.66907537752336</v>
      </c>
      <c r="F79" s="521">
        <f t="shared" si="20"/>
        <v>-0.15874395856283741</v>
      </c>
      <c r="G79" s="657">
        <f t="shared" si="16"/>
        <v>101.00653556152669</v>
      </c>
      <c r="H79" s="614">
        <f t="shared" si="21"/>
        <v>-0.15404491852407887</v>
      </c>
      <c r="I79" s="432" t="s">
        <v>281</v>
      </c>
      <c r="J79" s="1744" t="str">
        <f t="shared" si="18"/>
        <v>---</v>
      </c>
      <c r="K79" s="17">
        <v>0</v>
      </c>
      <c r="L79" s="646" t="s">
        <v>592</v>
      </c>
      <c r="M79" s="10"/>
      <c r="N79" s="201">
        <v>43525</v>
      </c>
      <c r="O79" s="710">
        <v>100.14</v>
      </c>
      <c r="P79" s="733">
        <f t="shared" si="22"/>
        <v>-7.9999999999998295E-2</v>
      </c>
      <c r="Q79" s="263">
        <f t="shared" si="13"/>
        <v>-0.49</v>
      </c>
      <c r="R79" s="394">
        <f t="shared" si="25"/>
        <v>100.21999999999998</v>
      </c>
      <c r="S79" s="297">
        <f t="shared" si="23"/>
        <v>-8.3333333333342807E-2</v>
      </c>
      <c r="T79" s="699">
        <f t="shared" si="27"/>
        <v>100.37285714285714</v>
      </c>
      <c r="U79" s="52">
        <f t="shared" si="24"/>
        <v>-6.2857142857140502E-2</v>
      </c>
      <c r="V79" s="609" t="s">
        <v>345</v>
      </c>
      <c r="W79" s="617">
        <v>0</v>
      </c>
      <c r="X79" s="1682" t="s">
        <v>776</v>
      </c>
      <c r="Y79" s="10"/>
    </row>
    <row r="80" spans="1:25" ht="13.25" customHeight="1">
      <c r="A80" s="2200">
        <v>43556</v>
      </c>
      <c r="B80" s="2214">
        <v>100.45680348733272</v>
      </c>
      <c r="C80" s="535">
        <f t="shared" si="19"/>
        <v>-7.1283786374422675E-2</v>
      </c>
      <c r="D80" s="614">
        <f t="shared" si="12"/>
        <v>-0.78</v>
      </c>
      <c r="E80" s="965">
        <f t="shared" si="28"/>
        <v>100.55028698820979</v>
      </c>
      <c r="F80" s="521">
        <f t="shared" si="20"/>
        <v>-0.11878838931356483</v>
      </c>
      <c r="G80" s="657">
        <f t="shared" si="16"/>
        <v>100.85825804817547</v>
      </c>
      <c r="H80" s="614">
        <f t="shared" si="21"/>
        <v>-0.14827751335121775</v>
      </c>
      <c r="I80" s="432" t="s">
        <v>281</v>
      </c>
      <c r="J80" s="1744" t="str">
        <f t="shared" si="18"/>
        <v>---</v>
      </c>
      <c r="K80" s="17">
        <v>0</v>
      </c>
      <c r="L80" s="646" t="s">
        <v>593</v>
      </c>
      <c r="M80" s="10"/>
      <c r="N80" s="201">
        <v>43556</v>
      </c>
      <c r="O80" s="710">
        <v>100.06</v>
      </c>
      <c r="P80" s="733">
        <f t="shared" si="22"/>
        <v>-7.9999999999998295E-2</v>
      </c>
      <c r="Q80" s="263">
        <f t="shared" si="13"/>
        <v>-0.56000000000000005</v>
      </c>
      <c r="R80" s="394">
        <f t="shared" si="25"/>
        <v>100.14</v>
      </c>
      <c r="S80" s="297">
        <f t="shared" si="23"/>
        <v>-7.9999999999984084E-2</v>
      </c>
      <c r="T80" s="699">
        <f t="shared" si="27"/>
        <v>100.30142857142856</v>
      </c>
      <c r="U80" s="52">
        <f t="shared" si="24"/>
        <v>-7.1428571428583609E-2</v>
      </c>
      <c r="V80" s="609" t="s">
        <v>345</v>
      </c>
      <c r="W80" s="617">
        <v>0</v>
      </c>
      <c r="X80" s="1682" t="s">
        <v>777</v>
      </c>
      <c r="Y80" s="10"/>
    </row>
    <row r="81" spans="1:25" ht="13.25" customHeight="1">
      <c r="A81" s="2200">
        <v>43586</v>
      </c>
      <c r="B81" s="2214">
        <v>100.40609667161627</v>
      </c>
      <c r="C81" s="535">
        <f t="shared" si="19"/>
        <v>-5.0706815716452525E-2</v>
      </c>
      <c r="D81" s="614">
        <f t="shared" ref="D81:D133" si="29">ROUND((B81-B69)/B69*100,2)</f>
        <v>-1.01</v>
      </c>
      <c r="E81" s="965">
        <f t="shared" si="28"/>
        <v>100.46366247755206</v>
      </c>
      <c r="F81" s="521">
        <f t="shared" si="20"/>
        <v>-8.6624510657728138E-2</v>
      </c>
      <c r="G81" s="657">
        <f t="shared" si="16"/>
        <v>100.723183681558</v>
      </c>
      <c r="H81" s="614">
        <f t="shared" si="21"/>
        <v>-0.13507436661747363</v>
      </c>
      <c r="I81" s="432" t="s">
        <v>281</v>
      </c>
      <c r="J81" s="1744" t="str">
        <f t="shared" si="18"/>
        <v>---</v>
      </c>
      <c r="K81" s="17">
        <v>0</v>
      </c>
      <c r="L81" s="646" t="s">
        <v>584</v>
      </c>
      <c r="M81" s="10"/>
      <c r="N81" s="201">
        <v>43586</v>
      </c>
      <c r="O81" s="710">
        <v>99.98</v>
      </c>
      <c r="P81" s="733">
        <f t="shared" si="22"/>
        <v>-7.9999999999998295E-2</v>
      </c>
      <c r="Q81" s="263">
        <f t="shared" ref="Q81:Q134" si="30">ROUND((O81-O69)/O69*100,2)</f>
        <v>-0.64</v>
      </c>
      <c r="R81" s="394">
        <f t="shared" si="25"/>
        <v>100.06</v>
      </c>
      <c r="S81" s="297">
        <f t="shared" si="23"/>
        <v>-7.9999999999998295E-2</v>
      </c>
      <c r="T81" s="699">
        <f t="shared" si="27"/>
        <v>100.22285714285714</v>
      </c>
      <c r="U81" s="52">
        <f t="shared" si="24"/>
        <v>-7.8571428571422075E-2</v>
      </c>
      <c r="V81" s="609" t="s">
        <v>345</v>
      </c>
      <c r="W81" s="617">
        <v>0</v>
      </c>
      <c r="X81" s="1682" t="s">
        <v>778</v>
      </c>
      <c r="Y81" s="10"/>
    </row>
    <row r="82" spans="1:25" ht="13.25" customHeight="1">
      <c r="A82" s="2200">
        <v>43252</v>
      </c>
      <c r="B82" s="2214">
        <v>100.37802659230186</v>
      </c>
      <c r="C82" s="535">
        <f t="shared" si="19"/>
        <v>-2.8070079314403529E-2</v>
      </c>
      <c r="D82" s="614">
        <f t="shared" si="29"/>
        <v>-1.18</v>
      </c>
      <c r="E82" s="965">
        <f t="shared" si="28"/>
        <v>100.41364225041696</v>
      </c>
      <c r="F82" s="521">
        <f t="shared" si="20"/>
        <v>-5.002022713510712E-2</v>
      </c>
      <c r="G82" s="657">
        <f t="shared" si="16"/>
        <v>100.60749600474522</v>
      </c>
      <c r="H82" s="614">
        <f t="shared" si="21"/>
        <v>-0.11568767681278302</v>
      </c>
      <c r="I82" s="432" t="s">
        <v>281</v>
      </c>
      <c r="J82" s="1744" t="str">
        <f t="shared" si="18"/>
        <v>---</v>
      </c>
      <c r="K82" s="17">
        <v>0</v>
      </c>
      <c r="L82" s="646" t="s">
        <v>583</v>
      </c>
      <c r="M82" s="10"/>
      <c r="N82" s="201">
        <v>43252</v>
      </c>
      <c r="O82" s="710">
        <v>99.88</v>
      </c>
      <c r="P82" s="733">
        <f t="shared" si="22"/>
        <v>-0.10000000000000853</v>
      </c>
      <c r="Q82" s="263">
        <f t="shared" si="30"/>
        <v>-0.73</v>
      </c>
      <c r="R82" s="394">
        <f t="shared" si="25"/>
        <v>99.973333333333343</v>
      </c>
      <c r="S82" s="297">
        <f t="shared" si="23"/>
        <v>-8.6666666666658898E-2</v>
      </c>
      <c r="T82" s="699">
        <f t="shared" si="27"/>
        <v>100.13857142857141</v>
      </c>
      <c r="U82" s="52">
        <f t="shared" si="24"/>
        <v>-8.4285714285726954E-2</v>
      </c>
      <c r="V82" s="609" t="s">
        <v>345</v>
      </c>
      <c r="W82" s="617">
        <v>0</v>
      </c>
      <c r="X82" s="1682" t="s">
        <v>583</v>
      </c>
      <c r="Y82" s="10"/>
    </row>
    <row r="83" spans="1:25" ht="13.25" customHeight="1">
      <c r="A83" s="2200">
        <v>43647</v>
      </c>
      <c r="B83" s="2214">
        <v>100.31586563050907</v>
      </c>
      <c r="C83" s="535">
        <f t="shared" si="19"/>
        <v>-6.216096179279873E-2</v>
      </c>
      <c r="D83" s="614">
        <f t="shared" si="29"/>
        <v>-1.31</v>
      </c>
      <c r="E83" s="965">
        <f t="shared" ref="E83:E110" si="31">SUM(B81:B83)/3</f>
        <v>100.36666296480907</v>
      </c>
      <c r="F83" s="521">
        <f t="shared" si="20"/>
        <v>-4.6979285607889665E-2</v>
      </c>
      <c r="G83" s="657">
        <f t="shared" ref="G83:G110" si="32">SUM(B77:B83)/7</f>
        <v>100.50914550204713</v>
      </c>
      <c r="H83" s="614">
        <f t="shared" si="21"/>
        <v>-9.8350502698082209E-2</v>
      </c>
      <c r="I83" s="432" t="s">
        <v>281</v>
      </c>
      <c r="J83" s="1744" t="str">
        <f t="shared" si="18"/>
        <v>---</v>
      </c>
      <c r="K83" s="17">
        <v>0</v>
      </c>
      <c r="L83" s="646" t="s">
        <v>594</v>
      </c>
      <c r="M83" s="10"/>
      <c r="N83" s="201">
        <v>43647</v>
      </c>
      <c r="O83" s="710">
        <v>99.79</v>
      </c>
      <c r="P83" s="733">
        <f t="shared" si="22"/>
        <v>-8.99999999999892E-2</v>
      </c>
      <c r="Q83" s="263">
        <f t="shared" si="30"/>
        <v>-0.8</v>
      </c>
      <c r="R83" s="394">
        <f t="shared" ref="R83:R130" si="33">SUM(O81:O83)/3</f>
        <v>99.88333333333334</v>
      </c>
      <c r="S83" s="297">
        <f t="shared" si="23"/>
        <v>-9.0000000000003411E-2</v>
      </c>
      <c r="T83" s="699">
        <f t="shared" si="27"/>
        <v>100.05285714285712</v>
      </c>
      <c r="U83" s="52">
        <f t="shared" si="24"/>
        <v>-8.5714285714288962E-2</v>
      </c>
      <c r="V83" s="609" t="s">
        <v>345</v>
      </c>
      <c r="W83" s="617">
        <v>0</v>
      </c>
      <c r="X83" s="1682" t="s">
        <v>594</v>
      </c>
      <c r="Y83" s="10"/>
    </row>
    <row r="84" spans="1:25" ht="13.25" customHeight="1">
      <c r="A84" s="2200">
        <v>43678</v>
      </c>
      <c r="B84" s="2214">
        <v>100.18319942526766</v>
      </c>
      <c r="C84" s="535">
        <f t="shared" si="19"/>
        <v>-0.13266620524140649</v>
      </c>
      <c r="D84" s="614">
        <f t="shared" si="29"/>
        <v>-1.4</v>
      </c>
      <c r="E84" s="965">
        <f t="shared" si="31"/>
        <v>100.29236388269287</v>
      </c>
      <c r="F84" s="521">
        <f t="shared" si="20"/>
        <v>-7.4299082116198178E-2</v>
      </c>
      <c r="G84" s="657">
        <f t="shared" si="32"/>
        <v>100.4191498977606</v>
      </c>
      <c r="H84" s="614">
        <f t="shared" si="21"/>
        <v>-8.9995604286528419E-2</v>
      </c>
      <c r="I84" s="432" t="s">
        <v>281</v>
      </c>
      <c r="J84" s="1744" t="str">
        <f t="shared" si="18"/>
        <v>---</v>
      </c>
      <c r="K84" s="17">
        <v>0</v>
      </c>
      <c r="L84" s="646" t="s">
        <v>595</v>
      </c>
      <c r="M84" s="10"/>
      <c r="N84" s="201">
        <v>43678</v>
      </c>
      <c r="O84" s="710">
        <v>99.69</v>
      </c>
      <c r="P84" s="733">
        <f t="shared" si="22"/>
        <v>-0.10000000000000853</v>
      </c>
      <c r="Q84" s="263">
        <f t="shared" si="30"/>
        <v>-0.88</v>
      </c>
      <c r="R84" s="394">
        <f t="shared" si="33"/>
        <v>99.786666666666676</v>
      </c>
      <c r="S84" s="297">
        <f t="shared" si="23"/>
        <v>-9.6666666666664014E-2</v>
      </c>
      <c r="T84" s="699">
        <f t="shared" si="27"/>
        <v>99.965714285714284</v>
      </c>
      <c r="U84" s="52">
        <f t="shared" si="24"/>
        <v>-8.714285714283676E-2</v>
      </c>
      <c r="V84" s="609" t="s">
        <v>345</v>
      </c>
      <c r="W84" s="617">
        <v>0</v>
      </c>
      <c r="X84" s="1682" t="s">
        <v>595</v>
      </c>
      <c r="Y84" s="10"/>
    </row>
    <row r="85" spans="1:25" ht="13.25" customHeight="1">
      <c r="A85" s="2200">
        <v>43709</v>
      </c>
      <c r="B85" s="2214">
        <v>99.966464421119596</v>
      </c>
      <c r="C85" s="535">
        <f t="shared" si="19"/>
        <v>-0.21673500414806313</v>
      </c>
      <c r="D85" s="614">
        <f t="shared" si="29"/>
        <v>-1.51</v>
      </c>
      <c r="E85" s="965">
        <f t="shared" si="31"/>
        <v>100.15517649229878</v>
      </c>
      <c r="F85" s="521">
        <f t="shared" si="20"/>
        <v>-0.13718739039408945</v>
      </c>
      <c r="G85" s="657">
        <f t="shared" si="32"/>
        <v>100.3192205002649</v>
      </c>
      <c r="H85" s="614">
        <f t="shared" si="21"/>
        <v>-9.9929397495699845E-2</v>
      </c>
      <c r="I85" s="432" t="s">
        <v>281</v>
      </c>
      <c r="J85" s="1744" t="str">
        <f t="shared" si="18"/>
        <v>---</v>
      </c>
      <c r="K85" s="17">
        <v>0</v>
      </c>
      <c r="L85" s="646" t="s">
        <v>688</v>
      </c>
      <c r="M85" s="10"/>
      <c r="N85" s="201">
        <v>43709</v>
      </c>
      <c r="O85" s="710">
        <v>99.58</v>
      </c>
      <c r="P85" s="733">
        <f t="shared" si="22"/>
        <v>-0.10999999999999943</v>
      </c>
      <c r="Q85" s="263">
        <f t="shared" si="30"/>
        <v>-0.97</v>
      </c>
      <c r="R85" s="394">
        <f t="shared" si="33"/>
        <v>99.686666666666667</v>
      </c>
      <c r="S85" s="297">
        <f t="shared" si="23"/>
        <v>-0.10000000000000853</v>
      </c>
      <c r="T85" s="699">
        <f t="shared" si="27"/>
        <v>99.874285714285719</v>
      </c>
      <c r="U85" s="52">
        <f t="shared" si="24"/>
        <v>-9.1428571428565419E-2</v>
      </c>
      <c r="V85" s="609" t="s">
        <v>345</v>
      </c>
      <c r="W85" s="617">
        <v>0</v>
      </c>
      <c r="X85" s="1682" t="s">
        <v>688</v>
      </c>
      <c r="Y85" s="10"/>
    </row>
    <row r="86" spans="1:25" ht="13.25" customHeight="1">
      <c r="A86" s="2200">
        <v>43739</v>
      </c>
      <c r="B86" s="2214">
        <v>99.601484568606367</v>
      </c>
      <c r="C86" s="535">
        <f t="shared" si="19"/>
        <v>-0.36497985251322973</v>
      </c>
      <c r="D86" s="614">
        <f t="shared" si="29"/>
        <v>-1.73</v>
      </c>
      <c r="E86" s="965">
        <f t="shared" si="31"/>
        <v>99.917049471664541</v>
      </c>
      <c r="F86" s="521">
        <f t="shared" si="20"/>
        <v>-0.23812702063423785</v>
      </c>
      <c r="G86" s="657">
        <f t="shared" si="32"/>
        <v>100.18684868525051</v>
      </c>
      <c r="H86" s="614">
        <f t="shared" si="21"/>
        <v>-0.13237181501439466</v>
      </c>
      <c r="I86" s="2225" t="s">
        <v>281</v>
      </c>
      <c r="J86" s="1744" t="str">
        <f t="shared" si="18"/>
        <v>---</v>
      </c>
      <c r="K86" s="17">
        <v>0</v>
      </c>
      <c r="L86" s="646" t="s">
        <v>587</v>
      </c>
      <c r="M86" s="10"/>
      <c r="N86" s="201">
        <v>43739</v>
      </c>
      <c r="O86" s="710">
        <v>99.45</v>
      </c>
      <c r="P86" s="733">
        <f t="shared" si="22"/>
        <v>-0.12999999999999545</v>
      </c>
      <c r="Q86" s="263">
        <f t="shared" si="30"/>
        <v>-1.07</v>
      </c>
      <c r="R86" s="394">
        <f t="shared" si="33"/>
        <v>99.573333333333323</v>
      </c>
      <c r="S86" s="297">
        <f t="shared" si="23"/>
        <v>-0.11333333333334394</v>
      </c>
      <c r="T86" s="699">
        <f t="shared" si="27"/>
        <v>99.775714285714301</v>
      </c>
      <c r="U86" s="52">
        <f t="shared" si="24"/>
        <v>-9.8571428571418096E-2</v>
      </c>
      <c r="V86" s="609" t="s">
        <v>345</v>
      </c>
      <c r="W86" s="617">
        <v>0</v>
      </c>
      <c r="X86" s="1682" t="s">
        <v>587</v>
      </c>
      <c r="Y86" s="10"/>
    </row>
    <row r="87" spans="1:25" ht="13.25" customHeight="1">
      <c r="A87" s="2200">
        <v>43770</v>
      </c>
      <c r="B87" s="2214">
        <v>99.188415017517158</v>
      </c>
      <c r="C87" s="535">
        <f t="shared" si="19"/>
        <v>-0.41306955108920818</v>
      </c>
      <c r="D87" s="614">
        <f t="shared" si="29"/>
        <v>-1.98</v>
      </c>
      <c r="E87" s="965">
        <f t="shared" si="31"/>
        <v>99.585454669081045</v>
      </c>
      <c r="F87" s="521">
        <f t="shared" si="20"/>
        <v>-0.33159480258349561</v>
      </c>
      <c r="G87" s="657">
        <f t="shared" si="32"/>
        <v>100.00565033241972</v>
      </c>
      <c r="H87" s="614">
        <f t="shared" si="21"/>
        <v>-0.18119835283079055</v>
      </c>
      <c r="I87" s="432" t="s">
        <v>281</v>
      </c>
      <c r="J87" s="1744" t="str">
        <f t="shared" si="18"/>
        <v>---</v>
      </c>
      <c r="K87" s="17">
        <v>0</v>
      </c>
      <c r="L87" s="646" t="s">
        <v>588</v>
      </c>
      <c r="M87" s="10"/>
      <c r="N87" s="201">
        <v>43770</v>
      </c>
      <c r="O87" s="710">
        <v>99.29</v>
      </c>
      <c r="P87" s="733">
        <f t="shared" si="22"/>
        <v>-0.15999999999999659</v>
      </c>
      <c r="Q87" s="263">
        <f t="shared" si="30"/>
        <v>-1.17</v>
      </c>
      <c r="R87" s="394">
        <f t="shared" si="33"/>
        <v>99.44</v>
      </c>
      <c r="S87" s="297">
        <f t="shared" si="23"/>
        <v>-0.13333333333332575</v>
      </c>
      <c r="T87" s="699">
        <f t="shared" si="27"/>
        <v>99.665714285714287</v>
      </c>
      <c r="U87" s="52">
        <f t="shared" si="24"/>
        <v>-0.11000000000001364</v>
      </c>
      <c r="V87" s="609" t="s">
        <v>345</v>
      </c>
      <c r="W87" s="617">
        <v>0</v>
      </c>
      <c r="X87" s="1682" t="s">
        <v>588</v>
      </c>
      <c r="Y87" s="10"/>
    </row>
    <row r="88" spans="1:25" ht="13.25" customHeight="1">
      <c r="A88" s="2207">
        <v>43800</v>
      </c>
      <c r="B88" s="2214">
        <v>98.728846934272596</v>
      </c>
      <c r="C88" s="586">
        <f t="shared" si="19"/>
        <v>-0.45956808324456233</v>
      </c>
      <c r="D88" s="814">
        <f t="shared" si="29"/>
        <v>-2.25</v>
      </c>
      <c r="E88" s="966">
        <f t="shared" si="31"/>
        <v>99.172915506798702</v>
      </c>
      <c r="F88" s="704">
        <f t="shared" si="20"/>
        <v>-0.41253916228234289</v>
      </c>
      <c r="G88" s="637">
        <f t="shared" si="32"/>
        <v>99.766043227084907</v>
      </c>
      <c r="H88" s="814">
        <f t="shared" si="21"/>
        <v>-0.23960710533481233</v>
      </c>
      <c r="I88" s="2228" t="s">
        <v>281</v>
      </c>
      <c r="J88" s="1744" t="str">
        <f t="shared" si="18"/>
        <v>---</v>
      </c>
      <c r="K88" s="17">
        <v>0</v>
      </c>
      <c r="L88" s="649" t="s">
        <v>787</v>
      </c>
      <c r="M88" s="10"/>
      <c r="N88" s="202">
        <v>43800</v>
      </c>
      <c r="O88" s="711">
        <v>99.1</v>
      </c>
      <c r="P88" s="929">
        <f t="shared" si="22"/>
        <v>-0.19000000000001194</v>
      </c>
      <c r="Q88" s="543">
        <f t="shared" si="30"/>
        <v>-1.28</v>
      </c>
      <c r="R88" s="492">
        <f t="shared" si="33"/>
        <v>99.280000000000015</v>
      </c>
      <c r="S88" s="490">
        <f t="shared" si="23"/>
        <v>-0.15999999999998238</v>
      </c>
      <c r="T88" s="930">
        <f t="shared" si="27"/>
        <v>99.539999999999992</v>
      </c>
      <c r="U88" s="550">
        <f t="shared" si="24"/>
        <v>-0.12571428571429522</v>
      </c>
      <c r="V88" s="628" t="s">
        <v>345</v>
      </c>
      <c r="W88" s="709">
        <v>0</v>
      </c>
      <c r="X88" s="1687" t="s">
        <v>787</v>
      </c>
      <c r="Y88" s="10"/>
    </row>
    <row r="89" spans="1:25" ht="13.25" customHeight="1">
      <c r="A89" s="2198">
        <v>43831</v>
      </c>
      <c r="B89" s="2215">
        <v>98.16596284059591</v>
      </c>
      <c r="C89" s="535">
        <f t="shared" si="19"/>
        <v>-0.56288409367668635</v>
      </c>
      <c r="D89" s="614">
        <f t="shared" si="29"/>
        <v>-2.63</v>
      </c>
      <c r="E89" s="965">
        <f t="shared" si="31"/>
        <v>98.694408264128541</v>
      </c>
      <c r="F89" s="521">
        <f t="shared" si="20"/>
        <v>-0.47850724267016176</v>
      </c>
      <c r="G89" s="657">
        <f t="shared" si="32"/>
        <v>99.45003411969833</v>
      </c>
      <c r="H89" s="614">
        <f t="shared" si="21"/>
        <v>-0.31600910738657717</v>
      </c>
      <c r="I89" s="432" t="s">
        <v>281</v>
      </c>
      <c r="J89" s="1744" t="str">
        <f t="shared" si="18"/>
        <v>---</v>
      </c>
      <c r="K89" s="17">
        <v>0</v>
      </c>
      <c r="L89" s="646" t="s">
        <v>759</v>
      </c>
      <c r="M89" s="10"/>
      <c r="N89" s="315">
        <v>43831</v>
      </c>
      <c r="O89" s="712">
        <v>98.87</v>
      </c>
      <c r="P89" s="244">
        <f t="shared" si="22"/>
        <v>-0.22999999999998977</v>
      </c>
      <c r="Q89" s="52">
        <f t="shared" si="30"/>
        <v>-1.43</v>
      </c>
      <c r="R89" s="1001">
        <f t="shared" si="33"/>
        <v>99.086666666666659</v>
      </c>
      <c r="S89" s="970">
        <f t="shared" si="23"/>
        <v>-0.19333333333335645</v>
      </c>
      <c r="T89" s="735">
        <f t="shared" si="27"/>
        <v>99.395714285714277</v>
      </c>
      <c r="U89" s="52">
        <f t="shared" si="24"/>
        <v>-0.14428571428571502</v>
      </c>
      <c r="V89" s="628" t="s">
        <v>345</v>
      </c>
      <c r="W89" s="709">
        <v>0</v>
      </c>
      <c r="X89" s="1689" t="s">
        <v>759</v>
      </c>
      <c r="Y89" s="10"/>
    </row>
    <row r="90" spans="1:25" ht="13.25" customHeight="1">
      <c r="A90" s="2199">
        <v>43862</v>
      </c>
      <c r="B90" s="2212">
        <v>97.493580756680288</v>
      </c>
      <c r="C90" s="535">
        <f t="shared" si="19"/>
        <v>-0.67238208391562182</v>
      </c>
      <c r="D90" s="614">
        <f t="shared" si="29"/>
        <v>-3.15</v>
      </c>
      <c r="E90" s="965">
        <f t="shared" si="31"/>
        <v>98.12946351051626</v>
      </c>
      <c r="F90" s="521">
        <f t="shared" si="20"/>
        <v>-0.56494475361228069</v>
      </c>
      <c r="G90" s="657">
        <f t="shared" si="32"/>
        <v>99.046850566294225</v>
      </c>
      <c r="H90" s="614">
        <f t="shared" si="21"/>
        <v>-0.40318355340410506</v>
      </c>
      <c r="I90" s="432" t="s">
        <v>281</v>
      </c>
      <c r="J90" s="1744" t="str">
        <f t="shared" si="18"/>
        <v>---</v>
      </c>
      <c r="K90" s="17">
        <v>0</v>
      </c>
      <c r="L90" s="646" t="s">
        <v>767</v>
      </c>
      <c r="M90" s="10"/>
      <c r="N90" s="316">
        <v>43862</v>
      </c>
      <c r="O90" s="710">
        <v>98.59</v>
      </c>
      <c r="P90" s="36">
        <f t="shared" si="22"/>
        <v>-0.28000000000000114</v>
      </c>
      <c r="Q90" s="52">
        <f t="shared" si="30"/>
        <v>-1.63</v>
      </c>
      <c r="R90" s="638">
        <f t="shared" si="33"/>
        <v>98.853333333333339</v>
      </c>
      <c r="S90" s="970">
        <f t="shared" si="23"/>
        <v>-0.23333333333332007</v>
      </c>
      <c r="T90" s="699">
        <f t="shared" si="27"/>
        <v>99.224285714285728</v>
      </c>
      <c r="U90" s="52">
        <f t="shared" si="24"/>
        <v>-0.1714285714285495</v>
      </c>
      <c r="V90" s="628" t="s">
        <v>345</v>
      </c>
      <c r="W90" s="709">
        <v>0</v>
      </c>
      <c r="X90" s="1682" t="s">
        <v>767</v>
      </c>
      <c r="Y90" s="10"/>
    </row>
    <row r="91" spans="1:25" ht="13.25" customHeight="1">
      <c r="A91" s="2200">
        <v>43891</v>
      </c>
      <c r="B91" s="2212">
        <v>96.828423921413091</v>
      </c>
      <c r="C91" s="535">
        <f t="shared" si="19"/>
        <v>-0.66515683526719727</v>
      </c>
      <c r="D91" s="614">
        <f t="shared" si="29"/>
        <v>-3.68</v>
      </c>
      <c r="E91" s="965">
        <f t="shared" si="31"/>
        <v>97.495989172896429</v>
      </c>
      <c r="F91" s="521">
        <f t="shared" si="20"/>
        <v>-0.63347433761983041</v>
      </c>
      <c r="G91" s="657">
        <f t="shared" si="32"/>
        <v>98.567596922886437</v>
      </c>
      <c r="H91" s="614">
        <f t="shared" si="21"/>
        <v>-0.47925364340778742</v>
      </c>
      <c r="I91" s="432" t="s">
        <v>281</v>
      </c>
      <c r="J91" s="1744" t="str">
        <f t="shared" si="18"/>
        <v>---</v>
      </c>
      <c r="K91" s="17">
        <v>0</v>
      </c>
      <c r="L91" s="646" t="s">
        <v>776</v>
      </c>
      <c r="M91" s="10"/>
      <c r="N91" s="201">
        <v>43891</v>
      </c>
      <c r="O91" s="710">
        <v>97.99</v>
      </c>
      <c r="P91" s="36">
        <f t="shared" si="22"/>
        <v>-0.60000000000000853</v>
      </c>
      <c r="Q91" s="52">
        <f t="shared" si="30"/>
        <v>-2.15</v>
      </c>
      <c r="R91" s="638">
        <f t="shared" si="33"/>
        <v>98.483333333333334</v>
      </c>
      <c r="S91" s="970">
        <f t="shared" si="23"/>
        <v>-0.37000000000000455</v>
      </c>
      <c r="T91" s="699">
        <f t="shared" si="27"/>
        <v>98.981428571428566</v>
      </c>
      <c r="U91" s="52">
        <f t="shared" si="24"/>
        <v>-0.24285714285716153</v>
      </c>
      <c r="V91" s="609" t="s">
        <v>345</v>
      </c>
      <c r="W91" s="617">
        <v>0</v>
      </c>
      <c r="X91" s="1682" t="s">
        <v>776</v>
      </c>
      <c r="Y91" s="10"/>
    </row>
    <row r="92" spans="1:25" ht="13.25" customHeight="1">
      <c r="A92" s="2200">
        <v>43922</v>
      </c>
      <c r="B92" s="2212">
        <v>96.227661608140195</v>
      </c>
      <c r="C92" s="535">
        <f t="shared" si="19"/>
        <v>-0.6007623132728952</v>
      </c>
      <c r="D92" s="614">
        <f t="shared" si="29"/>
        <v>-4.21</v>
      </c>
      <c r="E92" s="965">
        <f t="shared" si="31"/>
        <v>96.849888762077853</v>
      </c>
      <c r="F92" s="521">
        <f t="shared" si="20"/>
        <v>-0.64610041081857617</v>
      </c>
      <c r="G92" s="657">
        <f t="shared" si="32"/>
        <v>98.033482235317948</v>
      </c>
      <c r="H92" s="614">
        <f t="shared" si="21"/>
        <v>-0.5341146875684899</v>
      </c>
      <c r="I92" s="432" t="s">
        <v>281</v>
      </c>
      <c r="J92" s="1744" t="str">
        <f t="shared" si="18"/>
        <v>---</v>
      </c>
      <c r="K92" s="17">
        <v>0</v>
      </c>
      <c r="L92" s="646" t="s">
        <v>777</v>
      </c>
      <c r="M92" s="10"/>
      <c r="N92" s="201">
        <v>43922</v>
      </c>
      <c r="O92" s="710">
        <v>97.37</v>
      </c>
      <c r="P92" s="36">
        <f t="shared" si="22"/>
        <v>-0.61999999999999034</v>
      </c>
      <c r="Q92" s="52">
        <f t="shared" si="30"/>
        <v>-2.69</v>
      </c>
      <c r="R92" s="638">
        <f t="shared" si="33"/>
        <v>97.983333333333334</v>
      </c>
      <c r="S92" s="970">
        <f t="shared" si="23"/>
        <v>-0.5</v>
      </c>
      <c r="T92" s="699">
        <f t="shared" si="27"/>
        <v>98.665714285714301</v>
      </c>
      <c r="U92" s="52">
        <f t="shared" si="24"/>
        <v>-0.31571428571426452</v>
      </c>
      <c r="V92" s="609" t="s">
        <v>345</v>
      </c>
      <c r="W92" s="617">
        <v>0</v>
      </c>
      <c r="X92" s="1682" t="s">
        <v>777</v>
      </c>
      <c r="Y92" s="10"/>
    </row>
    <row r="93" spans="1:25" ht="13.25" customHeight="1">
      <c r="A93" s="2200">
        <v>43952</v>
      </c>
      <c r="B93" s="2212">
        <v>95.858988443092983</v>
      </c>
      <c r="C93" s="535">
        <f t="shared" si="19"/>
        <v>-0.36867316504721259</v>
      </c>
      <c r="D93" s="614">
        <f t="shared" si="29"/>
        <v>-4.53</v>
      </c>
      <c r="E93" s="965">
        <f t="shared" si="31"/>
        <v>96.305024657548756</v>
      </c>
      <c r="F93" s="521">
        <f t="shared" si="20"/>
        <v>-0.54486410452909695</v>
      </c>
      <c r="G93" s="657">
        <f t="shared" si="32"/>
        <v>97.498839931673174</v>
      </c>
      <c r="H93" s="614">
        <f t="shared" si="21"/>
        <v>-0.53464230364477316</v>
      </c>
      <c r="I93" s="432" t="s">
        <v>281</v>
      </c>
      <c r="J93" s="1744" t="str">
        <f t="shared" si="18"/>
        <v>---</v>
      </c>
      <c r="K93" s="17">
        <v>0</v>
      </c>
      <c r="L93" s="646" t="s">
        <v>778</v>
      </c>
      <c r="M93" s="10"/>
      <c r="N93" s="201">
        <v>43952</v>
      </c>
      <c r="O93" s="710">
        <v>96.92</v>
      </c>
      <c r="P93" s="36">
        <f t="shared" si="22"/>
        <v>-0.45000000000000284</v>
      </c>
      <c r="Q93" s="52">
        <f t="shared" si="30"/>
        <v>-3.06</v>
      </c>
      <c r="R93" s="638">
        <f t="shared" si="33"/>
        <v>97.426666666666677</v>
      </c>
      <c r="S93" s="970">
        <f t="shared" si="23"/>
        <v>-0.55666666666665776</v>
      </c>
      <c r="T93" s="699">
        <f t="shared" si="27"/>
        <v>98.304285714285712</v>
      </c>
      <c r="U93" s="52">
        <f t="shared" si="24"/>
        <v>-0.36142857142858986</v>
      </c>
      <c r="V93" s="609" t="s">
        <v>345</v>
      </c>
      <c r="W93" s="617">
        <v>0</v>
      </c>
      <c r="X93" s="1682" t="s">
        <v>778</v>
      </c>
      <c r="Y93" s="10"/>
    </row>
    <row r="94" spans="1:25" ht="13.25" customHeight="1">
      <c r="A94" s="2200">
        <v>43983</v>
      </c>
      <c r="B94" s="2212">
        <v>95.793410371633868</v>
      </c>
      <c r="C94" s="535">
        <f t="shared" si="19"/>
        <v>-6.557807145911454E-2</v>
      </c>
      <c r="D94" s="614">
        <f t="shared" si="29"/>
        <v>-4.57</v>
      </c>
      <c r="E94" s="965">
        <f t="shared" si="31"/>
        <v>95.960020140955677</v>
      </c>
      <c r="F94" s="521">
        <f t="shared" si="20"/>
        <v>-0.34500451659307885</v>
      </c>
      <c r="G94" s="657">
        <f t="shared" si="32"/>
        <v>97.013839267975555</v>
      </c>
      <c r="H94" s="614">
        <f t="shared" si="21"/>
        <v>-0.48500066369761896</v>
      </c>
      <c r="I94" s="432" t="s">
        <v>281</v>
      </c>
      <c r="J94" s="2531" t="str">
        <f t="shared" si="18"/>
        <v>谷</v>
      </c>
      <c r="K94" s="17">
        <v>-1</v>
      </c>
      <c r="L94" s="646" t="s">
        <v>796</v>
      </c>
      <c r="M94" s="10"/>
      <c r="N94" s="201">
        <v>43983</v>
      </c>
      <c r="O94" s="710">
        <v>97.1</v>
      </c>
      <c r="P94" s="36">
        <f t="shared" si="22"/>
        <v>0.17999999999999261</v>
      </c>
      <c r="Q94" s="52">
        <f t="shared" si="30"/>
        <v>-2.78</v>
      </c>
      <c r="R94" s="638">
        <f t="shared" si="33"/>
        <v>97.13</v>
      </c>
      <c r="S94" s="970">
        <f t="shared" si="23"/>
        <v>-0.29666666666668107</v>
      </c>
      <c r="T94" s="699">
        <f t="shared" si="27"/>
        <v>97.991428571428585</v>
      </c>
      <c r="U94" s="52">
        <f t="shared" si="24"/>
        <v>-0.31285714285712629</v>
      </c>
      <c r="V94" s="609" t="s">
        <v>345</v>
      </c>
      <c r="W94" s="617">
        <v>0</v>
      </c>
      <c r="X94" s="1682" t="s">
        <v>796</v>
      </c>
      <c r="Y94" s="10"/>
    </row>
    <row r="95" spans="1:25" ht="13.25" customHeight="1">
      <c r="A95" s="2200">
        <v>44013</v>
      </c>
      <c r="B95" s="2212">
        <v>96.043511884993777</v>
      </c>
      <c r="C95" s="535">
        <f t="shared" si="19"/>
        <v>0.25010151335990827</v>
      </c>
      <c r="D95" s="614">
        <f t="shared" si="29"/>
        <v>-4.26</v>
      </c>
      <c r="E95" s="965">
        <f t="shared" si="31"/>
        <v>95.898636899906876</v>
      </c>
      <c r="F95" s="521">
        <f t="shared" si="20"/>
        <v>-6.1383241048801551E-2</v>
      </c>
      <c r="G95" s="657">
        <f t="shared" si="32"/>
        <v>96.630219975221436</v>
      </c>
      <c r="H95" s="614">
        <f t="shared" si="21"/>
        <v>-0.3836192927541191</v>
      </c>
      <c r="I95" s="432" t="s">
        <v>281</v>
      </c>
      <c r="J95" s="1744" t="str">
        <f t="shared" si="18"/>
        <v>---</v>
      </c>
      <c r="K95" s="17">
        <v>0</v>
      </c>
      <c r="L95" s="646" t="s">
        <v>797</v>
      </c>
      <c r="M95" s="10"/>
      <c r="N95" s="201">
        <v>44013</v>
      </c>
      <c r="O95" s="710">
        <v>97.77</v>
      </c>
      <c r="P95" s="36">
        <f t="shared" si="22"/>
        <v>0.67000000000000171</v>
      </c>
      <c r="Q95" s="52">
        <f t="shared" si="30"/>
        <v>-2.02</v>
      </c>
      <c r="R95" s="638">
        <f t="shared" si="33"/>
        <v>97.263333333333321</v>
      </c>
      <c r="S95" s="970">
        <f t="shared" si="23"/>
        <v>0.13333333333332575</v>
      </c>
      <c r="T95" s="699">
        <f t="shared" si="27"/>
        <v>97.801428571428573</v>
      </c>
      <c r="U95" s="52">
        <f t="shared" si="24"/>
        <v>-0.19000000000001194</v>
      </c>
      <c r="V95" s="609" t="s">
        <v>345</v>
      </c>
      <c r="W95" s="617">
        <v>0</v>
      </c>
      <c r="X95" s="1682" t="s">
        <v>797</v>
      </c>
      <c r="Y95" s="10"/>
    </row>
    <row r="96" spans="1:25" ht="13.25" customHeight="1">
      <c r="A96" s="2200">
        <v>44044</v>
      </c>
      <c r="B96" s="2212">
        <v>96.557346208693417</v>
      </c>
      <c r="C96" s="535">
        <f t="shared" si="19"/>
        <v>0.51383432369964055</v>
      </c>
      <c r="D96" s="614">
        <f t="shared" si="29"/>
        <v>-3.62</v>
      </c>
      <c r="E96" s="965">
        <f t="shared" si="31"/>
        <v>96.131422821773683</v>
      </c>
      <c r="F96" s="521">
        <f t="shared" si="20"/>
        <v>0.23278592186680669</v>
      </c>
      <c r="G96" s="657">
        <f t="shared" si="32"/>
        <v>96.400417599235354</v>
      </c>
      <c r="H96" s="614">
        <f t="shared" si="21"/>
        <v>-0.22980237598608255</v>
      </c>
      <c r="I96" s="432" t="s">
        <v>349</v>
      </c>
      <c r="J96" s="1744" t="str">
        <f t="shared" si="18"/>
        <v>---</v>
      </c>
      <c r="K96" s="17">
        <v>0</v>
      </c>
      <c r="L96" s="646" t="s">
        <v>798</v>
      </c>
      <c r="M96" s="10"/>
      <c r="N96" s="201">
        <v>44044</v>
      </c>
      <c r="O96" s="710">
        <v>98.22</v>
      </c>
      <c r="P96" s="36">
        <f t="shared" si="22"/>
        <v>0.45000000000000284</v>
      </c>
      <c r="Q96" s="52">
        <f t="shared" si="30"/>
        <v>-1.47</v>
      </c>
      <c r="R96" s="638">
        <f t="shared" si="33"/>
        <v>97.696666666666673</v>
      </c>
      <c r="S96" s="970">
        <f t="shared" si="23"/>
        <v>0.43333333333335133</v>
      </c>
      <c r="T96" s="699">
        <f t="shared" si="27"/>
        <v>97.708571428571432</v>
      </c>
      <c r="U96" s="52">
        <f t="shared" si="24"/>
        <v>-9.2857142857141639E-2</v>
      </c>
      <c r="V96" s="609" t="s">
        <v>345</v>
      </c>
      <c r="W96" s="617">
        <v>0</v>
      </c>
      <c r="X96" s="1682" t="s">
        <v>798</v>
      </c>
      <c r="Y96" s="10"/>
    </row>
    <row r="97" spans="1:25" ht="13.25" customHeight="1">
      <c r="A97" s="2200">
        <v>44075</v>
      </c>
      <c r="B97" s="2212">
        <v>97.244686353533851</v>
      </c>
      <c r="C97" s="535">
        <f t="shared" si="19"/>
        <v>0.68734014484043371</v>
      </c>
      <c r="D97" s="614">
        <f t="shared" si="29"/>
        <v>-2.72</v>
      </c>
      <c r="E97" s="965">
        <f t="shared" si="31"/>
        <v>96.61518148240701</v>
      </c>
      <c r="F97" s="521">
        <f t="shared" si="20"/>
        <v>0.48375866063332751</v>
      </c>
      <c r="G97" s="657">
        <f t="shared" si="32"/>
        <v>96.364861255928744</v>
      </c>
      <c r="H97" s="614">
        <f t="shared" si="21"/>
        <v>-3.5556343306609506E-2</v>
      </c>
      <c r="I97" s="432" t="s">
        <v>349</v>
      </c>
      <c r="J97" s="1744" t="str">
        <f t="shared" si="18"/>
        <v>---</v>
      </c>
      <c r="K97" s="17">
        <v>0</v>
      </c>
      <c r="L97" s="646" t="s">
        <v>799</v>
      </c>
      <c r="M97" s="10"/>
      <c r="N97" s="201">
        <v>44075</v>
      </c>
      <c r="O97" s="710">
        <v>98.53</v>
      </c>
      <c r="P97" s="36">
        <f t="shared" si="22"/>
        <v>0.31000000000000227</v>
      </c>
      <c r="Q97" s="52">
        <f t="shared" si="30"/>
        <v>-1.05</v>
      </c>
      <c r="R97" s="638">
        <f t="shared" si="33"/>
        <v>98.173333333333332</v>
      </c>
      <c r="S97" s="970">
        <f t="shared" si="23"/>
        <v>0.47666666666665947</v>
      </c>
      <c r="T97" s="699">
        <f t="shared" si="27"/>
        <v>97.7</v>
      </c>
      <c r="U97" s="52">
        <f t="shared" si="24"/>
        <v>-8.5714285714288962E-3</v>
      </c>
      <c r="V97" s="609" t="s">
        <v>345</v>
      </c>
      <c r="W97" s="617">
        <v>0</v>
      </c>
      <c r="X97" s="1682" t="s">
        <v>799</v>
      </c>
      <c r="Y97" s="10"/>
    </row>
    <row r="98" spans="1:25" ht="13.25" customHeight="1">
      <c r="A98" s="2200">
        <v>44105</v>
      </c>
      <c r="B98" s="2212">
        <v>97.938991428720541</v>
      </c>
      <c r="C98" s="535">
        <f t="shared" si="19"/>
        <v>0.6943050751866906</v>
      </c>
      <c r="D98" s="614">
        <f t="shared" si="29"/>
        <v>-1.67</v>
      </c>
      <c r="E98" s="965">
        <f t="shared" si="31"/>
        <v>97.247007996982617</v>
      </c>
      <c r="F98" s="521">
        <f t="shared" si="20"/>
        <v>0.63182651457560723</v>
      </c>
      <c r="G98" s="657">
        <f t="shared" si="32"/>
        <v>96.523513756972662</v>
      </c>
      <c r="H98" s="614">
        <f t="shared" si="21"/>
        <v>0.15865250104391748</v>
      </c>
      <c r="I98" s="2225" t="s">
        <v>343</v>
      </c>
      <c r="J98" s="1744" t="str">
        <f t="shared" si="18"/>
        <v>---</v>
      </c>
      <c r="K98" s="17">
        <v>0</v>
      </c>
      <c r="L98" s="646" t="s">
        <v>800</v>
      </c>
      <c r="M98" s="10"/>
      <c r="N98" s="201">
        <v>44105</v>
      </c>
      <c r="O98" s="710">
        <v>98.82</v>
      </c>
      <c r="P98" s="36">
        <f t="shared" si="22"/>
        <v>0.28999999999999204</v>
      </c>
      <c r="Q98" s="52">
        <f t="shared" si="30"/>
        <v>-0.63</v>
      </c>
      <c r="R98" s="638">
        <f t="shared" si="33"/>
        <v>98.523333333333326</v>
      </c>
      <c r="S98" s="970">
        <f t="shared" si="23"/>
        <v>0.34999999999999432</v>
      </c>
      <c r="T98" s="699">
        <f t="shared" si="27"/>
        <v>97.818571428571431</v>
      </c>
      <c r="U98" s="52">
        <f t="shared" si="24"/>
        <v>0.11857142857142833</v>
      </c>
      <c r="V98" s="609" t="s">
        <v>345</v>
      </c>
      <c r="W98" s="617">
        <v>0</v>
      </c>
      <c r="X98" s="1682" t="s">
        <v>800</v>
      </c>
      <c r="Y98" s="10"/>
    </row>
    <row r="99" spans="1:25" ht="13.25" customHeight="1">
      <c r="A99" s="2200">
        <v>44136</v>
      </c>
      <c r="B99" s="2212">
        <v>98.593529748417467</v>
      </c>
      <c r="C99" s="535">
        <f t="shared" si="19"/>
        <v>0.65453831969692544</v>
      </c>
      <c r="D99" s="614">
        <f t="shared" si="29"/>
        <v>-0.6</v>
      </c>
      <c r="E99" s="965">
        <f t="shared" si="31"/>
        <v>97.925735843557277</v>
      </c>
      <c r="F99" s="521">
        <f t="shared" si="20"/>
        <v>0.67872784657465957</v>
      </c>
      <c r="G99" s="657">
        <f t="shared" si="32"/>
        <v>96.861494919869415</v>
      </c>
      <c r="H99" s="614">
        <f t="shared" si="21"/>
        <v>0.33798116289675306</v>
      </c>
      <c r="I99" s="2225" t="s">
        <v>343</v>
      </c>
      <c r="J99" s="1744" t="str">
        <f t="shared" si="18"/>
        <v>---</v>
      </c>
      <c r="K99" s="17">
        <v>0</v>
      </c>
      <c r="L99" s="646" t="s">
        <v>801</v>
      </c>
      <c r="M99" s="10"/>
      <c r="N99" s="201">
        <v>44136</v>
      </c>
      <c r="O99" s="710">
        <v>99.12</v>
      </c>
      <c r="P99" s="36">
        <f t="shared" si="22"/>
        <v>0.30000000000001137</v>
      </c>
      <c r="Q99" s="52">
        <f t="shared" si="30"/>
        <v>-0.17</v>
      </c>
      <c r="R99" s="638">
        <f t="shared" si="33"/>
        <v>98.823333333333338</v>
      </c>
      <c r="S99" s="970">
        <f t="shared" si="23"/>
        <v>0.30000000000001137</v>
      </c>
      <c r="T99" s="699">
        <f t="shared" si="27"/>
        <v>98.068571428571417</v>
      </c>
      <c r="U99" s="52">
        <f t="shared" si="24"/>
        <v>0.24999999999998579</v>
      </c>
      <c r="V99" s="609" t="s">
        <v>345</v>
      </c>
      <c r="W99" s="617">
        <v>0</v>
      </c>
      <c r="X99" s="1682" t="s">
        <v>801</v>
      </c>
      <c r="Y99" s="10"/>
    </row>
    <row r="100" spans="1:25" ht="13.25" customHeight="1">
      <c r="A100" s="2207">
        <v>44166</v>
      </c>
      <c r="B100" s="2213">
        <v>99.177274898229143</v>
      </c>
      <c r="C100" s="586">
        <f t="shared" si="19"/>
        <v>0.58374514981167636</v>
      </c>
      <c r="D100" s="814">
        <f t="shared" si="29"/>
        <v>0.45</v>
      </c>
      <c r="E100" s="966">
        <f t="shared" si="31"/>
        <v>98.569932025122384</v>
      </c>
      <c r="F100" s="704">
        <f t="shared" si="20"/>
        <v>0.64419618156510694</v>
      </c>
      <c r="G100" s="637">
        <f t="shared" si="32"/>
        <v>97.335535842031717</v>
      </c>
      <c r="H100" s="814">
        <f t="shared" si="21"/>
        <v>0.47404092216230254</v>
      </c>
      <c r="I100" s="2226" t="s">
        <v>343</v>
      </c>
      <c r="J100" s="1744" t="str">
        <f t="shared" si="18"/>
        <v>---</v>
      </c>
      <c r="K100" s="17">
        <v>0</v>
      </c>
      <c r="L100" s="649" t="s">
        <v>787</v>
      </c>
      <c r="M100" s="10"/>
      <c r="N100" s="202">
        <v>44166</v>
      </c>
      <c r="O100" s="711">
        <v>99.4</v>
      </c>
      <c r="P100" s="242">
        <f t="shared" si="22"/>
        <v>0.28000000000000114</v>
      </c>
      <c r="Q100" s="550">
        <f t="shared" si="30"/>
        <v>0.3</v>
      </c>
      <c r="R100" s="644">
        <f t="shared" si="33"/>
        <v>99.113333333333344</v>
      </c>
      <c r="S100" s="1000">
        <f t="shared" si="23"/>
        <v>0.29000000000000625</v>
      </c>
      <c r="T100" s="930">
        <f t="shared" si="27"/>
        <v>98.422857142857126</v>
      </c>
      <c r="U100" s="550">
        <f t="shared" si="24"/>
        <v>0.35428571428570876</v>
      </c>
      <c r="V100" s="609" t="s">
        <v>345</v>
      </c>
      <c r="W100" s="617">
        <v>0</v>
      </c>
      <c r="X100" s="1687" t="s">
        <v>787</v>
      </c>
      <c r="Y100" s="10"/>
    </row>
    <row r="101" spans="1:25" ht="13.25" customHeight="1">
      <c r="A101" s="2199">
        <v>44197</v>
      </c>
      <c r="B101" s="2214">
        <v>99.668443884072374</v>
      </c>
      <c r="C101" s="535">
        <f t="shared" si="19"/>
        <v>0.4911689858432311</v>
      </c>
      <c r="D101" s="523">
        <f t="shared" si="29"/>
        <v>1.53</v>
      </c>
      <c r="E101" s="965">
        <f t="shared" si="31"/>
        <v>99.146416176906328</v>
      </c>
      <c r="F101" s="697">
        <f t="shared" si="20"/>
        <v>0.5764841517839443</v>
      </c>
      <c r="G101" s="657">
        <f t="shared" si="32"/>
        <v>97.889112058094369</v>
      </c>
      <c r="H101" s="523">
        <f t="shared" si="21"/>
        <v>0.55357621606265184</v>
      </c>
      <c r="I101" s="2225" t="s">
        <v>343</v>
      </c>
      <c r="J101" s="1506" t="str">
        <f t="shared" si="18"/>
        <v>---</v>
      </c>
      <c r="K101" s="17">
        <v>0</v>
      </c>
      <c r="L101" s="646" t="s">
        <v>759</v>
      </c>
      <c r="M101" s="10"/>
      <c r="N101" s="316">
        <v>44197</v>
      </c>
      <c r="O101" s="710">
        <v>99.68</v>
      </c>
      <c r="P101" s="36">
        <f t="shared" si="22"/>
        <v>0.28000000000000114</v>
      </c>
      <c r="Q101" s="52">
        <f t="shared" si="30"/>
        <v>0.82</v>
      </c>
      <c r="R101" s="638">
        <f t="shared" si="33"/>
        <v>99.40000000000002</v>
      </c>
      <c r="S101" s="970">
        <f t="shared" si="23"/>
        <v>0.28666666666667595</v>
      </c>
      <c r="T101" s="699">
        <f t="shared" si="27"/>
        <v>98.791428571428568</v>
      </c>
      <c r="U101" s="52">
        <f t="shared" si="24"/>
        <v>0.36857142857144254</v>
      </c>
      <c r="V101" s="627" t="s">
        <v>345</v>
      </c>
      <c r="W101" s="261">
        <v>0</v>
      </c>
      <c r="X101" s="1682" t="s">
        <v>759</v>
      </c>
      <c r="Y101" s="10"/>
    </row>
    <row r="102" spans="1:25" ht="13.25" customHeight="1">
      <c r="A102" s="2199">
        <v>44228</v>
      </c>
      <c r="B102" s="2214">
        <v>100.06582061314634</v>
      </c>
      <c r="C102" s="535">
        <f t="shared" si="19"/>
        <v>0.3973767290739687</v>
      </c>
      <c r="D102" s="523">
        <f t="shared" si="29"/>
        <v>2.64</v>
      </c>
      <c r="E102" s="965">
        <f t="shared" si="31"/>
        <v>99.63717979848262</v>
      </c>
      <c r="F102" s="697">
        <f t="shared" si="20"/>
        <v>0.49076362157629205</v>
      </c>
      <c r="G102" s="657">
        <f t="shared" si="32"/>
        <v>98.463727590687611</v>
      </c>
      <c r="H102" s="523">
        <f t="shared" si="21"/>
        <v>0.57461553259324205</v>
      </c>
      <c r="I102" s="2225" t="s">
        <v>343</v>
      </c>
      <c r="J102" s="1506" t="str">
        <f t="shared" si="18"/>
        <v>---</v>
      </c>
      <c r="K102" s="17">
        <v>0</v>
      </c>
      <c r="L102" s="646" t="s">
        <v>767</v>
      </c>
      <c r="M102" s="10"/>
      <c r="N102" s="316">
        <v>44228</v>
      </c>
      <c r="O102" s="710">
        <v>99.95</v>
      </c>
      <c r="P102" s="36">
        <f t="shared" si="22"/>
        <v>0.26999999999999602</v>
      </c>
      <c r="Q102" s="52">
        <f t="shared" si="30"/>
        <v>1.38</v>
      </c>
      <c r="R102" s="638">
        <f t="shared" si="33"/>
        <v>99.676666666666677</v>
      </c>
      <c r="S102" s="970">
        <f t="shared" si="23"/>
        <v>0.27666666666665662</v>
      </c>
      <c r="T102" s="699">
        <f t="shared" si="27"/>
        <v>99.102857142857147</v>
      </c>
      <c r="U102" s="52">
        <f t="shared" si="24"/>
        <v>0.31142857142857849</v>
      </c>
      <c r="V102" s="609" t="s">
        <v>345</v>
      </c>
      <c r="W102" s="617">
        <v>0</v>
      </c>
      <c r="X102" s="1682" t="s">
        <v>767</v>
      </c>
      <c r="Y102" s="10"/>
    </row>
    <row r="103" spans="1:25" ht="13.25" customHeight="1">
      <c r="A103" s="2200">
        <v>44256</v>
      </c>
      <c r="B103" s="2214">
        <v>100.3709772761234</v>
      </c>
      <c r="C103" s="535">
        <f t="shared" si="19"/>
        <v>0.30515666297705479</v>
      </c>
      <c r="D103" s="523">
        <f t="shared" si="29"/>
        <v>3.66</v>
      </c>
      <c r="E103" s="965">
        <f t="shared" si="31"/>
        <v>100.03508059111402</v>
      </c>
      <c r="F103" s="697">
        <f t="shared" si="20"/>
        <v>0.39790079263140399</v>
      </c>
      <c r="G103" s="657">
        <f t="shared" si="32"/>
        <v>99.008532028891864</v>
      </c>
      <c r="H103" s="523">
        <f t="shared" si="21"/>
        <v>0.54480443820425251</v>
      </c>
      <c r="I103" s="2225" t="s">
        <v>343</v>
      </c>
      <c r="J103" s="1506" t="str">
        <f t="shared" si="18"/>
        <v>---</v>
      </c>
      <c r="K103" s="17">
        <v>0</v>
      </c>
      <c r="L103" s="646" t="s">
        <v>776</v>
      </c>
      <c r="M103" s="10"/>
      <c r="N103" s="201">
        <v>44256</v>
      </c>
      <c r="O103" s="710">
        <v>100.19</v>
      </c>
      <c r="P103" s="36">
        <f t="shared" si="22"/>
        <v>0.23999999999999488</v>
      </c>
      <c r="Q103" s="52">
        <f t="shared" si="30"/>
        <v>2.25</v>
      </c>
      <c r="R103" s="638">
        <f t="shared" si="33"/>
        <v>99.94</v>
      </c>
      <c r="S103" s="970">
        <f t="shared" si="23"/>
        <v>0.26333333333332121</v>
      </c>
      <c r="T103" s="699">
        <f t="shared" si="27"/>
        <v>99.384285714285724</v>
      </c>
      <c r="U103" s="52">
        <f t="shared" si="24"/>
        <v>0.28142857142857736</v>
      </c>
      <c r="V103" s="609" t="s">
        <v>345</v>
      </c>
      <c r="W103" s="617">
        <v>0</v>
      </c>
      <c r="X103" s="1682" t="s">
        <v>776</v>
      </c>
      <c r="Y103" s="10"/>
    </row>
    <row r="104" spans="1:25" ht="13.25" customHeight="1">
      <c r="A104" s="2200">
        <v>44287</v>
      </c>
      <c r="B104" s="2214">
        <v>100.58300169360156</v>
      </c>
      <c r="C104" s="535">
        <f t="shared" si="19"/>
        <v>0.21202441747816181</v>
      </c>
      <c r="D104" s="523">
        <f t="shared" si="29"/>
        <v>4.53</v>
      </c>
      <c r="E104" s="965">
        <f t="shared" si="31"/>
        <v>100.33993319429044</v>
      </c>
      <c r="F104" s="697">
        <f t="shared" si="20"/>
        <v>0.30485260317641405</v>
      </c>
      <c r="G104" s="657">
        <f t="shared" si="32"/>
        <v>99.48543422033012</v>
      </c>
      <c r="H104" s="523">
        <f t="shared" si="21"/>
        <v>0.4769021914382563</v>
      </c>
      <c r="I104" s="2225" t="s">
        <v>343</v>
      </c>
      <c r="J104" s="1506" t="str">
        <f t="shared" si="18"/>
        <v>---</v>
      </c>
      <c r="K104" s="17">
        <v>0</v>
      </c>
      <c r="L104" s="646" t="s">
        <v>777</v>
      </c>
      <c r="M104" s="10"/>
      <c r="N104" s="201">
        <v>44287</v>
      </c>
      <c r="O104" s="710">
        <v>100.4</v>
      </c>
      <c r="P104" s="36">
        <f t="shared" si="22"/>
        <v>0.21000000000000796</v>
      </c>
      <c r="Q104" s="52">
        <f t="shared" si="30"/>
        <v>3.11</v>
      </c>
      <c r="R104" s="638">
        <f t="shared" si="33"/>
        <v>100.17999999999999</v>
      </c>
      <c r="S104" s="970">
        <f t="shared" si="23"/>
        <v>0.23999999999999488</v>
      </c>
      <c r="T104" s="699">
        <f t="shared" si="27"/>
        <v>99.651428571428582</v>
      </c>
      <c r="U104" s="52">
        <f t="shared" si="24"/>
        <v>0.26714285714285779</v>
      </c>
      <c r="V104" s="609" t="s">
        <v>345</v>
      </c>
      <c r="W104" s="617">
        <v>0</v>
      </c>
      <c r="X104" s="1682" t="s">
        <v>777</v>
      </c>
      <c r="Y104" s="10"/>
    </row>
    <row r="105" spans="1:25" ht="13.25" customHeight="1">
      <c r="A105" s="2200">
        <v>44317</v>
      </c>
      <c r="B105" s="2212">
        <v>100.6954934447745</v>
      </c>
      <c r="C105" s="535">
        <f t="shared" si="19"/>
        <v>0.1124917511729393</v>
      </c>
      <c r="D105" s="523">
        <f t="shared" si="29"/>
        <v>5.05</v>
      </c>
      <c r="E105" s="965">
        <f t="shared" si="31"/>
        <v>100.5498241381665</v>
      </c>
      <c r="F105" s="697">
        <f t="shared" si="20"/>
        <v>0.20989094387606144</v>
      </c>
      <c r="G105" s="657">
        <f t="shared" si="32"/>
        <v>99.87922022262353</v>
      </c>
      <c r="H105" s="523">
        <f t="shared" si="21"/>
        <v>0.39378600229341032</v>
      </c>
      <c r="I105" s="2225" t="s">
        <v>343</v>
      </c>
      <c r="J105" s="2515" t="str">
        <f t="shared" si="18"/>
        <v>---</v>
      </c>
      <c r="K105" s="17">
        <v>0</v>
      </c>
      <c r="L105" s="646" t="s">
        <v>778</v>
      </c>
      <c r="M105" s="10"/>
      <c r="N105" s="201">
        <v>44317</v>
      </c>
      <c r="O105" s="710">
        <v>100.55</v>
      </c>
      <c r="P105" s="36">
        <f t="shared" si="22"/>
        <v>0.14999999999999147</v>
      </c>
      <c r="Q105" s="52">
        <f t="shared" si="30"/>
        <v>3.75</v>
      </c>
      <c r="R105" s="638">
        <f t="shared" si="33"/>
        <v>100.38</v>
      </c>
      <c r="S105" s="970">
        <f t="shared" si="23"/>
        <v>0.20000000000000284</v>
      </c>
      <c r="T105" s="699">
        <f t="shared" si="27"/>
        <v>99.898571428571429</v>
      </c>
      <c r="U105" s="52">
        <f t="shared" si="24"/>
        <v>0.24714285714284756</v>
      </c>
      <c r="V105" s="609" t="s">
        <v>345</v>
      </c>
      <c r="W105" s="617">
        <v>0</v>
      </c>
      <c r="X105" s="1682" t="s">
        <v>778</v>
      </c>
      <c r="Y105" s="10"/>
    </row>
    <row r="106" spans="1:25" ht="13.25" customHeight="1">
      <c r="A106" s="2200">
        <v>44348</v>
      </c>
      <c r="B106" s="2212">
        <v>100.71480004360996</v>
      </c>
      <c r="C106" s="535">
        <f t="shared" si="19"/>
        <v>1.9306598835456157E-2</v>
      </c>
      <c r="D106" s="523">
        <f t="shared" si="29"/>
        <v>5.14</v>
      </c>
      <c r="E106" s="965">
        <f t="shared" si="31"/>
        <v>100.66443172732868</v>
      </c>
      <c r="F106" s="697">
        <f t="shared" si="20"/>
        <v>0.11460758916217628</v>
      </c>
      <c r="G106" s="657">
        <f t="shared" si="32"/>
        <v>100.18225883622245</v>
      </c>
      <c r="H106" s="523">
        <f t="shared" si="21"/>
        <v>0.30303861359891471</v>
      </c>
      <c r="I106" s="2225" t="s">
        <v>803</v>
      </c>
      <c r="J106" s="1506" t="str">
        <f t="shared" si="18"/>
        <v>---</v>
      </c>
      <c r="K106" s="17">
        <v>0</v>
      </c>
      <c r="L106" s="646" t="s">
        <v>796</v>
      </c>
      <c r="M106" s="10"/>
      <c r="N106" s="201">
        <v>44348</v>
      </c>
      <c r="O106" s="710">
        <v>100.64</v>
      </c>
      <c r="P106" s="36">
        <f t="shared" si="22"/>
        <v>9.0000000000003411E-2</v>
      </c>
      <c r="Q106" s="52">
        <f t="shared" si="30"/>
        <v>3.65</v>
      </c>
      <c r="R106" s="638">
        <f t="shared" si="33"/>
        <v>100.52999999999999</v>
      </c>
      <c r="S106" s="970">
        <f t="shared" si="23"/>
        <v>0.14999999999999147</v>
      </c>
      <c r="T106" s="699">
        <f t="shared" si="27"/>
        <v>100.11571428571428</v>
      </c>
      <c r="U106" s="52">
        <f t="shared" si="24"/>
        <v>0.21714285714284642</v>
      </c>
      <c r="V106" s="609" t="s">
        <v>345</v>
      </c>
      <c r="W106" s="617">
        <v>0</v>
      </c>
      <c r="X106" s="1682" t="s">
        <v>796</v>
      </c>
      <c r="Y106" s="10"/>
    </row>
    <row r="107" spans="1:25" ht="13.25" customHeight="1">
      <c r="A107" s="2200">
        <v>44378</v>
      </c>
      <c r="B107" s="2212">
        <v>100.67405959787484</v>
      </c>
      <c r="C107" s="535">
        <f t="shared" si="19"/>
        <v>-4.0740445735110598E-2</v>
      </c>
      <c r="D107" s="523">
        <f t="shared" si="29"/>
        <v>4.82</v>
      </c>
      <c r="E107" s="965">
        <f t="shared" si="31"/>
        <v>100.69478436208642</v>
      </c>
      <c r="F107" s="697">
        <f t="shared" si="20"/>
        <v>3.035263475774741E-2</v>
      </c>
      <c r="G107" s="657">
        <f t="shared" si="32"/>
        <v>100.39608522188612</v>
      </c>
      <c r="H107" s="523">
        <f t="shared" si="21"/>
        <v>0.21382638566367973</v>
      </c>
      <c r="I107" s="2225" t="s">
        <v>803</v>
      </c>
      <c r="J107" s="1506" t="str">
        <f t="shared" si="18"/>
        <v>---</v>
      </c>
      <c r="K107" s="17">
        <v>0</v>
      </c>
      <c r="L107" s="646" t="s">
        <v>797</v>
      </c>
      <c r="M107" s="10"/>
      <c r="N107" s="201">
        <v>44378</v>
      </c>
      <c r="O107" s="710">
        <v>100.67</v>
      </c>
      <c r="P107" s="36">
        <f t="shared" si="22"/>
        <v>3.0000000000001137E-2</v>
      </c>
      <c r="Q107" s="52">
        <f t="shared" si="30"/>
        <v>2.97</v>
      </c>
      <c r="R107" s="638">
        <f t="shared" si="33"/>
        <v>100.62</v>
      </c>
      <c r="S107" s="970">
        <f t="shared" si="23"/>
        <v>9.0000000000017621E-2</v>
      </c>
      <c r="T107" s="699">
        <f t="shared" si="27"/>
        <v>100.29714285714286</v>
      </c>
      <c r="U107" s="52">
        <f t="shared" si="24"/>
        <v>0.18142857142858304</v>
      </c>
      <c r="V107" s="609" t="s">
        <v>345</v>
      </c>
      <c r="W107" s="617">
        <v>0</v>
      </c>
      <c r="X107" s="1682" t="s">
        <v>797</v>
      </c>
      <c r="Y107" s="10"/>
    </row>
    <row r="108" spans="1:25" ht="13.25" customHeight="1">
      <c r="A108" s="2200">
        <v>44409</v>
      </c>
      <c r="B108" s="2212">
        <v>100.60073334646414</v>
      </c>
      <c r="C108" s="535">
        <f t="shared" si="19"/>
        <v>-7.3326251410705368E-2</v>
      </c>
      <c r="D108" s="523">
        <f t="shared" si="29"/>
        <v>4.1900000000000004</v>
      </c>
      <c r="E108" s="965">
        <f t="shared" si="31"/>
        <v>100.66319766264964</v>
      </c>
      <c r="F108" s="697">
        <f t="shared" si="20"/>
        <v>-3.1586699436786603E-2</v>
      </c>
      <c r="G108" s="657">
        <f t="shared" si="32"/>
        <v>100.52926943079925</v>
      </c>
      <c r="H108" s="523">
        <f t="shared" si="21"/>
        <v>0.13318420891312144</v>
      </c>
      <c r="I108" s="432" t="s">
        <v>281</v>
      </c>
      <c r="J108" s="1506" t="str">
        <f t="shared" si="18"/>
        <v>---</v>
      </c>
      <c r="K108" s="17">
        <v>0</v>
      </c>
      <c r="L108" s="646" t="s">
        <v>798</v>
      </c>
      <c r="M108" s="10"/>
      <c r="N108" s="201">
        <v>44409</v>
      </c>
      <c r="O108" s="710">
        <v>100.66</v>
      </c>
      <c r="P108" s="36">
        <f t="shared" si="22"/>
        <v>-1.0000000000005116E-2</v>
      </c>
      <c r="Q108" s="52">
        <f t="shared" si="30"/>
        <v>2.48</v>
      </c>
      <c r="R108" s="638">
        <f t="shared" si="33"/>
        <v>100.65666666666668</v>
      </c>
      <c r="S108" s="970">
        <f t="shared" si="23"/>
        <v>3.6666666666675951E-2</v>
      </c>
      <c r="T108" s="699">
        <f t="shared" si="27"/>
        <v>100.43714285714285</v>
      </c>
      <c r="U108" s="52">
        <f t="shared" si="24"/>
        <v>0.13999999999998636</v>
      </c>
      <c r="V108" s="609" t="s">
        <v>345</v>
      </c>
      <c r="W108" s="617">
        <v>0</v>
      </c>
      <c r="X108" s="1682" t="s">
        <v>798</v>
      </c>
      <c r="Y108" s="10"/>
    </row>
    <row r="109" spans="1:25" ht="13.25" customHeight="1">
      <c r="A109" s="2200">
        <v>44440</v>
      </c>
      <c r="B109" s="2212">
        <v>100.52920885035257</v>
      </c>
      <c r="C109" s="535">
        <f t="shared" si="19"/>
        <v>-7.1524496111564417E-2</v>
      </c>
      <c r="D109" s="523">
        <f t="shared" si="29"/>
        <v>3.38</v>
      </c>
      <c r="E109" s="965">
        <f t="shared" si="31"/>
        <v>100.60133393156384</v>
      </c>
      <c r="F109" s="697">
        <f t="shared" si="20"/>
        <v>-6.1863731085793461E-2</v>
      </c>
      <c r="G109" s="657">
        <f t="shared" si="32"/>
        <v>100.59546775040015</v>
      </c>
      <c r="H109" s="523">
        <f t="shared" si="21"/>
        <v>6.619831960090039E-2</v>
      </c>
      <c r="I109" s="432" t="s">
        <v>281</v>
      </c>
      <c r="J109" s="1506" t="str">
        <f t="shared" si="18"/>
        <v>---</v>
      </c>
      <c r="K109" s="17">
        <v>0</v>
      </c>
      <c r="L109" s="646" t="s">
        <v>799</v>
      </c>
      <c r="M109" s="10"/>
      <c r="N109" s="201">
        <v>44440</v>
      </c>
      <c r="O109" s="710">
        <v>100.65</v>
      </c>
      <c r="P109" s="36">
        <f t="shared" si="22"/>
        <v>-9.9999999999909051E-3</v>
      </c>
      <c r="Q109" s="52">
        <f t="shared" si="30"/>
        <v>2.15</v>
      </c>
      <c r="R109" s="638">
        <f t="shared" si="33"/>
        <v>100.66000000000001</v>
      </c>
      <c r="S109" s="970">
        <f t="shared" si="23"/>
        <v>3.3333333333303017E-3</v>
      </c>
      <c r="T109" s="699">
        <f t="shared" si="27"/>
        <v>100.53714285714285</v>
      </c>
      <c r="U109" s="52">
        <f t="shared" si="24"/>
        <v>0.10000000000000853</v>
      </c>
      <c r="V109" s="609" t="s">
        <v>345</v>
      </c>
      <c r="W109" s="617">
        <v>0</v>
      </c>
      <c r="X109" s="1682" t="s">
        <v>799</v>
      </c>
      <c r="Y109" s="10"/>
    </row>
    <row r="110" spans="1:25" ht="13.25" customHeight="1">
      <c r="A110" s="2200">
        <v>44470</v>
      </c>
      <c r="B110" s="2212">
        <v>100.51590046124645</v>
      </c>
      <c r="C110" s="535">
        <f t="shared" si="19"/>
        <v>-1.3308389106128971E-2</v>
      </c>
      <c r="D110" s="523">
        <f t="shared" si="29"/>
        <v>2.63</v>
      </c>
      <c r="E110" s="965">
        <f t="shared" si="31"/>
        <v>100.54861421935441</v>
      </c>
      <c r="F110" s="697">
        <f t="shared" si="20"/>
        <v>-5.271971220943783E-2</v>
      </c>
      <c r="G110" s="657">
        <f t="shared" si="32"/>
        <v>100.61617106256058</v>
      </c>
      <c r="H110" s="523">
        <f t="shared" si="21"/>
        <v>2.0703312160435416E-2</v>
      </c>
      <c r="I110" s="432" t="s">
        <v>281</v>
      </c>
      <c r="J110" s="1506" t="str">
        <f t="shared" si="18"/>
        <v>---</v>
      </c>
      <c r="K110" s="17">
        <v>0</v>
      </c>
      <c r="L110" s="646" t="s">
        <v>800</v>
      </c>
      <c r="M110" s="10"/>
      <c r="N110" s="201">
        <v>44470</v>
      </c>
      <c r="O110" s="710">
        <v>100.64</v>
      </c>
      <c r="P110" s="36">
        <f t="shared" si="22"/>
        <v>-1.0000000000005116E-2</v>
      </c>
      <c r="Q110" s="52">
        <f t="shared" si="30"/>
        <v>1.84</v>
      </c>
      <c r="R110" s="638">
        <f t="shared" si="33"/>
        <v>100.64999999999999</v>
      </c>
      <c r="S110" s="970">
        <f t="shared" si="23"/>
        <v>-1.0000000000019327E-2</v>
      </c>
      <c r="T110" s="699">
        <f t="shared" si="27"/>
        <v>100.60142857142856</v>
      </c>
      <c r="U110" s="52">
        <f t="shared" si="24"/>
        <v>6.4285714285702511E-2</v>
      </c>
      <c r="V110" s="609" t="s">
        <v>345</v>
      </c>
      <c r="W110" s="617">
        <v>0</v>
      </c>
      <c r="X110" s="1682" t="s">
        <v>800</v>
      </c>
      <c r="Y110" s="10"/>
    </row>
    <row r="111" spans="1:25" ht="13.25" customHeight="1">
      <c r="A111" s="2200">
        <v>44501</v>
      </c>
      <c r="B111" s="2212">
        <v>100.55315937056042</v>
      </c>
      <c r="C111" s="535">
        <f t="shared" si="19"/>
        <v>3.7258909313976574E-2</v>
      </c>
      <c r="D111" s="523">
        <f t="shared" si="29"/>
        <v>1.99</v>
      </c>
      <c r="E111" s="965">
        <f t="shared" ref="E111:E113" si="34">SUM(B109:B111)/3</f>
        <v>100.53275622738647</v>
      </c>
      <c r="F111" s="697">
        <f t="shared" si="20"/>
        <v>-1.5857991967934026E-2</v>
      </c>
      <c r="G111" s="657">
        <f t="shared" ref="G111:G113" si="35">SUM(B105:B111)/7</f>
        <v>100.6119078735547</v>
      </c>
      <c r="H111" s="523">
        <f t="shared" si="21"/>
        <v>-4.2631890058828503E-3</v>
      </c>
      <c r="I111" s="432" t="s">
        <v>281</v>
      </c>
      <c r="J111" s="1506" t="str">
        <f t="shared" si="18"/>
        <v>---</v>
      </c>
      <c r="K111" s="17">
        <v>0</v>
      </c>
      <c r="L111" s="646" t="s">
        <v>801</v>
      </c>
      <c r="M111" s="10"/>
      <c r="N111" s="201">
        <v>44501</v>
      </c>
      <c r="O111" s="710">
        <v>100.64</v>
      </c>
      <c r="P111" s="36">
        <f t="shared" si="22"/>
        <v>0</v>
      </c>
      <c r="Q111" s="52">
        <f t="shared" si="30"/>
        <v>1.53</v>
      </c>
      <c r="R111" s="638">
        <f t="shared" si="33"/>
        <v>100.64333333333333</v>
      </c>
      <c r="S111" s="970">
        <f t="shared" si="23"/>
        <v>-6.6666666666606034E-3</v>
      </c>
      <c r="T111" s="699">
        <f t="shared" si="27"/>
        <v>100.63571428571427</v>
      </c>
      <c r="U111" s="52">
        <f t="shared" si="24"/>
        <v>3.4285714285715585E-2</v>
      </c>
      <c r="V111" s="609" t="s">
        <v>345</v>
      </c>
      <c r="W111" s="617">
        <v>0</v>
      </c>
      <c r="X111" s="1682" t="s">
        <v>801</v>
      </c>
      <c r="Y111" s="10"/>
    </row>
    <row r="112" spans="1:25" ht="13.25" customHeight="1">
      <c r="A112" s="2207">
        <v>44531</v>
      </c>
      <c r="B112" s="2213">
        <v>100.62587489425607</v>
      </c>
      <c r="C112" s="586">
        <f t="shared" si="19"/>
        <v>7.2715523695649154E-2</v>
      </c>
      <c r="D112" s="654">
        <f t="shared" si="29"/>
        <v>1.46</v>
      </c>
      <c r="E112" s="966">
        <f t="shared" si="34"/>
        <v>100.56497824202097</v>
      </c>
      <c r="F112" s="698">
        <f t="shared" si="20"/>
        <v>3.2222014634498919E-2</v>
      </c>
      <c r="G112" s="637">
        <f t="shared" si="35"/>
        <v>100.60196236633779</v>
      </c>
      <c r="H112" s="654">
        <f t="shared" si="21"/>
        <v>-9.9455072169121195E-3</v>
      </c>
      <c r="I112" s="2228" t="s">
        <v>281</v>
      </c>
      <c r="J112" s="1704" t="str">
        <f t="shared" si="18"/>
        <v>---</v>
      </c>
      <c r="K112" s="2714">
        <v>0</v>
      </c>
      <c r="L112" s="649" t="s">
        <v>787</v>
      </c>
      <c r="M112" s="10"/>
      <c r="N112" s="201">
        <v>44531</v>
      </c>
      <c r="O112" s="710">
        <v>100.66</v>
      </c>
      <c r="P112" s="36">
        <f t="shared" si="22"/>
        <v>1.9999999999996021E-2</v>
      </c>
      <c r="Q112" s="52">
        <f t="shared" si="30"/>
        <v>1.27</v>
      </c>
      <c r="R112" s="638">
        <f t="shared" si="33"/>
        <v>100.64666666666666</v>
      </c>
      <c r="S112" s="970">
        <f t="shared" si="23"/>
        <v>3.3333333333303017E-3</v>
      </c>
      <c r="T112" s="699">
        <f t="shared" si="27"/>
        <v>100.65142857142857</v>
      </c>
      <c r="U112" s="52">
        <f t="shared" si="24"/>
        <v>1.5714285714295784E-2</v>
      </c>
      <c r="V112" s="626" t="s">
        <v>345</v>
      </c>
      <c r="W112" s="1045">
        <v>0</v>
      </c>
      <c r="X112" s="1682" t="s">
        <v>787</v>
      </c>
      <c r="Y112" s="10"/>
    </row>
    <row r="113" spans="1:25" ht="13.25" customHeight="1">
      <c r="A113" s="2199">
        <v>44562</v>
      </c>
      <c r="B113" s="2212">
        <v>100.73733878767054</v>
      </c>
      <c r="C113" s="535">
        <f t="shared" si="19"/>
        <v>0.1114638934144665</v>
      </c>
      <c r="D113" s="523">
        <f t="shared" si="29"/>
        <v>1.07</v>
      </c>
      <c r="E113" s="965">
        <f t="shared" si="34"/>
        <v>100.63879101749568</v>
      </c>
      <c r="F113" s="697">
        <f t="shared" si="20"/>
        <v>7.3812775474706882E-2</v>
      </c>
      <c r="G113" s="657">
        <f t="shared" si="35"/>
        <v>100.60518218691787</v>
      </c>
      <c r="H113" s="523">
        <f t="shared" si="21"/>
        <v>3.2198205800852975E-3</v>
      </c>
      <c r="I113" s="2202" t="s">
        <v>281</v>
      </c>
      <c r="J113" s="1506" t="str">
        <f t="shared" si="18"/>
        <v>---</v>
      </c>
      <c r="K113" s="17">
        <v>0</v>
      </c>
      <c r="L113" s="646" t="s">
        <v>759</v>
      </c>
      <c r="M113" s="10"/>
      <c r="N113" s="315">
        <v>44562</v>
      </c>
      <c r="O113" s="712">
        <v>100.66</v>
      </c>
      <c r="P113" s="734">
        <f t="shared" si="22"/>
        <v>0</v>
      </c>
      <c r="Q113" s="695">
        <f t="shared" si="30"/>
        <v>0.98</v>
      </c>
      <c r="R113" s="642">
        <f t="shared" si="33"/>
        <v>100.65333333333335</v>
      </c>
      <c r="S113" s="643">
        <f t="shared" si="23"/>
        <v>6.6666666666890251E-3</v>
      </c>
      <c r="T113" s="735">
        <f t="shared" si="27"/>
        <v>100.65428571428571</v>
      </c>
      <c r="U113" s="547">
        <f t="shared" si="24"/>
        <v>2.8571428571382285E-3</v>
      </c>
      <c r="V113" s="1695" t="s">
        <v>345</v>
      </c>
      <c r="W113" s="1047">
        <v>0</v>
      </c>
      <c r="X113" s="1689" t="s">
        <v>759</v>
      </c>
      <c r="Y113" s="10"/>
    </row>
    <row r="114" spans="1:25" ht="13.25" customHeight="1">
      <c r="A114" s="2199">
        <v>44593</v>
      </c>
      <c r="B114" s="2212">
        <v>100.90225861061789</v>
      </c>
      <c r="C114" s="535">
        <f t="shared" si="19"/>
        <v>0.16491982294735408</v>
      </c>
      <c r="D114" s="523">
        <f t="shared" si="29"/>
        <v>0.84</v>
      </c>
      <c r="E114" s="965">
        <f t="shared" ref="E114:E133" si="36">SUM(B112:B114)/3</f>
        <v>100.75515743084816</v>
      </c>
      <c r="F114" s="697">
        <f t="shared" si="20"/>
        <v>0.11636641335248044</v>
      </c>
      <c r="G114" s="657">
        <f t="shared" ref="G114:G131" si="37">SUM(B108:B114)/7</f>
        <v>100.63778204588117</v>
      </c>
      <c r="H114" s="523">
        <f t="shared" si="21"/>
        <v>3.2599858963294537E-2</v>
      </c>
      <c r="I114" s="432" t="s">
        <v>281</v>
      </c>
      <c r="J114" s="1506" t="str">
        <f t="shared" si="18"/>
        <v>---</v>
      </c>
      <c r="K114" s="17">
        <v>0</v>
      </c>
      <c r="L114" s="646" t="s">
        <v>767</v>
      </c>
      <c r="M114" s="10"/>
      <c r="N114" s="316">
        <v>44593</v>
      </c>
      <c r="O114" s="710">
        <v>100.64</v>
      </c>
      <c r="P114" s="733">
        <f t="shared" si="22"/>
        <v>-1.9999999999996021E-2</v>
      </c>
      <c r="Q114" s="263">
        <f t="shared" si="30"/>
        <v>0.69</v>
      </c>
      <c r="R114" s="394">
        <f t="shared" si="33"/>
        <v>100.65333333333332</v>
      </c>
      <c r="S114" s="297">
        <f t="shared" si="23"/>
        <v>0</v>
      </c>
      <c r="T114" s="699">
        <f t="shared" si="27"/>
        <v>100.64999999999999</v>
      </c>
      <c r="U114" s="52">
        <f t="shared" si="24"/>
        <v>-4.2857142857144481E-3</v>
      </c>
      <c r="V114" s="1696" t="s">
        <v>345</v>
      </c>
      <c r="W114" s="1048">
        <v>0</v>
      </c>
      <c r="X114" s="1682" t="s">
        <v>767</v>
      </c>
      <c r="Y114" s="10"/>
    </row>
    <row r="115" spans="1:25" ht="13.25" customHeight="1">
      <c r="A115" s="2200">
        <v>44621</v>
      </c>
      <c r="B115" s="2212">
        <v>101.10824716267234</v>
      </c>
      <c r="C115" s="535">
        <f t="shared" si="19"/>
        <v>0.20598855205444977</v>
      </c>
      <c r="D115" s="523">
        <f t="shared" si="29"/>
        <v>0.73</v>
      </c>
      <c r="E115" s="965">
        <f t="shared" si="36"/>
        <v>100.91594818698691</v>
      </c>
      <c r="F115" s="697">
        <f t="shared" si="20"/>
        <v>0.16079075613875204</v>
      </c>
      <c r="G115" s="657">
        <f t="shared" si="37"/>
        <v>100.71028401962518</v>
      </c>
      <c r="H115" s="523">
        <f t="shared" si="21"/>
        <v>7.2501973744010684E-2</v>
      </c>
      <c r="I115" s="2225" t="s">
        <v>350</v>
      </c>
      <c r="J115" s="1506" t="str">
        <f t="shared" si="18"/>
        <v>---</v>
      </c>
      <c r="K115" s="17">
        <v>0</v>
      </c>
      <c r="L115" s="646" t="s">
        <v>776</v>
      </c>
      <c r="M115" s="10"/>
      <c r="N115" s="201">
        <v>44621</v>
      </c>
      <c r="O115" s="710">
        <v>100.61</v>
      </c>
      <c r="P115" s="733">
        <f t="shared" si="22"/>
        <v>-3.0000000000001137E-2</v>
      </c>
      <c r="Q115" s="263">
        <f t="shared" si="30"/>
        <v>0.42</v>
      </c>
      <c r="R115" s="394">
        <f t="shared" si="33"/>
        <v>100.63666666666667</v>
      </c>
      <c r="S115" s="297">
        <f t="shared" si="23"/>
        <v>-1.6666666666651508E-2</v>
      </c>
      <c r="T115" s="699">
        <f t="shared" si="27"/>
        <v>100.64285714285714</v>
      </c>
      <c r="U115" s="52">
        <f t="shared" si="24"/>
        <v>-7.1428571428526766E-3</v>
      </c>
      <c r="V115" s="1696" t="s">
        <v>345</v>
      </c>
      <c r="W115" s="1048">
        <v>0</v>
      </c>
      <c r="X115" s="1682" t="s">
        <v>776</v>
      </c>
      <c r="Y115" s="10"/>
    </row>
    <row r="116" spans="1:25" ht="13.25" customHeight="1">
      <c r="A116" s="2200">
        <v>44652</v>
      </c>
      <c r="B116" s="2212">
        <v>101.28120753906201</v>
      </c>
      <c r="C116" s="535">
        <f t="shared" si="19"/>
        <v>0.17296037638966766</v>
      </c>
      <c r="D116" s="523">
        <f t="shared" si="29"/>
        <v>0.69</v>
      </c>
      <c r="E116" s="965">
        <f t="shared" si="36"/>
        <v>101.09723777078408</v>
      </c>
      <c r="F116" s="697">
        <f t="shared" si="20"/>
        <v>0.18128958379716664</v>
      </c>
      <c r="G116" s="657">
        <f t="shared" si="37"/>
        <v>100.81771240372653</v>
      </c>
      <c r="H116" s="523">
        <f t="shared" si="21"/>
        <v>0.10742838410135391</v>
      </c>
      <c r="I116" s="2225" t="s">
        <v>350</v>
      </c>
      <c r="J116" s="1506" t="str">
        <f t="shared" si="18"/>
        <v>---</v>
      </c>
      <c r="K116" s="17">
        <v>0</v>
      </c>
      <c r="L116" s="646" t="s">
        <v>777</v>
      </c>
      <c r="M116" s="10"/>
      <c r="N116" s="201">
        <v>44652</v>
      </c>
      <c r="O116" s="710">
        <v>100.56</v>
      </c>
      <c r="P116" s="733">
        <f t="shared" si="22"/>
        <v>-4.9999999999997158E-2</v>
      </c>
      <c r="Q116" s="263">
        <f t="shared" si="30"/>
        <v>0.16</v>
      </c>
      <c r="R116" s="394">
        <f t="shared" si="33"/>
        <v>100.60333333333334</v>
      </c>
      <c r="S116" s="297">
        <f t="shared" si="23"/>
        <v>-3.3333333333331439E-2</v>
      </c>
      <c r="T116" s="699">
        <f t="shared" si="27"/>
        <v>100.63000000000001</v>
      </c>
      <c r="U116" s="52">
        <f t="shared" si="24"/>
        <v>-1.2857142857129134E-2</v>
      </c>
      <c r="V116" s="1696" t="s">
        <v>345</v>
      </c>
      <c r="W116" s="1048">
        <v>0</v>
      </c>
      <c r="X116" s="1682" t="s">
        <v>777</v>
      </c>
      <c r="Y116" s="10"/>
    </row>
    <row r="117" spans="1:25" ht="13.25" customHeight="1">
      <c r="A117" s="2200">
        <v>44682</v>
      </c>
      <c r="B117" s="2212">
        <v>101.38433413738971</v>
      </c>
      <c r="C117" s="535">
        <f t="shared" si="19"/>
        <v>0.10312659832770521</v>
      </c>
      <c r="D117" s="523">
        <f t="shared" si="29"/>
        <v>0.68</v>
      </c>
      <c r="E117" s="965">
        <f t="shared" si="36"/>
        <v>101.25792961304136</v>
      </c>
      <c r="F117" s="697">
        <f t="shared" si="20"/>
        <v>0.16069184225727895</v>
      </c>
      <c r="G117" s="657">
        <f t="shared" si="37"/>
        <v>100.94177435746128</v>
      </c>
      <c r="H117" s="523">
        <f t="shared" si="21"/>
        <v>0.12406195373475271</v>
      </c>
      <c r="I117" s="2225" t="s">
        <v>343</v>
      </c>
      <c r="J117" s="1506" t="str">
        <f t="shared" si="18"/>
        <v>---</v>
      </c>
      <c r="K117" s="17">
        <v>0</v>
      </c>
      <c r="L117" s="646" t="s">
        <v>778</v>
      </c>
      <c r="M117" s="10"/>
      <c r="N117" s="201">
        <v>44682</v>
      </c>
      <c r="O117" s="710">
        <v>100.51</v>
      </c>
      <c r="P117" s="733">
        <f t="shared" si="22"/>
        <v>-4.9999999999997158E-2</v>
      </c>
      <c r="Q117" s="263">
        <f t="shared" si="30"/>
        <v>-0.04</v>
      </c>
      <c r="R117" s="394">
        <f t="shared" si="33"/>
        <v>100.56</v>
      </c>
      <c r="S117" s="297">
        <f t="shared" si="23"/>
        <v>-4.3333333333336554E-2</v>
      </c>
      <c r="T117" s="699">
        <f t="shared" si="27"/>
        <v>100.61142857142856</v>
      </c>
      <c r="U117" s="52">
        <f t="shared" si="24"/>
        <v>-1.8571428571448223E-2</v>
      </c>
      <c r="V117" s="1696" t="s">
        <v>345</v>
      </c>
      <c r="W117" s="1048">
        <v>0</v>
      </c>
      <c r="X117" s="1682" t="s">
        <v>778</v>
      </c>
      <c r="Y117" s="10"/>
    </row>
    <row r="118" spans="1:25" ht="13.25" customHeight="1">
      <c r="A118" s="2200">
        <v>44713</v>
      </c>
      <c r="B118" s="2212">
        <v>101.46615176889696</v>
      </c>
      <c r="C118" s="535">
        <f t="shared" si="19"/>
        <v>8.1817631507249189E-2</v>
      </c>
      <c r="D118" s="523">
        <f t="shared" si="29"/>
        <v>0.75</v>
      </c>
      <c r="E118" s="965">
        <f t="shared" si="36"/>
        <v>101.37723114844955</v>
      </c>
      <c r="F118" s="697">
        <f t="shared" si="20"/>
        <v>0.11930153540819788</v>
      </c>
      <c r="G118" s="657">
        <f t="shared" si="37"/>
        <v>101.07220184293793</v>
      </c>
      <c r="H118" s="523">
        <f t="shared" si="21"/>
        <v>0.13042748547664473</v>
      </c>
      <c r="I118" s="2225" t="s">
        <v>343</v>
      </c>
      <c r="J118" s="1506" t="str">
        <f t="shared" si="18"/>
        <v>---</v>
      </c>
      <c r="K118" s="17">
        <v>0</v>
      </c>
      <c r="L118" s="646" t="s">
        <v>796</v>
      </c>
      <c r="M118" s="10"/>
      <c r="N118" s="201">
        <v>44713</v>
      </c>
      <c r="O118" s="710">
        <v>100.45</v>
      </c>
      <c r="P118" s="733">
        <f t="shared" si="22"/>
        <v>-6.0000000000002274E-2</v>
      </c>
      <c r="Q118" s="263">
        <f t="shared" si="30"/>
        <v>-0.19</v>
      </c>
      <c r="R118" s="394">
        <f t="shared" si="33"/>
        <v>100.50666666666666</v>
      </c>
      <c r="S118" s="297">
        <f t="shared" si="23"/>
        <v>-5.333333333334167E-2</v>
      </c>
      <c r="T118" s="699">
        <f t="shared" si="27"/>
        <v>100.58428571428571</v>
      </c>
      <c r="U118" s="52">
        <f t="shared" si="24"/>
        <v>-2.7142857142848698E-2</v>
      </c>
      <c r="V118" s="1696" t="s">
        <v>345</v>
      </c>
      <c r="W118" s="1048">
        <v>0</v>
      </c>
      <c r="X118" s="1682" t="s">
        <v>796</v>
      </c>
      <c r="Y118" s="10"/>
    </row>
    <row r="119" spans="1:25" ht="13.25" customHeight="1">
      <c r="A119" s="2200">
        <v>44743</v>
      </c>
      <c r="B119" s="2212">
        <v>101.50081799418244</v>
      </c>
      <c r="C119" s="535">
        <f t="shared" si="19"/>
        <v>3.4666225285477026E-2</v>
      </c>
      <c r="D119" s="523">
        <f t="shared" si="29"/>
        <v>0.82</v>
      </c>
      <c r="E119" s="965">
        <f t="shared" si="36"/>
        <v>101.45043463348971</v>
      </c>
      <c r="F119" s="697">
        <f t="shared" si="20"/>
        <v>7.3203485040153282E-2</v>
      </c>
      <c r="G119" s="657">
        <f t="shared" si="37"/>
        <v>101.19719371435598</v>
      </c>
      <c r="H119" s="523">
        <f t="shared" si="21"/>
        <v>0.12499187141804668</v>
      </c>
      <c r="I119" s="2225" t="s">
        <v>343</v>
      </c>
      <c r="J119" s="1506" t="str">
        <f t="shared" si="18"/>
        <v>---</v>
      </c>
      <c r="K119" s="17">
        <v>0</v>
      </c>
      <c r="L119" s="646" t="s">
        <v>797</v>
      </c>
      <c r="M119" s="10"/>
      <c r="N119" s="201">
        <v>44743</v>
      </c>
      <c r="O119" s="710">
        <v>100.39</v>
      </c>
      <c r="P119" s="733">
        <f t="shared" si="22"/>
        <v>-6.0000000000002274E-2</v>
      </c>
      <c r="Q119" s="263">
        <f t="shared" si="30"/>
        <v>-0.28000000000000003</v>
      </c>
      <c r="R119" s="394">
        <f t="shared" si="33"/>
        <v>100.45</v>
      </c>
      <c r="S119" s="297">
        <f t="shared" si="23"/>
        <v>-5.6666666666657761E-2</v>
      </c>
      <c r="T119" s="699">
        <f t="shared" si="27"/>
        <v>100.5457142857143</v>
      </c>
      <c r="U119" s="52">
        <f t="shared" si="24"/>
        <v>-3.8571428571415822E-2</v>
      </c>
      <c r="V119" s="1696" t="s">
        <v>345</v>
      </c>
      <c r="W119" s="1048">
        <v>0</v>
      </c>
      <c r="X119" s="1682" t="s">
        <v>797</v>
      </c>
      <c r="Y119" s="10"/>
    </row>
    <row r="120" spans="1:25" ht="13.25" customHeight="1">
      <c r="A120" s="2200">
        <v>44774</v>
      </c>
      <c r="B120" s="2212">
        <v>101.50055835357597</v>
      </c>
      <c r="C120" s="535">
        <f t="shared" si="19"/>
        <v>-2.5964060647254428E-4</v>
      </c>
      <c r="D120" s="523">
        <f t="shared" si="29"/>
        <v>0.89</v>
      </c>
      <c r="E120" s="965">
        <f t="shared" si="36"/>
        <v>101.48917603888513</v>
      </c>
      <c r="F120" s="697">
        <f t="shared" si="20"/>
        <v>3.8741405395427364E-2</v>
      </c>
      <c r="G120" s="657">
        <f t="shared" si="37"/>
        <v>101.30622508091389</v>
      </c>
      <c r="H120" s="523">
        <f t="shared" si="21"/>
        <v>0.10903136655791457</v>
      </c>
      <c r="I120" s="2225" t="s">
        <v>343</v>
      </c>
      <c r="J120" s="1506" t="str">
        <f t="shared" si="18"/>
        <v>山</v>
      </c>
      <c r="K120" s="17">
        <v>1</v>
      </c>
      <c r="L120" s="646" t="s">
        <v>798</v>
      </c>
      <c r="M120" s="10"/>
      <c r="N120" s="201">
        <v>44774</v>
      </c>
      <c r="O120" s="710">
        <v>100.34</v>
      </c>
      <c r="P120" s="733">
        <f t="shared" si="22"/>
        <v>-4.9999999999997158E-2</v>
      </c>
      <c r="Q120" s="263">
        <f t="shared" si="30"/>
        <v>-0.32</v>
      </c>
      <c r="R120" s="394">
        <f t="shared" si="33"/>
        <v>100.39333333333333</v>
      </c>
      <c r="S120" s="297">
        <f t="shared" si="23"/>
        <v>-5.6666666666671972E-2</v>
      </c>
      <c r="T120" s="699">
        <f t="shared" si="27"/>
        <v>100.5</v>
      </c>
      <c r="U120" s="52">
        <f t="shared" si="24"/>
        <v>-4.5714285714296921E-2</v>
      </c>
      <c r="V120" s="1696" t="s">
        <v>345</v>
      </c>
      <c r="W120" s="1048">
        <v>0</v>
      </c>
      <c r="X120" s="1682" t="s">
        <v>798</v>
      </c>
      <c r="Y120" s="10"/>
    </row>
    <row r="121" spans="1:25" ht="13.25" customHeight="1">
      <c r="A121" s="2200">
        <v>44805</v>
      </c>
      <c r="B121" s="2212">
        <v>101.47168135519992</v>
      </c>
      <c r="C121" s="535">
        <f t="shared" si="19"/>
        <v>-2.8876998376048846E-2</v>
      </c>
      <c r="D121" s="523">
        <f t="shared" si="29"/>
        <v>0.94</v>
      </c>
      <c r="E121" s="965">
        <f t="shared" si="36"/>
        <v>101.49101923431944</v>
      </c>
      <c r="F121" s="697">
        <f t="shared" si="20"/>
        <v>1.8431954343043344E-3</v>
      </c>
      <c r="G121" s="657">
        <f t="shared" si="37"/>
        <v>101.38757118728277</v>
      </c>
      <c r="H121" s="523">
        <f t="shared" si="21"/>
        <v>8.1346106368883397E-2</v>
      </c>
      <c r="I121" s="2225" t="s">
        <v>343</v>
      </c>
      <c r="J121" s="1506" t="str">
        <f t="shared" si="18"/>
        <v>---</v>
      </c>
      <c r="K121" s="17">
        <v>0</v>
      </c>
      <c r="L121" s="646" t="s">
        <v>799</v>
      </c>
      <c r="M121" s="10"/>
      <c r="N121" s="201">
        <v>44805</v>
      </c>
      <c r="O121" s="710">
        <v>100.28</v>
      </c>
      <c r="P121" s="733">
        <f t="shared" si="22"/>
        <v>-6.0000000000002274E-2</v>
      </c>
      <c r="Q121" s="263">
        <f t="shared" si="30"/>
        <v>-0.37</v>
      </c>
      <c r="R121" s="394">
        <f t="shared" si="33"/>
        <v>100.33666666666666</v>
      </c>
      <c r="S121" s="297">
        <f t="shared" si="23"/>
        <v>-5.6666666666671972E-2</v>
      </c>
      <c r="T121" s="699">
        <f t="shared" si="27"/>
        <v>100.44857142857143</v>
      </c>
      <c r="U121" s="52">
        <f t="shared" si="24"/>
        <v>-5.1428571428573377E-2</v>
      </c>
      <c r="V121" s="1696" t="s">
        <v>345</v>
      </c>
      <c r="W121" s="1048">
        <v>0</v>
      </c>
      <c r="X121" s="1682" t="s">
        <v>799</v>
      </c>
      <c r="Y121" s="10"/>
    </row>
    <row r="122" spans="1:25" ht="13.25" customHeight="1">
      <c r="A122" s="2200">
        <v>44835</v>
      </c>
      <c r="B122" s="2212">
        <v>101.43602276182187</v>
      </c>
      <c r="C122" s="535">
        <f t="shared" si="19"/>
        <v>-3.5658593378045111E-2</v>
      </c>
      <c r="D122" s="523">
        <f t="shared" si="29"/>
        <v>0.92</v>
      </c>
      <c r="E122" s="965">
        <f t="shared" si="36"/>
        <v>101.46942082353257</v>
      </c>
      <c r="F122" s="697">
        <f t="shared" si="20"/>
        <v>-2.1598410786864974E-2</v>
      </c>
      <c r="G122" s="657">
        <f t="shared" si="37"/>
        <v>101.43439627287556</v>
      </c>
      <c r="H122" s="523">
        <f t="shared" si="21"/>
        <v>4.6825085592786309E-2</v>
      </c>
      <c r="I122" s="2225" t="s">
        <v>343</v>
      </c>
      <c r="J122" s="1506" t="str">
        <f t="shared" si="18"/>
        <v>---</v>
      </c>
      <c r="K122" s="17">
        <v>0</v>
      </c>
      <c r="L122" s="646" t="s">
        <v>800</v>
      </c>
      <c r="M122" s="10"/>
      <c r="N122" s="201">
        <v>44835</v>
      </c>
      <c r="O122" s="710">
        <v>100.22</v>
      </c>
      <c r="P122" s="733">
        <f t="shared" si="22"/>
        <v>-6.0000000000002274E-2</v>
      </c>
      <c r="Q122" s="263">
        <f t="shared" si="30"/>
        <v>-0.42</v>
      </c>
      <c r="R122" s="394">
        <f t="shared" si="33"/>
        <v>100.28000000000002</v>
      </c>
      <c r="S122" s="297">
        <f t="shared" si="23"/>
        <v>-5.666666666664355E-2</v>
      </c>
      <c r="T122" s="699">
        <f t="shared" si="27"/>
        <v>100.39285714285714</v>
      </c>
      <c r="U122" s="52">
        <f t="shared" si="24"/>
        <v>-5.5714285714287826E-2</v>
      </c>
      <c r="V122" s="1696" t="s">
        <v>345</v>
      </c>
      <c r="W122" s="1048">
        <v>0</v>
      </c>
      <c r="X122" s="1682" t="s">
        <v>800</v>
      </c>
      <c r="Y122" s="10"/>
    </row>
    <row r="123" spans="1:25" ht="13.25" customHeight="1">
      <c r="A123" s="2200">
        <v>44866</v>
      </c>
      <c r="B123" s="2212">
        <v>101.33542847372193</v>
      </c>
      <c r="C123" s="535">
        <f t="shared" si="19"/>
        <v>-0.10059428809994131</v>
      </c>
      <c r="D123" s="523">
        <f t="shared" si="29"/>
        <v>0.78</v>
      </c>
      <c r="E123" s="965">
        <f t="shared" si="36"/>
        <v>101.41437753024792</v>
      </c>
      <c r="F123" s="697">
        <f t="shared" si="20"/>
        <v>-5.5043293284654737E-2</v>
      </c>
      <c r="G123" s="657">
        <f t="shared" si="37"/>
        <v>101.44214212068411</v>
      </c>
      <c r="H123" s="523">
        <f t="shared" si="21"/>
        <v>7.7458478085503657E-3</v>
      </c>
      <c r="I123" s="2225" t="s">
        <v>343</v>
      </c>
      <c r="J123" s="1506" t="str">
        <f t="shared" si="18"/>
        <v>---</v>
      </c>
      <c r="K123" s="17">
        <v>0</v>
      </c>
      <c r="L123" s="646" t="s">
        <v>801</v>
      </c>
      <c r="M123" s="10"/>
      <c r="N123" s="201">
        <v>44866</v>
      </c>
      <c r="O123" s="710">
        <v>100.17</v>
      </c>
      <c r="P123" s="733">
        <f t="shared" si="22"/>
        <v>-4.9999999999997158E-2</v>
      </c>
      <c r="Q123" s="263">
        <f t="shared" si="30"/>
        <v>-0.47</v>
      </c>
      <c r="R123" s="394">
        <f t="shared" si="33"/>
        <v>100.22333333333334</v>
      </c>
      <c r="S123" s="297">
        <f t="shared" si="23"/>
        <v>-5.6666666666671972E-2</v>
      </c>
      <c r="T123" s="699">
        <f t="shared" si="27"/>
        <v>100.33714285714287</v>
      </c>
      <c r="U123" s="52">
        <f t="shared" si="24"/>
        <v>-5.5714285714273615E-2</v>
      </c>
      <c r="V123" s="1696" t="s">
        <v>345</v>
      </c>
      <c r="W123" s="1048">
        <v>0</v>
      </c>
      <c r="X123" s="1682" t="s">
        <v>801</v>
      </c>
      <c r="Y123" s="10"/>
    </row>
    <row r="124" spans="1:25" ht="13.25" customHeight="1">
      <c r="A124" s="2207">
        <v>44896</v>
      </c>
      <c r="B124" s="2213">
        <v>101.16855647502979</v>
      </c>
      <c r="C124" s="586">
        <f t="shared" si="19"/>
        <v>-0.16687199869214453</v>
      </c>
      <c r="D124" s="654">
        <f t="shared" si="29"/>
        <v>0.54</v>
      </c>
      <c r="E124" s="966">
        <f t="shared" si="36"/>
        <v>101.31333590352453</v>
      </c>
      <c r="F124" s="698">
        <f t="shared" si="20"/>
        <v>-0.10104162672338646</v>
      </c>
      <c r="G124" s="637">
        <f t="shared" si="37"/>
        <v>101.41131674034698</v>
      </c>
      <c r="H124" s="523">
        <f t="shared" si="21"/>
        <v>-3.0825380337134334E-2</v>
      </c>
      <c r="I124" s="2225" t="s">
        <v>803</v>
      </c>
      <c r="J124" s="1704" t="str">
        <f t="shared" si="18"/>
        <v>---</v>
      </c>
      <c r="K124" s="2714">
        <v>0</v>
      </c>
      <c r="L124" s="649" t="s">
        <v>787</v>
      </c>
      <c r="M124" s="10"/>
      <c r="N124" s="202">
        <v>44896</v>
      </c>
      <c r="O124" s="711">
        <v>100.13</v>
      </c>
      <c r="P124" s="929">
        <f t="shared" si="22"/>
        <v>-4.0000000000006253E-2</v>
      </c>
      <c r="Q124" s="543">
        <f t="shared" si="30"/>
        <v>-0.53</v>
      </c>
      <c r="R124" s="492">
        <f t="shared" si="33"/>
        <v>100.17333333333333</v>
      </c>
      <c r="S124" s="490">
        <f t="shared" si="23"/>
        <v>-5.0000000000011369E-2</v>
      </c>
      <c r="T124" s="930">
        <f t="shared" si="27"/>
        <v>100.28285714285714</v>
      </c>
      <c r="U124" s="550">
        <f t="shared" si="24"/>
        <v>-5.4285714285725817E-2</v>
      </c>
      <c r="V124" s="1697" t="s">
        <v>345</v>
      </c>
      <c r="W124" s="1505">
        <v>0</v>
      </c>
      <c r="X124" s="1687" t="s">
        <v>787</v>
      </c>
      <c r="Y124" s="10"/>
    </row>
    <row r="125" spans="1:25" ht="14.25" customHeight="1">
      <c r="A125" s="2199">
        <v>44927</v>
      </c>
      <c r="B125" s="2216">
        <v>100.96773408486308</v>
      </c>
      <c r="C125" s="615">
        <f t="shared" si="19"/>
        <v>-0.20082239016670655</v>
      </c>
      <c r="D125" s="655">
        <f t="shared" si="29"/>
        <v>0.23</v>
      </c>
      <c r="E125" s="967">
        <f t="shared" si="36"/>
        <v>101.1572396778716</v>
      </c>
      <c r="F125" s="696">
        <f t="shared" si="20"/>
        <v>-0.1560962256529308</v>
      </c>
      <c r="G125" s="656">
        <f t="shared" si="37"/>
        <v>101.34011421405644</v>
      </c>
      <c r="H125" s="1035">
        <f t="shared" si="21"/>
        <v>-7.1202526290534252E-2</v>
      </c>
      <c r="I125" s="2227" t="s">
        <v>803</v>
      </c>
      <c r="J125" s="1506" t="str">
        <f t="shared" si="18"/>
        <v>---</v>
      </c>
      <c r="K125" s="17">
        <v>0</v>
      </c>
      <c r="L125" s="646" t="s">
        <v>759</v>
      </c>
      <c r="M125" s="10"/>
      <c r="N125" s="316">
        <v>44927</v>
      </c>
      <c r="O125" s="2229">
        <v>100.1</v>
      </c>
      <c r="P125" s="36">
        <f t="shared" si="22"/>
        <v>-3.0000000000001137E-2</v>
      </c>
      <c r="Q125" s="52">
        <f t="shared" si="30"/>
        <v>-0.56000000000000005</v>
      </c>
      <c r="R125" s="638">
        <f t="shared" si="33"/>
        <v>100.13333333333333</v>
      </c>
      <c r="S125" s="970">
        <f t="shared" si="23"/>
        <v>-4.0000000000006253E-2</v>
      </c>
      <c r="T125" s="699">
        <f t="shared" si="27"/>
        <v>100.23285714285714</v>
      </c>
      <c r="U125" s="263">
        <f t="shared" si="24"/>
        <v>-4.9999999999997158E-2</v>
      </c>
      <c r="V125" s="1506" t="s">
        <v>345</v>
      </c>
      <c r="W125" s="1507">
        <v>0</v>
      </c>
      <c r="X125" s="1682" t="s">
        <v>759</v>
      </c>
      <c r="Y125" s="10"/>
    </row>
    <row r="126" spans="1:25" ht="14.25" customHeight="1">
      <c r="A126" s="2199">
        <v>44958</v>
      </c>
      <c r="B126" s="2214">
        <v>100.73800462394128</v>
      </c>
      <c r="C126" s="535">
        <f t="shared" si="19"/>
        <v>-0.2297294609218028</v>
      </c>
      <c r="D126" s="614">
        <f t="shared" si="29"/>
        <v>-0.16</v>
      </c>
      <c r="E126" s="965">
        <f t="shared" si="36"/>
        <v>100.95809839461138</v>
      </c>
      <c r="F126" s="521">
        <f t="shared" si="20"/>
        <v>-0.19914128326021796</v>
      </c>
      <c r="G126" s="657">
        <f t="shared" si="37"/>
        <v>101.23114087545055</v>
      </c>
      <c r="H126" s="523">
        <f t="shared" si="21"/>
        <v>-0.10897333860589242</v>
      </c>
      <c r="I126" s="432" t="s">
        <v>281</v>
      </c>
      <c r="J126" s="1506" t="str">
        <f t="shared" si="18"/>
        <v>---</v>
      </c>
      <c r="K126" s="17">
        <v>0</v>
      </c>
      <c r="L126" s="646" t="s">
        <v>767</v>
      </c>
      <c r="M126" s="10"/>
      <c r="N126" s="316">
        <v>44958</v>
      </c>
      <c r="O126" s="2229">
        <v>100.09</v>
      </c>
      <c r="P126" s="36">
        <f t="shared" si="22"/>
        <v>-9.9999999999909051E-3</v>
      </c>
      <c r="Q126" s="52">
        <f t="shared" si="30"/>
        <v>-0.55000000000000004</v>
      </c>
      <c r="R126" s="638">
        <f t="shared" si="33"/>
        <v>100.10666666666667</v>
      </c>
      <c r="S126" s="970">
        <f t="shared" si="23"/>
        <v>-2.6666666666656624E-2</v>
      </c>
      <c r="T126" s="699">
        <f t="shared" si="27"/>
        <v>100.19000000000001</v>
      </c>
      <c r="U126" s="263">
        <f t="shared" si="24"/>
        <v>-4.285714285713027E-2</v>
      </c>
      <c r="V126" s="1506" t="s">
        <v>345</v>
      </c>
      <c r="W126" s="1507">
        <v>0</v>
      </c>
      <c r="X126" s="1682" t="s">
        <v>767</v>
      </c>
      <c r="Y126" s="10"/>
    </row>
    <row r="127" spans="1:25" ht="14.25" customHeight="1">
      <c r="A127" s="2200">
        <v>44986</v>
      </c>
      <c r="B127" s="2214">
        <v>100.56977475095982</v>
      </c>
      <c r="C127" s="535">
        <f t="shared" si="19"/>
        <v>-0.1682298729814562</v>
      </c>
      <c r="D127" s="614">
        <f t="shared" si="29"/>
        <v>-0.53</v>
      </c>
      <c r="E127" s="965">
        <f t="shared" si="36"/>
        <v>100.75850448658805</v>
      </c>
      <c r="F127" s="521">
        <f t="shared" si="20"/>
        <v>-0.19959390802333132</v>
      </c>
      <c r="G127" s="657">
        <f t="shared" si="37"/>
        <v>101.09817178936252</v>
      </c>
      <c r="H127" s="523">
        <f t="shared" si="21"/>
        <v>-0.13296908608802482</v>
      </c>
      <c r="I127" s="2202" t="s">
        <v>281</v>
      </c>
      <c r="J127" s="1506" t="str">
        <f t="shared" si="18"/>
        <v>---</v>
      </c>
      <c r="K127" s="17">
        <v>0</v>
      </c>
      <c r="L127" s="646" t="s">
        <v>776</v>
      </c>
      <c r="M127" s="10"/>
      <c r="N127" s="201">
        <v>44986</v>
      </c>
      <c r="O127" s="2229">
        <v>100.08</v>
      </c>
      <c r="P127" s="36">
        <f t="shared" si="22"/>
        <v>-1.0000000000005116E-2</v>
      </c>
      <c r="Q127" s="52">
        <f t="shared" si="30"/>
        <v>-0.53</v>
      </c>
      <c r="R127" s="638">
        <f t="shared" si="33"/>
        <v>100.08999999999999</v>
      </c>
      <c r="S127" s="970">
        <f t="shared" si="23"/>
        <v>-1.666666666667993E-2</v>
      </c>
      <c r="T127" s="699">
        <f t="shared" si="27"/>
        <v>100.15285714285714</v>
      </c>
      <c r="U127" s="263">
        <f t="shared" si="24"/>
        <v>-3.7142857142868024E-2</v>
      </c>
      <c r="V127" s="1506" t="s">
        <v>345</v>
      </c>
      <c r="W127" s="1507">
        <v>0</v>
      </c>
      <c r="X127" s="1682" t="s">
        <v>776</v>
      </c>
      <c r="Y127" s="10"/>
    </row>
    <row r="128" spans="1:25" ht="14.25" customHeight="1">
      <c r="A128" s="2200">
        <v>45017</v>
      </c>
      <c r="B128" s="2214">
        <v>100.45297188496448</v>
      </c>
      <c r="C128" s="535">
        <f t="shared" si="19"/>
        <v>-0.11680286599533929</v>
      </c>
      <c r="D128" s="614">
        <f t="shared" si="29"/>
        <v>-0.82</v>
      </c>
      <c r="E128" s="965">
        <f t="shared" si="36"/>
        <v>100.58691708662185</v>
      </c>
      <c r="F128" s="521">
        <f t="shared" si="20"/>
        <v>-0.17158739996619943</v>
      </c>
      <c r="G128" s="657">
        <f t="shared" si="37"/>
        <v>100.95264186504316</v>
      </c>
      <c r="H128" s="523">
        <f t="shared" si="21"/>
        <v>-0.14552992431936218</v>
      </c>
      <c r="I128" s="2202" t="s">
        <v>281</v>
      </c>
      <c r="J128" s="1506" t="str">
        <f t="shared" si="18"/>
        <v>---</v>
      </c>
      <c r="K128" s="17">
        <v>0</v>
      </c>
      <c r="L128" s="646" t="s">
        <v>777</v>
      </c>
      <c r="M128" s="10"/>
      <c r="N128" s="201">
        <v>45017</v>
      </c>
      <c r="O128" s="2229">
        <v>100.07</v>
      </c>
      <c r="P128" s="36">
        <f t="shared" si="22"/>
        <v>-1.0000000000005116E-2</v>
      </c>
      <c r="Q128" s="52">
        <f t="shared" si="30"/>
        <v>-0.49</v>
      </c>
      <c r="R128" s="638">
        <f t="shared" si="33"/>
        <v>100.08</v>
      </c>
      <c r="S128" s="970">
        <f t="shared" si="23"/>
        <v>-9.9999999999909051E-3</v>
      </c>
      <c r="T128" s="699">
        <f t="shared" si="27"/>
        <v>100.12285714285716</v>
      </c>
      <c r="U128" s="263">
        <f t="shared" si="24"/>
        <v>-2.9999999999986926E-2</v>
      </c>
      <c r="V128" s="1506" t="s">
        <v>345</v>
      </c>
      <c r="W128" s="1507">
        <v>0</v>
      </c>
      <c r="X128" s="1682" t="s">
        <v>777</v>
      </c>
      <c r="Y128" s="10"/>
    </row>
    <row r="129" spans="1:25" ht="14.25" customHeight="1">
      <c r="A129" s="2200">
        <v>45047</v>
      </c>
      <c r="B129" s="2214">
        <v>100.36215623521504</v>
      </c>
      <c r="C129" s="535">
        <f t="shared" si="19"/>
        <v>-9.081564974944456E-2</v>
      </c>
      <c r="D129" s="614">
        <f t="shared" si="29"/>
        <v>-1.01</v>
      </c>
      <c r="E129" s="965">
        <f t="shared" si="36"/>
        <v>100.46163429037978</v>
      </c>
      <c r="F129" s="521">
        <f t="shared" si="20"/>
        <v>-0.12528279624207528</v>
      </c>
      <c r="G129" s="657">
        <f t="shared" si="37"/>
        <v>100.7992323612422</v>
      </c>
      <c r="H129" s="523">
        <f t="shared" si="21"/>
        <v>-0.15340950380095819</v>
      </c>
      <c r="I129" s="2225" t="s">
        <v>350</v>
      </c>
      <c r="J129" s="1506" t="str">
        <f t="shared" si="18"/>
        <v>---</v>
      </c>
      <c r="K129" s="17">
        <v>0</v>
      </c>
      <c r="L129" s="646" t="s">
        <v>778</v>
      </c>
      <c r="M129" s="10"/>
      <c r="N129" s="201">
        <v>45047</v>
      </c>
      <c r="O129" s="1881">
        <v>100.06</v>
      </c>
      <c r="P129" s="36">
        <f t="shared" si="22"/>
        <v>-9.9999999999909051E-3</v>
      </c>
      <c r="Q129" s="52">
        <f t="shared" si="30"/>
        <v>-0.45</v>
      </c>
      <c r="R129" s="638">
        <f t="shared" si="33"/>
        <v>100.07</v>
      </c>
      <c r="S129" s="970">
        <f t="shared" si="23"/>
        <v>-1.0000000000005116E-2</v>
      </c>
      <c r="T129" s="699">
        <f t="shared" si="27"/>
        <v>100.10000000000001</v>
      </c>
      <c r="U129" s="263">
        <f t="shared" si="24"/>
        <v>-2.285714285714846E-2</v>
      </c>
      <c r="V129" s="1506" t="s">
        <v>345</v>
      </c>
      <c r="W129" s="1507">
        <v>0</v>
      </c>
      <c r="X129" s="1682" t="s">
        <v>778</v>
      </c>
      <c r="Y129" s="10"/>
    </row>
    <row r="130" spans="1:25" ht="14.25" customHeight="1">
      <c r="A130" s="2200">
        <v>45078</v>
      </c>
      <c r="B130" s="2214">
        <v>100.28687902497529</v>
      </c>
      <c r="C130" s="535">
        <f t="shared" si="19"/>
        <v>-7.5277210239747205E-2</v>
      </c>
      <c r="D130" s="614">
        <f t="shared" si="29"/>
        <v>-1.1599999999999999</v>
      </c>
      <c r="E130" s="965">
        <f t="shared" si="36"/>
        <v>100.3673357150516</v>
      </c>
      <c r="F130" s="521">
        <f t="shared" si="20"/>
        <v>-9.4298575328181755E-2</v>
      </c>
      <c r="G130" s="657">
        <f t="shared" si="37"/>
        <v>100.64943958284982</v>
      </c>
      <c r="H130" s="523">
        <f t="shared" si="21"/>
        <v>-0.14979277839238136</v>
      </c>
      <c r="I130" s="2225" t="s">
        <v>343</v>
      </c>
      <c r="J130" s="1506" t="str">
        <f t="shared" si="18"/>
        <v>---</v>
      </c>
      <c r="K130" s="17">
        <v>0</v>
      </c>
      <c r="L130" s="646" t="s">
        <v>796</v>
      </c>
      <c r="M130" s="10"/>
      <c r="N130" s="201">
        <v>45078</v>
      </c>
      <c r="O130" s="1881">
        <v>100.06</v>
      </c>
      <c r="P130" s="36">
        <f t="shared" si="22"/>
        <v>0</v>
      </c>
      <c r="Q130" s="52">
        <f t="shared" si="30"/>
        <v>-0.39</v>
      </c>
      <c r="R130" s="638">
        <f t="shared" si="33"/>
        <v>100.06333333333333</v>
      </c>
      <c r="S130" s="970">
        <f t="shared" si="23"/>
        <v>-6.6666666666606034E-3</v>
      </c>
      <c r="T130" s="699">
        <f t="shared" si="27"/>
        <v>100.0842857142857</v>
      </c>
      <c r="U130" s="263">
        <f t="shared" si="24"/>
        <v>-1.5714285714309995E-2</v>
      </c>
      <c r="V130" s="1506" t="s">
        <v>345</v>
      </c>
      <c r="W130" s="1507">
        <v>0</v>
      </c>
      <c r="X130" s="1682" t="s">
        <v>796</v>
      </c>
      <c r="Y130" s="10"/>
    </row>
    <row r="131" spans="1:25" ht="14.25" customHeight="1">
      <c r="A131" s="2200">
        <v>45108</v>
      </c>
      <c r="B131" s="2214">
        <v>100.23566154053434</v>
      </c>
      <c r="C131" s="535">
        <f t="shared" si="19"/>
        <v>-5.1217484440954308E-2</v>
      </c>
      <c r="D131" s="614">
        <f t="shared" si="29"/>
        <v>-1.25</v>
      </c>
      <c r="E131" s="965">
        <f t="shared" si="36"/>
        <v>100.29489893357488</v>
      </c>
      <c r="F131" s="521">
        <f t="shared" si="20"/>
        <v>-7.2436781476710621E-2</v>
      </c>
      <c r="G131" s="657">
        <f t="shared" si="37"/>
        <v>100.51616887792191</v>
      </c>
      <c r="H131" s="523">
        <f t="shared" si="21"/>
        <v>-0.13327070492790938</v>
      </c>
      <c r="I131" s="2225" t="s">
        <v>343</v>
      </c>
      <c r="J131" s="1506" t="str">
        <f t="shared" si="18"/>
        <v>---</v>
      </c>
      <c r="K131" s="17">
        <v>0</v>
      </c>
      <c r="L131" s="646" t="s">
        <v>797</v>
      </c>
      <c r="M131" s="10"/>
      <c r="N131" s="201">
        <v>45108</v>
      </c>
      <c r="O131" s="1881">
        <v>100.07</v>
      </c>
      <c r="P131" s="36">
        <f t="shared" si="22"/>
        <v>9.9999999999909051E-3</v>
      </c>
      <c r="Q131" s="52">
        <f t="shared" si="30"/>
        <v>-0.32</v>
      </c>
      <c r="R131" s="638">
        <f t="shared" ref="R131:R134" si="38">SUM(O129:O131)/3</f>
        <v>100.06333333333333</v>
      </c>
      <c r="S131" s="970">
        <f t="shared" si="23"/>
        <v>0</v>
      </c>
      <c r="T131" s="699">
        <f t="shared" ref="T131:T134" si="39">SUM(O125:O131)/7</f>
        <v>100.07571428571428</v>
      </c>
      <c r="U131" s="263">
        <f t="shared" si="24"/>
        <v>-8.5714285714146854E-3</v>
      </c>
      <c r="V131" s="1506" t="s">
        <v>345</v>
      </c>
      <c r="W131" s="1507">
        <v>0</v>
      </c>
      <c r="X131" s="1682" t="s">
        <v>797</v>
      </c>
      <c r="Y131" s="10"/>
    </row>
    <row r="132" spans="1:25" ht="14.25" customHeight="1">
      <c r="A132" s="2200">
        <v>45139</v>
      </c>
      <c r="B132" s="2214">
        <v>100.12879304215454</v>
      </c>
      <c r="C132" s="535">
        <f t="shared" si="19"/>
        <v>-0.10686849837979651</v>
      </c>
      <c r="D132" s="614">
        <f t="shared" si="29"/>
        <v>-1.35</v>
      </c>
      <c r="E132" s="965">
        <f t="shared" si="36"/>
        <v>100.21711120255473</v>
      </c>
      <c r="F132" s="521">
        <f t="shared" si="20"/>
        <v>-7.7787731020151796E-2</v>
      </c>
      <c r="G132" s="657">
        <f t="shared" ref="G132" si="40">SUM(B126:B132)/7</f>
        <v>100.39632015753497</v>
      </c>
      <c r="H132" s="523">
        <f t="shared" si="21"/>
        <v>-0.1198487203869405</v>
      </c>
      <c r="I132" s="2225" t="s">
        <v>343</v>
      </c>
      <c r="J132" s="1506" t="str">
        <f t="shared" si="18"/>
        <v>---</v>
      </c>
      <c r="K132" s="17">
        <v>0</v>
      </c>
      <c r="L132" s="646" t="s">
        <v>798</v>
      </c>
      <c r="M132" s="10"/>
      <c r="N132" s="201">
        <v>45139</v>
      </c>
      <c r="O132" s="1881">
        <v>100.08</v>
      </c>
      <c r="P132" s="36">
        <f t="shared" si="22"/>
        <v>1.0000000000005116E-2</v>
      </c>
      <c r="Q132" s="52">
        <f t="shared" si="30"/>
        <v>-0.26</v>
      </c>
      <c r="R132" s="638">
        <f t="shared" si="38"/>
        <v>100.07</v>
      </c>
      <c r="S132" s="970">
        <f t="shared" si="23"/>
        <v>6.6666666666606034E-3</v>
      </c>
      <c r="T132" s="699">
        <f t="shared" si="39"/>
        <v>100.07285714285716</v>
      </c>
      <c r="U132" s="263">
        <f t="shared" si="24"/>
        <v>-2.8571428571240176E-3</v>
      </c>
      <c r="V132" s="1506" t="s">
        <v>345</v>
      </c>
      <c r="W132" s="1507">
        <v>0</v>
      </c>
      <c r="X132" s="1682" t="s">
        <v>798</v>
      </c>
      <c r="Y132" s="10"/>
    </row>
    <row r="133" spans="1:25" ht="14.25" customHeight="1">
      <c r="A133" s="2200">
        <v>45170</v>
      </c>
      <c r="B133" s="2214">
        <v>99.946204858737175</v>
      </c>
      <c r="C133" s="535">
        <f t="shared" si="19"/>
        <v>-0.18258818341736571</v>
      </c>
      <c r="D133" s="614">
        <f t="shared" si="29"/>
        <v>-1.5</v>
      </c>
      <c r="E133" s="965">
        <f t="shared" si="36"/>
        <v>100.10355314714202</v>
      </c>
      <c r="F133" s="521">
        <f t="shared" si="20"/>
        <v>-0.11355805541271025</v>
      </c>
      <c r="G133" s="657">
        <f t="shared" ref="G133" si="41">SUM(B127:B133)/7</f>
        <v>100.28320590536295</v>
      </c>
      <c r="H133" s="523">
        <f t="shared" si="21"/>
        <v>-0.11311425217202498</v>
      </c>
      <c r="I133" s="2225" t="s">
        <v>803</v>
      </c>
      <c r="J133" s="1506" t="str">
        <f t="shared" si="18"/>
        <v>---</v>
      </c>
      <c r="K133" s="17">
        <v>0</v>
      </c>
      <c r="L133" s="646" t="s">
        <v>799</v>
      </c>
      <c r="M133" s="10"/>
      <c r="N133" s="201">
        <v>45170</v>
      </c>
      <c r="O133" s="1881">
        <v>100.08</v>
      </c>
      <c r="P133" s="36">
        <f t="shared" si="22"/>
        <v>0</v>
      </c>
      <c r="Q133" s="52">
        <f t="shared" si="30"/>
        <v>-0.2</v>
      </c>
      <c r="R133" s="638">
        <f t="shared" si="38"/>
        <v>100.07666666666665</v>
      </c>
      <c r="S133" s="970">
        <f t="shared" si="23"/>
        <v>6.6666666666606034E-3</v>
      </c>
      <c r="T133" s="699">
        <f t="shared" si="39"/>
        <v>100.07142857142857</v>
      </c>
      <c r="U133" s="263">
        <f t="shared" si="24"/>
        <v>-1.4285714285904305E-3</v>
      </c>
      <c r="V133" s="1506" t="s">
        <v>345</v>
      </c>
      <c r="W133" s="1507">
        <v>0</v>
      </c>
      <c r="X133" s="1682" t="s">
        <v>799</v>
      </c>
      <c r="Y133" s="10"/>
    </row>
    <row r="134" spans="1:25" ht="14.25" customHeight="1">
      <c r="A134" s="2200">
        <v>45200</v>
      </c>
      <c r="B134" s="2214">
        <v>99.675155143266394</v>
      </c>
      <c r="C134" s="535">
        <f t="shared" ref="C134" si="42">B134-B133</f>
        <v>-0.27104971547078094</v>
      </c>
      <c r="D134" s="614">
        <f t="shared" ref="D134" si="43">ROUND((B134-B122)/B122*100,2)</f>
        <v>-1.74</v>
      </c>
      <c r="E134" s="965">
        <f t="shared" ref="E134" si="44">SUM(B132:B134)/3</f>
        <v>99.916717681386046</v>
      </c>
      <c r="F134" s="521">
        <f t="shared" ref="F134" si="45">E134-E133</f>
        <v>-0.18683546575597632</v>
      </c>
      <c r="G134" s="657">
        <f t="shared" ref="G134" si="46">SUM(B128:B134)/7</f>
        <v>100.15540310426388</v>
      </c>
      <c r="H134" s="523">
        <f t="shared" ref="H134" si="47">G134-G133</f>
        <v>-0.12780280109906528</v>
      </c>
      <c r="I134" s="432" t="s">
        <v>281</v>
      </c>
      <c r="J134" s="1506" t="str">
        <f t="shared" si="18"/>
        <v>---</v>
      </c>
      <c r="K134" s="17">
        <v>0</v>
      </c>
      <c r="L134" s="646" t="s">
        <v>800</v>
      </c>
      <c r="M134" s="10"/>
      <c r="N134" s="201">
        <v>45200</v>
      </c>
      <c r="O134" s="1881">
        <v>100.06</v>
      </c>
      <c r="P134" s="36">
        <f t="shared" ref="P134" si="48">O134-O133</f>
        <v>-1.9999999999996021E-2</v>
      </c>
      <c r="Q134" s="52">
        <f t="shared" si="30"/>
        <v>-0.16</v>
      </c>
      <c r="R134" s="638">
        <f t="shared" si="38"/>
        <v>100.07333333333334</v>
      </c>
      <c r="S134" s="970">
        <f t="shared" ref="S134" si="49">R134-R133</f>
        <v>-3.3333333333160908E-3</v>
      </c>
      <c r="T134" s="699">
        <f t="shared" si="39"/>
        <v>100.06857142857143</v>
      </c>
      <c r="U134" s="263">
        <f t="shared" ref="U134" si="50">T134-T133</f>
        <v>-2.8571428571382285E-3</v>
      </c>
      <c r="V134" s="1506" t="s">
        <v>345</v>
      </c>
      <c r="W134" s="1507">
        <v>0</v>
      </c>
      <c r="X134" s="1682" t="s">
        <v>800</v>
      </c>
      <c r="Y134" s="10"/>
    </row>
    <row r="135" spans="1:25" ht="14.25" customHeight="1">
      <c r="A135" s="2200">
        <v>45231</v>
      </c>
      <c r="B135" s="2214">
        <v>99.310197309459141</v>
      </c>
      <c r="C135" s="535">
        <f t="shared" ref="C135" si="51">B135-B134</f>
        <v>-0.364957833807253</v>
      </c>
      <c r="D135" s="614">
        <f t="shared" ref="D135" si="52">ROUND((B135-B123)/B123*100,2)</f>
        <v>-2</v>
      </c>
      <c r="E135" s="965">
        <f t="shared" ref="E135" si="53">SUM(B133:B135)/3</f>
        <v>99.643852437154237</v>
      </c>
      <c r="F135" s="521">
        <f t="shared" ref="F135" si="54">E135-E134</f>
        <v>-0.27286524423180936</v>
      </c>
      <c r="G135" s="657">
        <f t="shared" ref="G135" si="55">SUM(B129:B135)/7</f>
        <v>99.992149593477407</v>
      </c>
      <c r="H135" s="523">
        <f t="shared" ref="H135" si="56">G135-G134</f>
        <v>-0.16325351078647543</v>
      </c>
      <c r="I135" s="432" t="s">
        <v>281</v>
      </c>
      <c r="J135" s="1506" t="str">
        <f t="shared" ref="J135:J136" si="57">IF(K135=1,"山",IF(K135=-1,"谷","---"))</f>
        <v>---</v>
      </c>
      <c r="K135" s="17">
        <v>0</v>
      </c>
      <c r="L135" s="646" t="s">
        <v>801</v>
      </c>
      <c r="M135" s="10"/>
      <c r="N135" s="201">
        <v>45231</v>
      </c>
      <c r="O135" s="1881">
        <v>100.04</v>
      </c>
      <c r="P135" s="36">
        <f t="shared" ref="P135" si="58">O135-O134</f>
        <v>-1.9999999999996021E-2</v>
      </c>
      <c r="Q135" s="52">
        <f t="shared" ref="Q135" si="59">ROUND((O135-O123)/O123*100,2)</f>
        <v>-0.13</v>
      </c>
      <c r="R135" s="638">
        <f t="shared" ref="R135" si="60">SUM(O133:O135)/3</f>
        <v>100.06</v>
      </c>
      <c r="S135" s="970">
        <f t="shared" ref="S135" si="61">R135-R134</f>
        <v>-1.3333333333335418E-2</v>
      </c>
      <c r="T135" s="699">
        <f t="shared" ref="T135" si="62">SUM(O129:O135)/7</f>
        <v>100.0642857142857</v>
      </c>
      <c r="U135" s="263">
        <f t="shared" ref="U135" si="63">T135-T134</f>
        <v>-4.285714285728659E-3</v>
      </c>
      <c r="V135" s="1506" t="s">
        <v>345</v>
      </c>
      <c r="W135" s="1507">
        <v>0</v>
      </c>
      <c r="X135" s="1682" t="s">
        <v>801</v>
      </c>
      <c r="Y135" s="10"/>
    </row>
    <row r="136" spans="1:25" ht="14.25" customHeight="1">
      <c r="A136" s="2207">
        <v>45261</v>
      </c>
      <c r="B136" s="2255">
        <v>98.992550548077432</v>
      </c>
      <c r="C136" s="586">
        <f t="shared" ref="C136" si="64">B136-B135</f>
        <v>-0.31764676138170955</v>
      </c>
      <c r="D136" s="814">
        <f t="shared" ref="D136" si="65">ROUND((B136-B124)/B124*100,2)</f>
        <v>-2.15</v>
      </c>
      <c r="E136" s="966">
        <f t="shared" ref="E136" si="66">SUM(B134:B136)/3</f>
        <v>99.325967666934318</v>
      </c>
      <c r="F136" s="704">
        <f t="shared" ref="F136" si="67">E136-E135</f>
        <v>-0.31788477021991923</v>
      </c>
      <c r="G136" s="637">
        <f t="shared" ref="G136" si="68">SUM(B130:B136)/7</f>
        <v>99.796491638172057</v>
      </c>
      <c r="H136" s="654">
        <f t="shared" ref="H136" si="69">G136-G135</f>
        <v>-0.19565795530535013</v>
      </c>
      <c r="I136" s="2228" t="s">
        <v>281</v>
      </c>
      <c r="J136" s="1704" t="str">
        <f t="shared" si="57"/>
        <v>---</v>
      </c>
      <c r="K136" s="2714">
        <v>0</v>
      </c>
      <c r="L136" s="649" t="s">
        <v>787</v>
      </c>
      <c r="M136" s="10"/>
      <c r="N136" s="202">
        <v>45261</v>
      </c>
      <c r="O136" s="2185">
        <v>100.03</v>
      </c>
      <c r="P136" s="242">
        <f t="shared" ref="P136" si="70">O136-O135</f>
        <v>-1.0000000000005116E-2</v>
      </c>
      <c r="Q136" s="550">
        <f t="shared" ref="Q136" si="71">ROUND((O136-O124)/O124*100,2)</f>
        <v>-0.1</v>
      </c>
      <c r="R136" s="644">
        <f t="shared" ref="R136" si="72">SUM(O134:O136)/3</f>
        <v>100.04333333333334</v>
      </c>
      <c r="S136" s="1000">
        <f t="shared" ref="S136" si="73">R136-R135</f>
        <v>-1.6666666666665719E-2</v>
      </c>
      <c r="T136" s="930">
        <f t="shared" ref="T136" si="74">SUM(O130:O136)/7</f>
        <v>100.05999999999999</v>
      </c>
      <c r="U136" s="543">
        <f t="shared" ref="U136" si="75">T136-T135</f>
        <v>-4.2857142857144481E-3</v>
      </c>
      <c r="V136" s="1704" t="s">
        <v>345</v>
      </c>
      <c r="W136" s="2186">
        <v>0</v>
      </c>
      <c r="X136" s="1687" t="s">
        <v>787</v>
      </c>
      <c r="Y136" s="10"/>
    </row>
    <row r="137" spans="1:25">
      <c r="A137" s="2199">
        <v>45292</v>
      </c>
      <c r="B137" s="2217">
        <v>98.764656047314361</v>
      </c>
      <c r="C137" s="535">
        <f t="shared" ref="C137" si="76">B137-B136</f>
        <v>-0.22789450076307105</v>
      </c>
      <c r="D137" s="614">
        <f t="shared" ref="D137" si="77">ROUND((B137-B125)/B125*100,2)</f>
        <v>-2.1800000000000002</v>
      </c>
      <c r="E137" s="965">
        <f t="shared" ref="E137" si="78">SUM(B135:B137)/3</f>
        <v>99.022467968283649</v>
      </c>
      <c r="F137" s="521">
        <f t="shared" ref="F137" si="79">E137-E136</f>
        <v>-0.30349969865066839</v>
      </c>
      <c r="G137" s="657">
        <f t="shared" ref="G137" si="80">SUM(B131:B137)/7</f>
        <v>99.579031212791932</v>
      </c>
      <c r="H137" s="614">
        <f t="shared" ref="H137" si="81">G137-G136</f>
        <v>-0.21746042538012489</v>
      </c>
      <c r="I137" s="432" t="s">
        <v>281</v>
      </c>
      <c r="J137" s="50" t="str">
        <f t="shared" ref="J137:J143" si="82">IF(K137=1,"山",IF(K137=-1,"谷","---"))</f>
        <v>---</v>
      </c>
      <c r="K137" s="17">
        <v>0</v>
      </c>
      <c r="L137" s="646" t="s">
        <v>759</v>
      </c>
      <c r="M137" s="10"/>
      <c r="N137" s="316">
        <v>45292</v>
      </c>
      <c r="O137" s="1882">
        <v>100.04</v>
      </c>
      <c r="P137" s="36">
        <f t="shared" ref="P137" si="83">O137-O136</f>
        <v>1.0000000000005116E-2</v>
      </c>
      <c r="Q137" s="52">
        <f t="shared" ref="Q137" si="84">ROUND((O137-O125)/O125*100,2)</f>
        <v>-0.06</v>
      </c>
      <c r="R137" s="394">
        <f t="shared" ref="R137" si="85">SUM(O135:O137)/3</f>
        <v>100.03666666666668</v>
      </c>
      <c r="S137" s="297">
        <f t="shared" ref="S137" si="86">R137-R136</f>
        <v>-6.6666666666606034E-3</v>
      </c>
      <c r="T137" s="52">
        <f t="shared" ref="T137" si="87">SUM(O131:O137)/7</f>
        <v>100.05714285714285</v>
      </c>
      <c r="U137" s="263">
        <f t="shared" ref="U137" si="88">T137-T136</f>
        <v>-2.8571428571382285E-3</v>
      </c>
      <c r="V137" s="1703" t="s">
        <v>345</v>
      </c>
      <c r="W137" s="1892">
        <v>0</v>
      </c>
      <c r="X137" s="1682" t="s">
        <v>759</v>
      </c>
      <c r="Y137" s="10"/>
    </row>
    <row r="138" spans="1:25">
      <c r="A138" s="2199">
        <v>45323</v>
      </c>
      <c r="B138" s="2217">
        <v>98.702758201676176</v>
      </c>
      <c r="C138" s="535">
        <f t="shared" ref="C138" si="89">B138-B137</f>
        <v>-6.1897845638185345E-2</v>
      </c>
      <c r="D138" s="614">
        <f t="shared" ref="D138" si="90">ROUND((B138-B126)/B126*100,2)</f>
        <v>-2.02</v>
      </c>
      <c r="E138" s="965">
        <f t="shared" ref="E138" si="91">SUM(B136:B138)/3</f>
        <v>98.819988265689332</v>
      </c>
      <c r="F138" s="521">
        <f t="shared" ref="F138" si="92">E138-E137</f>
        <v>-0.20247970259431725</v>
      </c>
      <c r="G138" s="657">
        <f t="shared" ref="G138" si="93">SUM(B132:B138)/7</f>
        <v>99.36004502152646</v>
      </c>
      <c r="H138" s="614">
        <f t="shared" ref="H138" si="94">G138-G137</f>
        <v>-0.21898619126547203</v>
      </c>
      <c r="I138" s="432" t="s">
        <v>281</v>
      </c>
      <c r="J138" s="1506" t="str">
        <f t="shared" si="82"/>
        <v>谷</v>
      </c>
      <c r="K138" s="17">
        <v>-1</v>
      </c>
      <c r="L138" s="646" t="s">
        <v>767</v>
      </c>
      <c r="N138" s="316">
        <v>45323</v>
      </c>
      <c r="O138" s="2230">
        <v>100.08</v>
      </c>
      <c r="P138" s="36">
        <f t="shared" ref="P138" si="95">O138-O137</f>
        <v>3.9999999999992042E-2</v>
      </c>
      <c r="Q138" s="52">
        <f t="shared" ref="Q138" si="96">ROUND((O138-O126)/O126*100,2)</f>
        <v>-0.01</v>
      </c>
      <c r="R138" s="394">
        <f t="shared" ref="R138" si="97">SUM(O136:O138)/3</f>
        <v>100.05</v>
      </c>
      <c r="S138" s="297">
        <f t="shared" ref="S138" si="98">R138-R137</f>
        <v>1.3333333333321207E-2</v>
      </c>
      <c r="T138" s="52">
        <f t="shared" ref="T138" si="99">SUM(O132:O138)/7</f>
        <v>100.05857142857144</v>
      </c>
      <c r="U138" s="263">
        <f t="shared" ref="U138" si="100">T138-T137</f>
        <v>1.4285714285904305E-3</v>
      </c>
      <c r="V138" s="2179" t="s">
        <v>345</v>
      </c>
      <c r="W138" s="1880">
        <v>0</v>
      </c>
      <c r="X138" s="1682" t="s">
        <v>767</v>
      </c>
    </row>
    <row r="139" spans="1:25">
      <c r="A139" s="2200">
        <v>45352</v>
      </c>
      <c r="B139" s="2217">
        <v>98.793212220429851</v>
      </c>
      <c r="C139" s="535">
        <f t="shared" ref="C139" si="101">B139-B138</f>
        <v>9.0454018753675314E-2</v>
      </c>
      <c r="D139" s="614">
        <f t="shared" ref="D139" si="102">ROUND((B139-B127)/B127*100,2)</f>
        <v>-1.77</v>
      </c>
      <c r="E139" s="965">
        <f t="shared" ref="E139" si="103">SUM(B137:B139)/3</f>
        <v>98.753542156473472</v>
      </c>
      <c r="F139" s="521">
        <f t="shared" ref="F139" si="104">E139-E138</f>
        <v>-6.6446109215860361E-2</v>
      </c>
      <c r="G139" s="657">
        <f t="shared" ref="G139" si="105">SUM(B133:B139)/7</f>
        <v>99.169247761280076</v>
      </c>
      <c r="H139" s="614">
        <f t="shared" ref="H139" si="106">G139-G138</f>
        <v>-0.19079726024638433</v>
      </c>
      <c r="I139" s="2225" t="s">
        <v>350</v>
      </c>
      <c r="J139" s="1506" t="str">
        <f t="shared" si="82"/>
        <v>---</v>
      </c>
      <c r="K139" s="17">
        <v>0</v>
      </c>
      <c r="L139" s="646" t="s">
        <v>776</v>
      </c>
      <c r="N139" s="201">
        <v>45352</v>
      </c>
      <c r="O139" s="2230">
        <v>100.11</v>
      </c>
      <c r="P139" s="36">
        <f t="shared" ref="P139" si="107">O139-O138</f>
        <v>3.0000000000001137E-2</v>
      </c>
      <c r="Q139" s="52">
        <f t="shared" ref="Q139" si="108">ROUND((O139-O127)/O127*100,2)</f>
        <v>0.03</v>
      </c>
      <c r="R139" s="394">
        <f t="shared" ref="R139" si="109">SUM(O137:O139)/3</f>
        <v>100.07666666666667</v>
      </c>
      <c r="S139" s="297">
        <f t="shared" ref="S139" si="110">R139-R138</f>
        <v>2.6666666666670835E-2</v>
      </c>
      <c r="T139" s="52">
        <f t="shared" ref="T139" si="111">SUM(O133:O139)/7</f>
        <v>100.06285714285715</v>
      </c>
      <c r="U139" s="263">
        <f t="shared" ref="U139" si="112">T139-T138</f>
        <v>4.2857142857144481E-3</v>
      </c>
      <c r="V139" s="1696" t="s">
        <v>345</v>
      </c>
      <c r="W139" s="1048">
        <v>0</v>
      </c>
      <c r="X139" s="1682" t="s">
        <v>776</v>
      </c>
    </row>
    <row r="140" spans="1:25">
      <c r="A140" s="2200">
        <v>45383</v>
      </c>
      <c r="B140" s="2217">
        <v>99.00853656649069</v>
      </c>
      <c r="C140" s="535">
        <f t="shared" ref="C140" si="113">B140-B139</f>
        <v>0.21532434606083939</v>
      </c>
      <c r="D140" s="614">
        <f t="shared" ref="D140" si="114">ROUND((B140-B128)/B128*100,2)</f>
        <v>-1.44</v>
      </c>
      <c r="E140" s="965">
        <f t="shared" ref="E140" si="115">SUM(B138:B140)/3</f>
        <v>98.834835662865586</v>
      </c>
      <c r="F140" s="521">
        <f t="shared" ref="F140" si="116">E140-E139</f>
        <v>8.1293506392114523E-2</v>
      </c>
      <c r="G140" s="657">
        <f t="shared" ref="G140" si="117">SUM(B134:B140)/7</f>
        <v>99.035295148101994</v>
      </c>
      <c r="H140" s="614">
        <f t="shared" ref="H140" si="118">G140-G139</f>
        <v>-0.13395261317808149</v>
      </c>
      <c r="I140" s="2225" t="s">
        <v>343</v>
      </c>
      <c r="J140" s="1506" t="str">
        <f t="shared" si="82"/>
        <v>---</v>
      </c>
      <c r="K140" s="17">
        <v>0</v>
      </c>
      <c r="L140" s="646" t="s">
        <v>777</v>
      </c>
      <c r="N140" s="201">
        <v>45383</v>
      </c>
      <c r="O140" s="2230">
        <v>100.14</v>
      </c>
      <c r="P140" s="36">
        <f t="shared" ref="P140:P141" si="119">O140-O139</f>
        <v>3.0000000000001137E-2</v>
      </c>
      <c r="Q140" s="52">
        <f t="shared" ref="Q140:Q141" si="120">ROUND((O140-O128)/O128*100,2)</f>
        <v>7.0000000000000007E-2</v>
      </c>
      <c r="R140" s="394">
        <f t="shared" ref="R140:R141" si="121">SUM(O138:O140)/3</f>
        <v>100.11</v>
      </c>
      <c r="S140" s="297">
        <f t="shared" ref="S140:S141" si="122">R140-R139</f>
        <v>3.3333333333331439E-2</v>
      </c>
      <c r="T140" s="52">
        <f t="shared" ref="T140:T141" si="123">SUM(O134:O140)/7</f>
        <v>100.07142857142857</v>
      </c>
      <c r="U140" s="263">
        <f t="shared" ref="U140:U141" si="124">T140-T139</f>
        <v>8.5714285714146854E-3</v>
      </c>
      <c r="V140" s="1696" t="s">
        <v>345</v>
      </c>
      <c r="W140" s="1048">
        <v>0</v>
      </c>
      <c r="X140" s="1682" t="s">
        <v>777</v>
      </c>
    </row>
    <row r="141" spans="1:25">
      <c r="A141" s="2200">
        <v>45413</v>
      </c>
      <c r="B141" s="2217">
        <v>99.298233287006354</v>
      </c>
      <c r="C141" s="535">
        <f t="shared" ref="C141" si="125">B141-B140</f>
        <v>0.2896967205156642</v>
      </c>
      <c r="D141" s="614">
        <f t="shared" ref="D141" si="126">ROUND((B141-B129)/B129*100,2)</f>
        <v>-1.06</v>
      </c>
      <c r="E141" s="965">
        <f t="shared" ref="E141" si="127">SUM(B139:B141)/3</f>
        <v>99.033327357975622</v>
      </c>
      <c r="F141" s="521">
        <f t="shared" ref="F141" si="128">E141-E140</f>
        <v>0.19849169511003595</v>
      </c>
      <c r="G141" s="657">
        <f t="shared" ref="G141" si="129">SUM(B135:B141)/7</f>
        <v>98.981449168636274</v>
      </c>
      <c r="H141" s="614">
        <f t="shared" ref="H141" si="130">G141-G140</f>
        <v>-5.3845979465720006E-2</v>
      </c>
      <c r="I141" s="2225" t="s">
        <v>343</v>
      </c>
      <c r="J141" s="1506" t="str">
        <f t="shared" si="82"/>
        <v>---</v>
      </c>
      <c r="K141" s="17">
        <v>0</v>
      </c>
      <c r="L141" s="646" t="s">
        <v>778</v>
      </c>
      <c r="N141" s="201">
        <v>45413</v>
      </c>
      <c r="O141" s="2230">
        <v>100.16</v>
      </c>
      <c r="P141" s="36">
        <f t="shared" si="119"/>
        <v>1.9999999999996021E-2</v>
      </c>
      <c r="Q141" s="52">
        <f t="shared" si="120"/>
        <v>0.1</v>
      </c>
      <c r="R141" s="394">
        <f t="shared" si="121"/>
        <v>100.13666666666666</v>
      </c>
      <c r="S141" s="297">
        <f t="shared" si="122"/>
        <v>2.6666666666656624E-2</v>
      </c>
      <c r="T141" s="52">
        <f t="shared" si="123"/>
        <v>100.08571428571429</v>
      </c>
      <c r="U141" s="263">
        <f t="shared" si="124"/>
        <v>1.4285714285719564E-2</v>
      </c>
      <c r="V141" s="1696" t="s">
        <v>345</v>
      </c>
      <c r="W141" s="1048">
        <v>0</v>
      </c>
      <c r="X141" s="1682" t="s">
        <v>778</v>
      </c>
    </row>
    <row r="142" spans="1:25">
      <c r="A142" s="2200">
        <v>45444</v>
      </c>
      <c r="B142" s="2217">
        <v>99.59073196139687</v>
      </c>
      <c r="C142" s="535">
        <f t="shared" ref="C142:C143" si="131">B142-B141</f>
        <v>0.29249867439051513</v>
      </c>
      <c r="D142" s="614">
        <f t="shared" ref="D142:D143" si="132">ROUND((B142-B130)/B130*100,2)</f>
        <v>-0.69</v>
      </c>
      <c r="E142" s="965">
        <f t="shared" ref="E142:E143" si="133">SUM(B140:B142)/3</f>
        <v>99.299167271631291</v>
      </c>
      <c r="F142" s="521">
        <f t="shared" ref="F142:F143" si="134">E142-E141</f>
        <v>0.26583991365566817</v>
      </c>
      <c r="G142" s="657">
        <f t="shared" ref="G142:G143" si="135">SUM(B136:B142)/7</f>
        <v>99.021525547484529</v>
      </c>
      <c r="H142" s="614">
        <f t="shared" ref="H142:H143" si="136">G142-G141</f>
        <v>4.007637884825499E-2</v>
      </c>
      <c r="I142" s="2225" t="s">
        <v>343</v>
      </c>
      <c r="J142" s="1506" t="str">
        <f t="shared" si="82"/>
        <v>---</v>
      </c>
      <c r="K142" s="17">
        <v>0</v>
      </c>
      <c r="L142" s="646" t="s">
        <v>796</v>
      </c>
      <c r="N142" s="201">
        <v>45444</v>
      </c>
      <c r="O142" s="2230">
        <v>100.15</v>
      </c>
      <c r="P142" s="36">
        <f t="shared" ref="P142" si="137">O142-O141</f>
        <v>-9.9999999999909051E-3</v>
      </c>
      <c r="Q142" s="52">
        <f t="shared" ref="Q142" si="138">ROUND((O142-O130)/O130*100,2)</f>
        <v>0.09</v>
      </c>
      <c r="R142" s="394">
        <f t="shared" ref="R142" si="139">SUM(O140:O142)/3</f>
        <v>100.15000000000002</v>
      </c>
      <c r="S142" s="297">
        <f t="shared" ref="S142" si="140">R142-R141</f>
        <v>1.3333333333363839E-2</v>
      </c>
      <c r="T142" s="52">
        <f t="shared" ref="T142" si="141">SUM(O136:O142)/7</f>
        <v>100.10142857142856</v>
      </c>
      <c r="U142" s="263">
        <f t="shared" ref="U142" si="142">T142-T141</f>
        <v>1.5714285714267362E-2</v>
      </c>
      <c r="V142" s="1696" t="s">
        <v>345</v>
      </c>
      <c r="W142" s="1048">
        <v>0</v>
      </c>
      <c r="X142" s="1682" t="s">
        <v>796</v>
      </c>
    </row>
    <row r="143" spans="1:25">
      <c r="A143" s="2200">
        <v>45474</v>
      </c>
      <c r="B143" s="2217">
        <v>99.829246411257657</v>
      </c>
      <c r="C143" s="535">
        <f t="shared" si="131"/>
        <v>0.23851444986078718</v>
      </c>
      <c r="D143" s="614">
        <f t="shared" si="132"/>
        <v>-0.41</v>
      </c>
      <c r="E143" s="965">
        <f t="shared" si="133"/>
        <v>99.57273721988696</v>
      </c>
      <c r="F143" s="521">
        <f t="shared" si="134"/>
        <v>0.27356994825566971</v>
      </c>
      <c r="G143" s="657">
        <f t="shared" si="135"/>
        <v>99.141053527938865</v>
      </c>
      <c r="H143" s="614">
        <f t="shared" si="136"/>
        <v>0.1195279804543361</v>
      </c>
      <c r="I143" s="2225" t="s">
        <v>343</v>
      </c>
      <c r="J143" s="1506" t="str">
        <f t="shared" si="82"/>
        <v>---</v>
      </c>
      <c r="K143" s="17">
        <v>0</v>
      </c>
      <c r="L143" s="646" t="s">
        <v>797</v>
      </c>
      <c r="N143" s="201">
        <v>45474</v>
      </c>
      <c r="O143" s="2230">
        <v>100.12</v>
      </c>
      <c r="P143" s="36">
        <f t="shared" ref="P143:P144" si="143">O143-O142</f>
        <v>-3.0000000000001137E-2</v>
      </c>
      <c r="Q143" s="52">
        <f t="shared" ref="Q143:Q144" si="144">ROUND((O143-O131)/O131*100,2)</f>
        <v>0.05</v>
      </c>
      <c r="R143" s="394">
        <f t="shared" ref="R143:R144" si="145">SUM(O141:O143)/3</f>
        <v>100.14333333333333</v>
      </c>
      <c r="S143" s="297">
        <f t="shared" ref="S143:S144" si="146">R143-R142</f>
        <v>-6.6666666666890251E-3</v>
      </c>
      <c r="T143" s="52">
        <f t="shared" ref="T143:T144" si="147">SUM(O137:O143)/7</f>
        <v>100.11428571428571</v>
      </c>
      <c r="U143" s="263">
        <f t="shared" ref="U143:U144" si="148">T143-T142</f>
        <v>1.2857142857157555E-2</v>
      </c>
      <c r="V143" s="1696" t="s">
        <v>345</v>
      </c>
      <c r="W143" s="1048">
        <v>0</v>
      </c>
      <c r="X143" s="1682" t="s">
        <v>797</v>
      </c>
    </row>
    <row r="144" spans="1:25">
      <c r="A144" s="2200">
        <v>45505</v>
      </c>
      <c r="B144" s="2217">
        <v>99.980043676785328</v>
      </c>
      <c r="C144" s="535">
        <f t="shared" ref="C144" si="149">B144-B143</f>
        <v>0.1507972655276717</v>
      </c>
      <c r="D144" s="614">
        <f t="shared" ref="D144" si="150">ROUND((B144-B132)/B132*100,2)</f>
        <v>-0.15</v>
      </c>
      <c r="E144" s="965">
        <f t="shared" ref="E144" si="151">SUM(B142:B144)/3</f>
        <v>99.800007349813271</v>
      </c>
      <c r="F144" s="521">
        <f t="shared" ref="F144" si="152">E144-E143</f>
        <v>0.22727012992631046</v>
      </c>
      <c r="G144" s="657">
        <f t="shared" ref="G144" si="153">SUM(B138:B144)/7</f>
        <v>99.314680332148981</v>
      </c>
      <c r="H144" s="614">
        <f t="shared" ref="H144" si="154">G144-G143</f>
        <v>0.17362680421011589</v>
      </c>
      <c r="I144" s="2225" t="s">
        <v>343</v>
      </c>
      <c r="J144" s="1506" t="str">
        <f t="shared" ref="J144" si="155">IF(K144=1,"山",IF(K144=-1,"谷","---"))</f>
        <v>---</v>
      </c>
      <c r="K144" s="17">
        <v>0</v>
      </c>
      <c r="L144" s="646" t="s">
        <v>798</v>
      </c>
      <c r="N144" s="201">
        <v>45505</v>
      </c>
      <c r="O144" s="2230">
        <v>100.08</v>
      </c>
      <c r="P144" s="36">
        <f t="shared" si="143"/>
        <v>-4.0000000000006253E-2</v>
      </c>
      <c r="Q144" s="52">
        <f t="shared" si="144"/>
        <v>0</v>
      </c>
      <c r="R144" s="394">
        <f t="shared" si="145"/>
        <v>100.11666666666667</v>
      </c>
      <c r="S144" s="297">
        <f t="shared" si="146"/>
        <v>-2.6666666666656624E-2</v>
      </c>
      <c r="T144" s="52">
        <f t="shared" si="147"/>
        <v>100.12</v>
      </c>
      <c r="U144" s="263">
        <f t="shared" si="148"/>
        <v>5.7142857142906678E-3</v>
      </c>
      <c r="V144" s="1696" t="s">
        <v>345</v>
      </c>
      <c r="W144" s="1048">
        <v>0</v>
      </c>
      <c r="X144" s="1682" t="s">
        <v>798</v>
      </c>
    </row>
    <row r="145" spans="1:24">
      <c r="A145" s="2200">
        <v>45536</v>
      </c>
      <c r="B145" s="2217">
        <v>100.08947692289323</v>
      </c>
      <c r="C145" s="535">
        <f t="shared" ref="C145" si="156">B145-B144</f>
        <v>0.10943324610789773</v>
      </c>
      <c r="D145" s="614">
        <f t="shared" ref="D145" si="157">ROUND((B145-B133)/B133*100,2)</f>
        <v>0.14000000000000001</v>
      </c>
      <c r="E145" s="965">
        <f t="shared" ref="E145" si="158">SUM(B143:B145)/3</f>
        <v>99.96625567031208</v>
      </c>
      <c r="F145" s="521">
        <f t="shared" ref="F145" si="159">E145-E144</f>
        <v>0.16624832049880922</v>
      </c>
      <c r="G145" s="657">
        <f t="shared" ref="G145" si="160">SUM(B139:B145)/7</f>
        <v>99.512783006608558</v>
      </c>
      <c r="H145" s="614">
        <f t="shared" ref="H145" si="161">G145-G144</f>
        <v>0.19810267445957663</v>
      </c>
      <c r="I145" s="2225" t="s">
        <v>343</v>
      </c>
      <c r="J145" s="1506" t="str">
        <f t="shared" ref="J145:J147" si="162">IF(K145=1,"山",IF(K145=-1,"谷","---"))</f>
        <v>---</v>
      </c>
      <c r="K145" s="17">
        <v>0</v>
      </c>
      <c r="L145" s="646" t="s">
        <v>799</v>
      </c>
      <c r="N145" s="201">
        <v>45536</v>
      </c>
      <c r="O145" s="2230">
        <v>100.03</v>
      </c>
      <c r="P145" s="36">
        <f t="shared" ref="P145" si="163">O145-O144</f>
        <v>-4.9999999999997158E-2</v>
      </c>
      <c r="Q145" s="52">
        <f t="shared" ref="Q145" si="164">ROUND((O145-O133)/O133*100,2)</f>
        <v>-0.05</v>
      </c>
      <c r="R145" s="394">
        <f t="shared" ref="R145" si="165">SUM(O143:O145)/3</f>
        <v>100.07666666666667</v>
      </c>
      <c r="S145" s="297">
        <f t="shared" ref="S145" si="166">R145-R144</f>
        <v>-4.0000000000006253E-2</v>
      </c>
      <c r="T145" s="52">
        <f t="shared" ref="T145" si="167">SUM(O139:O145)/7</f>
        <v>100.11285714285714</v>
      </c>
      <c r="U145" s="263">
        <f t="shared" ref="U145" si="168">T145-T144</f>
        <v>-7.1428571428668874E-3</v>
      </c>
      <c r="V145" s="1696" t="s">
        <v>345</v>
      </c>
      <c r="W145" s="1048">
        <v>0</v>
      </c>
      <c r="X145" s="1682" t="s">
        <v>799</v>
      </c>
    </row>
    <row r="146" spans="1:24">
      <c r="A146" s="2200">
        <v>45566</v>
      </c>
      <c r="B146" s="2217">
        <v>100.03355098426809</v>
      </c>
      <c r="C146" s="535">
        <f t="shared" ref="C146" si="169">B146-B145</f>
        <v>-5.5925938625136951E-2</v>
      </c>
      <c r="D146" s="614">
        <f t="shared" ref="D146" si="170">ROUND((B146-B134)/B134*100,2)</f>
        <v>0.36</v>
      </c>
      <c r="E146" s="965">
        <f t="shared" ref="E146" si="171">SUM(B144:B146)/3</f>
        <v>100.03435719464888</v>
      </c>
      <c r="F146" s="521">
        <f t="shared" ref="F146" si="172">E146-E145</f>
        <v>6.8101524336796615E-2</v>
      </c>
      <c r="G146" s="657">
        <f t="shared" ref="G146" si="173">SUM(B140:B146)/7</f>
        <v>99.689974258585465</v>
      </c>
      <c r="H146" s="614">
        <f t="shared" ref="H146" si="174">G146-G145</f>
        <v>0.17719125197690744</v>
      </c>
      <c r="I146" s="2225" t="s">
        <v>803</v>
      </c>
      <c r="J146" s="1506" t="str">
        <f t="shared" si="162"/>
        <v>---</v>
      </c>
      <c r="K146" s="17">
        <v>0</v>
      </c>
      <c r="L146" s="646" t="s">
        <v>800</v>
      </c>
      <c r="N146" s="201">
        <v>45566</v>
      </c>
      <c r="O146" s="2230">
        <v>99.99</v>
      </c>
      <c r="P146" s="36">
        <f t="shared" ref="P146" si="175">O146-O145</f>
        <v>-4.0000000000006253E-2</v>
      </c>
      <c r="Q146" s="52">
        <f t="shared" ref="Q146" si="176">ROUND((O146-O134)/O134*100,2)</f>
        <v>-7.0000000000000007E-2</v>
      </c>
      <c r="R146" s="394">
        <f t="shared" ref="R146" si="177">SUM(O144:O146)/3</f>
        <v>100.03333333333335</v>
      </c>
      <c r="S146" s="297">
        <f t="shared" ref="S146" si="178">R146-R145</f>
        <v>-4.3333333333322344E-2</v>
      </c>
      <c r="T146" s="52">
        <f t="shared" ref="T146" si="179">SUM(O140:O146)/7</f>
        <v>100.09571428571429</v>
      </c>
      <c r="U146" s="263">
        <f t="shared" ref="U146" si="180">T146-T145</f>
        <v>-1.7142857142843582E-2</v>
      </c>
      <c r="V146" s="1696" t="s">
        <v>345</v>
      </c>
      <c r="W146" s="1048">
        <v>0</v>
      </c>
      <c r="X146" s="1682" t="s">
        <v>800</v>
      </c>
    </row>
    <row r="147" spans="1:24">
      <c r="A147" s="2200">
        <v>45597</v>
      </c>
      <c r="B147" s="2217">
        <v>99.989118223849133</v>
      </c>
      <c r="C147" s="535">
        <f t="shared" ref="C147" si="181">B147-B146</f>
        <v>-4.4432760418956718E-2</v>
      </c>
      <c r="D147" s="614">
        <f t="shared" ref="D147" si="182">ROUND((B147-B135)/B135*100,2)</f>
        <v>0.68</v>
      </c>
      <c r="E147" s="965">
        <f t="shared" ref="E147" si="183">SUM(B145:B147)/3</f>
        <v>100.03738204367015</v>
      </c>
      <c r="F147" s="521">
        <f t="shared" ref="F147" si="184">E147-E146</f>
        <v>3.0248490212727575E-3</v>
      </c>
      <c r="G147" s="657">
        <f t="shared" ref="G147" si="185">SUM(B141:B147)/7</f>
        <v>99.83005735249381</v>
      </c>
      <c r="H147" s="614">
        <f t="shared" ref="H147" si="186">G147-G146</f>
        <v>0.14008309390834484</v>
      </c>
      <c r="I147" s="432" t="s">
        <v>281</v>
      </c>
      <c r="J147" s="1506" t="str">
        <f t="shared" si="162"/>
        <v>---</v>
      </c>
      <c r="K147" s="17">
        <v>0</v>
      </c>
      <c r="L147" s="646" t="s">
        <v>801</v>
      </c>
      <c r="N147" s="201">
        <v>45597</v>
      </c>
      <c r="O147" s="2230">
        <v>99.95</v>
      </c>
      <c r="P147" s="36">
        <f t="shared" ref="P147:P148" si="187">O147-O146</f>
        <v>-3.9999999999992042E-2</v>
      </c>
      <c r="Q147" s="52">
        <f t="shared" ref="Q147:Q148" si="188">ROUND((O147-O135)/O135*100,2)</f>
        <v>-0.09</v>
      </c>
      <c r="R147" s="394">
        <f t="shared" ref="R147:R148" si="189">SUM(O145:O147)/3</f>
        <v>99.99</v>
      </c>
      <c r="S147" s="297">
        <f t="shared" ref="S147:S148" si="190">R147-R146</f>
        <v>-4.3333333333350765E-2</v>
      </c>
      <c r="T147" s="52">
        <f t="shared" ref="T147:T148" si="191">SUM(O141:O147)/7</f>
        <v>100.06857142857143</v>
      </c>
      <c r="U147" s="263">
        <f t="shared" ref="U147:U148" si="192">T147-T146</f>
        <v>-2.7142857142862908E-2</v>
      </c>
      <c r="V147" s="1703" t="s">
        <v>345</v>
      </c>
      <c r="W147" s="1892">
        <v>0</v>
      </c>
      <c r="X147" s="1682" t="s">
        <v>801</v>
      </c>
    </row>
    <row r="148" spans="1:24" ht="13.5" thickBot="1">
      <c r="A148" s="2200">
        <v>45627</v>
      </c>
      <c r="B148" s="2217">
        <v>100.0081310566694</v>
      </c>
      <c r="C148" s="535">
        <f t="shared" ref="C148" si="193">B148-B147</f>
        <v>1.9012832820266112E-2</v>
      </c>
      <c r="D148" s="614">
        <f t="shared" ref="D148" si="194">ROUND((B148-B136)/B136*100,2)</f>
        <v>1.03</v>
      </c>
      <c r="E148" s="965">
        <f t="shared" ref="E148" si="195">SUM(B146:B148)/3</f>
        <v>100.01026675492888</v>
      </c>
      <c r="F148" s="521">
        <f t="shared" ref="F148" si="196">E148-E147</f>
        <v>-2.7115288741271115E-2</v>
      </c>
      <c r="G148" s="657">
        <f t="shared" ref="G148" si="197">SUM(B142:B148)/7</f>
        <v>99.931471319588539</v>
      </c>
      <c r="H148" s="614">
        <f t="shared" ref="H148" si="198">G148-G147</f>
        <v>0.10141396709472872</v>
      </c>
      <c r="I148" s="2225" t="s">
        <v>350</v>
      </c>
      <c r="J148" s="1506" t="str">
        <f t="shared" ref="J148" si="199">IF(K148=1,"山",IF(K148=-1,"谷","---"))</f>
        <v>---</v>
      </c>
      <c r="K148" s="2715">
        <v>0</v>
      </c>
      <c r="L148" s="646" t="s">
        <v>787</v>
      </c>
      <c r="N148" s="991">
        <v>45627</v>
      </c>
      <c r="O148" s="2572">
        <v>99.92</v>
      </c>
      <c r="P148" s="2573">
        <f t="shared" si="187"/>
        <v>-3.0000000000001137E-2</v>
      </c>
      <c r="Q148" s="2574">
        <f t="shared" si="188"/>
        <v>-0.11</v>
      </c>
      <c r="R148" s="2575">
        <f t="shared" si="189"/>
        <v>99.953333333333333</v>
      </c>
      <c r="S148" s="2576">
        <f t="shared" si="190"/>
        <v>-3.666666666666174E-2</v>
      </c>
      <c r="T148" s="2574">
        <f t="shared" si="191"/>
        <v>100.03428571428572</v>
      </c>
      <c r="U148" s="2577">
        <f t="shared" si="192"/>
        <v>-3.4285714285715585E-2</v>
      </c>
      <c r="V148" s="1750" t="s">
        <v>345</v>
      </c>
      <c r="W148" s="2189">
        <v>0</v>
      </c>
      <c r="X148" s="1683" t="s">
        <v>787</v>
      </c>
    </row>
    <row r="149" spans="1:24" ht="14" customHeight="1">
      <c r="A149" s="2663">
        <v>45658</v>
      </c>
      <c r="B149" s="1692">
        <v>100.05342121872347</v>
      </c>
      <c r="C149" s="2684">
        <f t="shared" ref="C149" si="200">B149-B148</f>
        <v>4.529016205407288E-2</v>
      </c>
      <c r="D149" s="2682">
        <f t="shared" ref="D149" si="201">ROUND((B149-B137)/B137*100,2)</f>
        <v>1.3</v>
      </c>
      <c r="E149" s="2685">
        <f t="shared" ref="E149" si="202">SUM(B147:B149)/3</f>
        <v>100.016890166414</v>
      </c>
      <c r="F149" s="2682">
        <f t="shared" ref="F149" si="203">E149-E148</f>
        <v>6.6234114851226877E-3</v>
      </c>
      <c r="G149" s="2685">
        <f t="shared" ref="G149" si="204">SUM(B143:B149)/7</f>
        <v>99.997569784920898</v>
      </c>
      <c r="H149" s="2685">
        <f t="shared" ref="H149" si="205">G149-G148</f>
        <v>6.6098465332359524E-2</v>
      </c>
      <c r="I149" s="2713" t="s">
        <v>343</v>
      </c>
      <c r="J149" s="2686" t="s">
        <v>345</v>
      </c>
      <c r="K149" s="17">
        <v>0</v>
      </c>
      <c r="L149" s="2687" t="s">
        <v>759</v>
      </c>
      <c r="N149" s="2199">
        <v>45658</v>
      </c>
      <c r="O149" s="2669">
        <v>99.9</v>
      </c>
      <c r="P149" s="733">
        <f t="shared" ref="P149" si="206">O149-O148</f>
        <v>-1.9999999999996021E-2</v>
      </c>
      <c r="Q149" s="243">
        <f t="shared" ref="Q149" si="207">ROUND((O149-O137)/O137*100,2)</f>
        <v>-0.14000000000000001</v>
      </c>
      <c r="R149" s="52">
        <f t="shared" ref="R149" si="208">SUM(O147:O149)/3</f>
        <v>99.923333333333332</v>
      </c>
      <c r="S149" s="243">
        <f t="shared" ref="S149" si="209">R149-R148</f>
        <v>-3.0000000000001137E-2</v>
      </c>
      <c r="T149" s="243">
        <f t="shared" ref="T149" si="210">SUM(O143:O149)/7</f>
        <v>99.998571428571424</v>
      </c>
      <c r="U149" s="52">
        <f t="shared" ref="U149" si="211">T149-T148</f>
        <v>-3.5714285714291805E-2</v>
      </c>
      <c r="V149" s="2657" t="s">
        <v>345</v>
      </c>
      <c r="W149" s="2618">
        <v>0</v>
      </c>
      <c r="X149" s="2619" t="s">
        <v>759</v>
      </c>
    </row>
    <row r="150" spans="1:24">
      <c r="A150" s="316">
        <v>45689</v>
      </c>
      <c r="B150" s="2683">
        <v>100.02302927485309</v>
      </c>
      <c r="C150" s="535">
        <f t="shared" ref="C150" si="212">B150-B149</f>
        <v>-3.0391943870384353E-2</v>
      </c>
      <c r="D150" s="521">
        <f t="shared" ref="D150" si="213">ROUND((B150-B138)/B138*100,2)</f>
        <v>1.34</v>
      </c>
      <c r="E150" s="2233">
        <f t="shared" ref="E150" si="214">SUM(B148:B150)/3</f>
        <v>100.02819385008199</v>
      </c>
      <c r="F150" s="521">
        <f t="shared" ref="F150" si="215">E150-E149</f>
        <v>1.1303683667989617E-2</v>
      </c>
      <c r="G150" s="2233">
        <f t="shared" ref="G150" si="216">SUM(B144:B150)/7</f>
        <v>100.02525305114882</v>
      </c>
      <c r="H150" s="2233">
        <f t="shared" ref="H150" si="217">G150-G149</f>
        <v>2.7683266227924719E-2</v>
      </c>
      <c r="I150" s="2716" t="s">
        <v>343</v>
      </c>
      <c r="J150" s="2664" t="s">
        <v>345</v>
      </c>
      <c r="K150" s="17">
        <v>0</v>
      </c>
      <c r="L150" s="646" t="s">
        <v>767</v>
      </c>
      <c r="N150" s="2199">
        <v>45689</v>
      </c>
      <c r="O150" s="2669">
        <v>99.87</v>
      </c>
      <c r="P150" s="733">
        <f t="shared" ref="P150" si="218">O150-O149</f>
        <v>-3.0000000000001137E-2</v>
      </c>
      <c r="Q150" s="243">
        <f t="shared" ref="Q150" si="219">ROUND((O150-O138)/O138*100,2)</f>
        <v>-0.21</v>
      </c>
      <c r="R150" s="52">
        <f t="shared" ref="R150" si="220">SUM(O148:O150)/3</f>
        <v>99.896666666666661</v>
      </c>
      <c r="S150" s="243">
        <f t="shared" ref="S150" si="221">R150-R149</f>
        <v>-2.6666666666670835E-2</v>
      </c>
      <c r="T150" s="243">
        <f t="shared" ref="T150" si="222">SUM(O144:O150)/7</f>
        <v>99.962857142857146</v>
      </c>
      <c r="U150" s="52">
        <f t="shared" ref="U150" si="223">T150-T149</f>
        <v>-3.5714285714277594E-2</v>
      </c>
      <c r="V150" s="1733" t="s">
        <v>345</v>
      </c>
      <c r="W150" s="2617">
        <v>0</v>
      </c>
      <c r="X150" s="1682" t="s">
        <v>767</v>
      </c>
    </row>
    <row r="151" spans="1:24">
      <c r="A151" s="201">
        <v>45717</v>
      </c>
      <c r="B151" s="2683">
        <v>99.891858254832712</v>
      </c>
      <c r="C151" s="535">
        <f t="shared" ref="C151" si="224">B151-B150</f>
        <v>-0.13117102002037484</v>
      </c>
      <c r="D151" s="521">
        <f t="shared" ref="D151" si="225">ROUND((B151-B139)/B139*100,2)</f>
        <v>1.1100000000000001</v>
      </c>
      <c r="E151" s="2233">
        <f t="shared" ref="E151" si="226">SUM(B149:B151)/3</f>
        <v>99.989436249469748</v>
      </c>
      <c r="F151" s="521">
        <f t="shared" ref="F151" si="227">E151-E150</f>
        <v>-3.8757600612242982E-2</v>
      </c>
      <c r="G151" s="2233">
        <f t="shared" ref="G151" si="228">SUM(B145:B151)/7</f>
        <v>100.01265513372702</v>
      </c>
      <c r="H151" s="2233">
        <f t="shared" ref="H151" si="229">G151-G150</f>
        <v>-1.2597917421800275E-2</v>
      </c>
      <c r="I151" s="2717" t="s">
        <v>803</v>
      </c>
      <c r="J151" s="2664" t="s">
        <v>345</v>
      </c>
      <c r="K151" s="17">
        <v>0</v>
      </c>
      <c r="L151" s="646" t="s">
        <v>776</v>
      </c>
      <c r="N151" s="2200">
        <v>45717</v>
      </c>
      <c r="O151" s="2669">
        <v>99.84</v>
      </c>
      <c r="P151" s="733">
        <f t="shared" ref="P151" si="230">O151-O150</f>
        <v>-3.0000000000001137E-2</v>
      </c>
      <c r="Q151" s="243">
        <f t="shared" ref="Q151" si="231">ROUND((O151-O139)/O139*100,2)</f>
        <v>-0.27</v>
      </c>
      <c r="R151" s="52">
        <f t="shared" ref="R151" si="232">SUM(O149:O151)/3</f>
        <v>99.87</v>
      </c>
      <c r="S151" s="243">
        <f t="shared" ref="S151" si="233">R151-R150</f>
        <v>-2.6666666666656624E-2</v>
      </c>
      <c r="T151" s="243">
        <f t="shared" ref="T151" si="234">SUM(O145:O151)/7</f>
        <v>99.928571428571431</v>
      </c>
      <c r="U151" s="52">
        <f t="shared" ref="U151" si="235">T151-T150</f>
        <v>-3.4285714285715585E-2</v>
      </c>
      <c r="V151" s="1733" t="s">
        <v>345</v>
      </c>
      <c r="W151" s="2617">
        <v>0</v>
      </c>
      <c r="X151" s="1682" t="s">
        <v>776</v>
      </c>
    </row>
    <row r="152" spans="1:24">
      <c r="A152" s="201">
        <v>45748</v>
      </c>
      <c r="B152" s="2683">
        <v>99.713214966240784</v>
      </c>
      <c r="C152" s="535">
        <f t="shared" ref="C152" si="236">B152-B151</f>
        <v>-0.17864328859192824</v>
      </c>
      <c r="D152" s="521">
        <f t="shared" ref="D152" si="237">ROUND((B152-B140)/B140*100,2)</f>
        <v>0.71</v>
      </c>
      <c r="E152" s="2233">
        <f t="shared" ref="E152" si="238">SUM(B150:B152)/3</f>
        <v>99.876034165308866</v>
      </c>
      <c r="F152" s="521">
        <f t="shared" ref="F152" si="239">E152-E151</f>
        <v>-0.1134020841608816</v>
      </c>
      <c r="G152" s="2233">
        <f t="shared" ref="G152" si="240">SUM(B146:B152)/7</f>
        <v>99.958903425633821</v>
      </c>
      <c r="H152" s="2233">
        <f t="shared" ref="H152" si="241">G152-G151</f>
        <v>-5.3751708093201955E-2</v>
      </c>
      <c r="I152" s="2717" t="s">
        <v>281</v>
      </c>
      <c r="J152" s="2664" t="s">
        <v>345</v>
      </c>
      <c r="K152" s="17">
        <v>0</v>
      </c>
      <c r="L152" s="646" t="s">
        <v>777</v>
      </c>
      <c r="N152" s="2200">
        <v>45748</v>
      </c>
      <c r="O152" s="2669">
        <v>99.81</v>
      </c>
      <c r="P152" s="733">
        <f t="shared" ref="P152" si="242">O152-O151</f>
        <v>-3.0000000000001137E-2</v>
      </c>
      <c r="Q152" s="243">
        <f t="shared" ref="Q152" si="243">ROUND((O152-O140)/O140*100,2)</f>
        <v>-0.33</v>
      </c>
      <c r="R152" s="52">
        <f t="shared" ref="R152" si="244">SUM(O150:O152)/3</f>
        <v>99.839999999999989</v>
      </c>
      <c r="S152" s="243">
        <f t="shared" ref="S152" si="245">R152-R151</f>
        <v>-3.0000000000015348E-2</v>
      </c>
      <c r="T152" s="243">
        <f t="shared" ref="T152" si="246">SUM(O146:O152)/7</f>
        <v>99.897142857142853</v>
      </c>
      <c r="U152" s="52">
        <f t="shared" ref="U152" si="247">T152-T151</f>
        <v>-3.1428571428577357E-2</v>
      </c>
      <c r="V152" s="1733" t="s">
        <v>345</v>
      </c>
      <c r="W152" s="2617">
        <v>0</v>
      </c>
      <c r="X152" s="1682" t="s">
        <v>777</v>
      </c>
    </row>
    <row r="153" spans="1:24">
      <c r="A153" s="201">
        <v>45778</v>
      </c>
      <c r="B153" s="2683">
        <v>99.654929555237885</v>
      </c>
      <c r="C153" s="535">
        <f t="shared" ref="C153" si="248">B153-B152</f>
        <v>-5.8285411002898968E-2</v>
      </c>
      <c r="D153" s="521">
        <f t="shared" ref="D153" si="249">ROUND((B153-B141)/B141*100,2)</f>
        <v>0.36</v>
      </c>
      <c r="E153" s="2233">
        <f t="shared" ref="E153" si="250">SUM(B151:B153)/3</f>
        <v>99.753334258770451</v>
      </c>
      <c r="F153" s="521">
        <f t="shared" ref="F153" si="251">E153-E152</f>
        <v>-0.12269990653841489</v>
      </c>
      <c r="G153" s="2233">
        <f t="shared" ref="G153" si="252">SUM(B147:B153)/7</f>
        <v>99.904814650058057</v>
      </c>
      <c r="H153" s="2233">
        <f t="shared" ref="H153" si="253">G153-G152</f>
        <v>-5.4088775575763748E-2</v>
      </c>
      <c r="I153" s="2717" t="s">
        <v>281</v>
      </c>
      <c r="J153" s="2664" t="s">
        <v>345</v>
      </c>
      <c r="K153" s="17">
        <v>0</v>
      </c>
      <c r="L153" s="646" t="s">
        <v>778</v>
      </c>
      <c r="N153" s="2200">
        <v>45778</v>
      </c>
      <c r="O153" s="2669">
        <v>99.81</v>
      </c>
      <c r="P153" s="733">
        <f t="shared" ref="P153" si="254">O153-O152</f>
        <v>0</v>
      </c>
      <c r="Q153" s="243">
        <f t="shared" ref="Q153" si="255">ROUND((O153-O141)/O141*100,2)</f>
        <v>-0.35</v>
      </c>
      <c r="R153" s="52">
        <f t="shared" ref="R153" si="256">SUM(O151:O153)/3</f>
        <v>99.820000000000007</v>
      </c>
      <c r="S153" s="243">
        <f t="shared" ref="S153" si="257">R153-R152</f>
        <v>-1.999999999998181E-2</v>
      </c>
      <c r="T153" s="243">
        <f t="shared" ref="T153" si="258">SUM(O147:O153)/7</f>
        <v>99.871428571428552</v>
      </c>
      <c r="U153" s="52">
        <f t="shared" ref="U153" si="259">T153-T152</f>
        <v>-2.57142857143009E-2</v>
      </c>
      <c r="V153" s="1733" t="s">
        <v>345</v>
      </c>
      <c r="W153" s="2617">
        <v>0</v>
      </c>
      <c r="X153" s="1682" t="s">
        <v>778</v>
      </c>
    </row>
    <row r="154" spans="1:24">
      <c r="A154" s="201">
        <v>45809</v>
      </c>
      <c r="B154" s="2683">
        <v>99.677172076200435</v>
      </c>
      <c r="C154" s="535">
        <f t="shared" ref="C154" si="260">B154-B153</f>
        <v>2.2242520962549861E-2</v>
      </c>
      <c r="D154" s="521">
        <f t="shared" ref="D154" si="261">ROUND((B154-B142)/B142*100,2)</f>
        <v>0.09</v>
      </c>
      <c r="E154" s="2233">
        <f t="shared" ref="E154" si="262">SUM(B152:B154)/3</f>
        <v>99.681772199226359</v>
      </c>
      <c r="F154" s="521">
        <f t="shared" ref="F154" si="263">E154-E153</f>
        <v>-7.1562059544092449E-2</v>
      </c>
      <c r="G154" s="2233">
        <f t="shared" ref="G154" si="264">SUM(B148:B154)/7</f>
        <v>99.860250914679682</v>
      </c>
      <c r="H154" s="2233">
        <f t="shared" ref="H154" si="265">G154-G153</f>
        <v>-4.4563735378375213E-2</v>
      </c>
      <c r="I154" s="2234" t="s">
        <v>350</v>
      </c>
      <c r="J154" s="2664" t="s">
        <v>345</v>
      </c>
      <c r="K154" s="17">
        <v>0</v>
      </c>
      <c r="L154" s="646" t="s">
        <v>796</v>
      </c>
      <c r="N154" s="2200">
        <v>45809</v>
      </c>
      <c r="O154" s="2669">
        <v>99.84</v>
      </c>
      <c r="P154" s="733">
        <f t="shared" ref="P154" si="266">O154-O153</f>
        <v>3.0000000000001137E-2</v>
      </c>
      <c r="Q154" s="243">
        <f t="shared" ref="Q154" si="267">ROUND((O154-O142)/O142*100,2)</f>
        <v>-0.31</v>
      </c>
      <c r="R154" s="52">
        <f t="shared" ref="R154" si="268">SUM(O152:O154)/3</f>
        <v>99.820000000000007</v>
      </c>
      <c r="S154" s="243">
        <f t="shared" ref="S154" si="269">R154-R153</f>
        <v>0</v>
      </c>
      <c r="T154" s="243">
        <f t="shared" ref="T154" si="270">SUM(O148:O154)/7</f>
        <v>99.855714285714285</v>
      </c>
      <c r="U154" s="52">
        <f t="shared" ref="U154" si="271">T154-T153</f>
        <v>-1.5714285714267362E-2</v>
      </c>
      <c r="V154" s="1733" t="s">
        <v>345</v>
      </c>
      <c r="W154" s="2617">
        <v>0</v>
      </c>
      <c r="X154" s="1682" t="s">
        <v>796</v>
      </c>
    </row>
    <row r="155" spans="1:24">
      <c r="A155" s="201">
        <v>45839</v>
      </c>
      <c r="B155" s="2683">
        <v>99.724177082102401</v>
      </c>
      <c r="C155" s="535">
        <f t="shared" ref="C155" si="272">B155-B154</f>
        <v>4.7005005901965546E-2</v>
      </c>
      <c r="D155" s="521">
        <f t="shared" ref="D155" si="273">ROUND((B155-B143)/B143*100,2)</f>
        <v>-0.11</v>
      </c>
      <c r="E155" s="2233">
        <f t="shared" ref="E155" si="274">SUM(B153:B155)/3</f>
        <v>99.685426237846912</v>
      </c>
      <c r="F155" s="521">
        <f t="shared" ref="F155" si="275">E155-E154</f>
        <v>3.654038620553024E-3</v>
      </c>
      <c r="G155" s="2233">
        <f t="shared" ref="G155" si="276">SUM(B149:B155)/7</f>
        <v>99.819686061170117</v>
      </c>
      <c r="H155" s="2233">
        <f t="shared" ref="H155" si="277">G155-G154</f>
        <v>-4.0564853509565069E-2</v>
      </c>
      <c r="I155" s="2716" t="s">
        <v>343</v>
      </c>
      <c r="J155" s="2664" t="s">
        <v>345</v>
      </c>
      <c r="K155" s="17">
        <v>0</v>
      </c>
      <c r="L155" s="646" t="s">
        <v>797</v>
      </c>
      <c r="N155" s="2200">
        <v>45839</v>
      </c>
      <c r="O155" s="2669">
        <v>99.9</v>
      </c>
      <c r="P155" s="733">
        <f t="shared" ref="P155:P156" si="278">O155-O154</f>
        <v>6.0000000000002274E-2</v>
      </c>
      <c r="Q155" s="243">
        <f t="shared" ref="Q155:Q156" si="279">ROUND((O155-O143)/O143*100,2)</f>
        <v>-0.22</v>
      </c>
      <c r="R155" s="52">
        <f t="shared" ref="R155:R156" si="280">SUM(O153:O155)/3</f>
        <v>99.850000000000009</v>
      </c>
      <c r="S155" s="243">
        <f t="shared" ref="S155:S156" si="281">R155-R154</f>
        <v>3.0000000000001137E-2</v>
      </c>
      <c r="T155" s="243">
        <f t="shared" ref="T155:T156" si="282">SUM(O149:O155)/7</f>
        <v>99.852857142857147</v>
      </c>
      <c r="U155" s="52">
        <f t="shared" ref="U155:U156" si="283">T155-T154</f>
        <v>-2.8571428571382285E-3</v>
      </c>
      <c r="V155" s="1733" t="s">
        <v>345</v>
      </c>
      <c r="W155" s="2617">
        <v>0</v>
      </c>
      <c r="X155" s="1682" t="s">
        <v>797</v>
      </c>
    </row>
    <row r="156" spans="1:24">
      <c r="A156" s="201">
        <v>45870</v>
      </c>
      <c r="B156" s="2683">
        <v>99.793027980131072</v>
      </c>
      <c r="C156" s="535">
        <f t="shared" ref="C156" si="284">B156-B155</f>
        <v>6.8850898028671281E-2</v>
      </c>
      <c r="D156" s="521">
        <f t="shared" ref="D156" si="285">ROUND((B156-B144)/B144*100,2)</f>
        <v>-0.19</v>
      </c>
      <c r="E156" s="2233">
        <f t="shared" ref="E156" si="286">SUM(B154:B156)/3</f>
        <v>99.731459046144622</v>
      </c>
      <c r="F156" s="521">
        <f t="shared" ref="F156" si="287">E156-E155</f>
        <v>4.6032808297709948E-2</v>
      </c>
      <c r="G156" s="2233">
        <f t="shared" ref="G156" si="288">SUM(B150:B156)/7</f>
        <v>99.782487027085494</v>
      </c>
      <c r="H156" s="2233">
        <f t="shared" ref="H156" si="289">G156-G155</f>
        <v>-3.719903408462244E-2</v>
      </c>
      <c r="I156" s="2716" t="s">
        <v>343</v>
      </c>
      <c r="J156" s="2664" t="s">
        <v>345</v>
      </c>
      <c r="K156" s="17">
        <v>0</v>
      </c>
      <c r="L156" s="646" t="s">
        <v>798</v>
      </c>
      <c r="N156" s="2200">
        <v>45870</v>
      </c>
      <c r="O156" s="2669">
        <v>99.98</v>
      </c>
      <c r="P156" s="733">
        <f t="shared" si="278"/>
        <v>7.9999999999998295E-2</v>
      </c>
      <c r="Q156" s="243">
        <f t="shared" si="279"/>
        <v>-0.1</v>
      </c>
      <c r="R156" s="52">
        <f t="shared" si="280"/>
        <v>99.90666666666668</v>
      </c>
      <c r="S156" s="243">
        <f t="shared" si="281"/>
        <v>5.6666666666671972E-2</v>
      </c>
      <c r="T156" s="243">
        <f t="shared" si="282"/>
        <v>99.864285714285714</v>
      </c>
      <c r="U156" s="52">
        <f t="shared" si="283"/>
        <v>1.1428571428567125E-2</v>
      </c>
      <c r="V156" s="1733" t="s">
        <v>345</v>
      </c>
      <c r="W156" s="2617">
        <v>0</v>
      </c>
      <c r="X156" s="1682" t="s">
        <v>798</v>
      </c>
    </row>
    <row r="157" spans="1:24">
      <c r="A157" s="201">
        <v>45901</v>
      </c>
      <c r="B157" s="2683"/>
      <c r="D157" s="2653"/>
      <c r="E157" s="2617"/>
      <c r="G157" s="2617"/>
      <c r="H157" s="2617"/>
      <c r="I157" s="2617"/>
      <c r="J157" s="2661"/>
      <c r="K157" s="17"/>
      <c r="L157" s="646" t="s">
        <v>799</v>
      </c>
      <c r="N157" s="2200">
        <v>45901</v>
      </c>
      <c r="O157" s="2669">
        <v>100.07</v>
      </c>
      <c r="P157" s="733">
        <f t="shared" ref="P157" si="290">O157-O156</f>
        <v>8.99999999999892E-2</v>
      </c>
      <c r="Q157" s="243">
        <f t="shared" ref="Q157" si="291">ROUND((O157-O145)/O145*100,2)</f>
        <v>0.04</v>
      </c>
      <c r="R157" s="52">
        <f t="shared" ref="R157" si="292">SUM(O155:O157)/3</f>
        <v>99.983333333333334</v>
      </c>
      <c r="S157" s="243">
        <f t="shared" ref="S157" si="293">R157-R156</f>
        <v>7.6666666666653782E-2</v>
      </c>
      <c r="T157" s="243">
        <f t="shared" ref="T157" si="294">SUM(O151:O157)/7</f>
        <v>99.892857142857139</v>
      </c>
      <c r="U157" s="52">
        <f t="shared" ref="U157" si="295">T157-T156</f>
        <v>2.8571428571424917E-2</v>
      </c>
      <c r="V157" s="1733" t="s">
        <v>345</v>
      </c>
      <c r="W157" s="2617">
        <v>0</v>
      </c>
      <c r="X157" s="1682" t="s">
        <v>799</v>
      </c>
    </row>
    <row r="158" spans="1:24">
      <c r="A158" s="201">
        <v>45931</v>
      </c>
      <c r="B158" s="2683"/>
      <c r="D158" s="2653"/>
      <c r="E158" s="2617"/>
      <c r="G158" s="2617"/>
      <c r="H158" s="2617"/>
      <c r="I158" s="2617"/>
      <c r="J158" s="2661"/>
      <c r="K158" s="17"/>
      <c r="L158" s="646" t="s">
        <v>800</v>
      </c>
      <c r="N158" s="2200">
        <v>45931</v>
      </c>
      <c r="O158" s="2670"/>
      <c r="P158" s="2653"/>
      <c r="Q158" s="2617"/>
      <c r="S158" s="2617"/>
      <c r="T158" s="2617"/>
      <c r="V158" s="2655"/>
      <c r="W158" s="2617"/>
      <c r="X158" s="1682" t="s">
        <v>800</v>
      </c>
    </row>
    <row r="159" spans="1:24">
      <c r="A159" s="201">
        <v>45962</v>
      </c>
      <c r="B159" s="2683"/>
      <c r="D159" s="2653"/>
      <c r="E159" s="2617"/>
      <c r="G159" s="2617"/>
      <c r="H159" s="2617"/>
      <c r="I159" s="2661"/>
      <c r="J159" s="2661"/>
      <c r="K159" s="17"/>
      <c r="L159" s="646" t="s">
        <v>801</v>
      </c>
      <c r="N159" s="2200">
        <v>45962</v>
      </c>
      <c r="O159" s="2670"/>
      <c r="P159" s="2653"/>
      <c r="Q159" s="2617"/>
      <c r="S159" s="2617"/>
      <c r="T159" s="2617"/>
      <c r="V159" s="2655"/>
      <c r="W159" s="2617"/>
      <c r="X159" s="1682" t="s">
        <v>801</v>
      </c>
    </row>
    <row r="160" spans="1:24" ht="13.5" thickBot="1">
      <c r="A160" s="991">
        <v>45992</v>
      </c>
      <c r="B160" s="2712"/>
      <c r="C160" s="2621"/>
      <c r="D160" s="2654"/>
      <c r="E160" s="2620"/>
      <c r="F160" s="2621"/>
      <c r="G160" s="2620"/>
      <c r="H160" s="2620"/>
      <c r="I160" s="2662"/>
      <c r="J160" s="2662"/>
      <c r="K160" s="2622"/>
      <c r="L160" s="2188" t="s">
        <v>787</v>
      </c>
      <c r="N160" s="2201">
        <v>45992</v>
      </c>
      <c r="O160" s="2671"/>
      <c r="P160" s="2654"/>
      <c r="Q160" s="2620"/>
      <c r="R160" s="2621"/>
      <c r="S160" s="2620"/>
      <c r="T160" s="2620"/>
      <c r="U160" s="2621"/>
      <c r="V160" s="2656"/>
      <c r="W160" s="2620"/>
      <c r="X160" s="1683" t="s">
        <v>787</v>
      </c>
    </row>
    <row r="161" spans="1:23">
      <c r="A161" s="9"/>
      <c r="K161" s="17"/>
      <c r="N161" s="2807" t="s">
        <v>1462</v>
      </c>
      <c r="O161" s="2807"/>
      <c r="P161" s="2807"/>
      <c r="Q161" s="2807"/>
      <c r="R161" s="2807"/>
      <c r="S161" s="2807"/>
      <c r="T161" s="2807"/>
      <c r="U161" s="2807"/>
      <c r="V161" s="2807"/>
      <c r="W161" s="2807"/>
    </row>
    <row r="162" spans="1:23">
      <c r="A162" s="9"/>
      <c r="K162" s="17"/>
      <c r="V162" s="9"/>
      <c r="W162" s="9"/>
    </row>
    <row r="163" spans="1:23">
      <c r="A163" s="9"/>
      <c r="K163" s="17"/>
      <c r="V163" s="9"/>
      <c r="W163" s="9"/>
    </row>
    <row r="164" spans="1:23">
      <c r="A164" s="9"/>
      <c r="K164" s="17"/>
      <c r="V164" s="9"/>
      <c r="W164" s="9"/>
    </row>
    <row r="165" spans="1:23">
      <c r="A165" s="9"/>
      <c r="K165" s="17"/>
      <c r="V165" s="9"/>
      <c r="W165" s="9"/>
    </row>
    <row r="166" spans="1:23">
      <c r="A166" s="9"/>
      <c r="K166" s="17"/>
      <c r="V166" s="9"/>
      <c r="W166" s="9"/>
    </row>
    <row r="167" spans="1:23">
      <c r="A167" s="9"/>
      <c r="K167" s="17"/>
      <c r="V167" s="9"/>
      <c r="W167" s="9"/>
    </row>
    <row r="168" spans="1:23">
      <c r="A168" s="9"/>
      <c r="K168" s="17"/>
      <c r="V168" s="9"/>
      <c r="W168" s="9"/>
    </row>
    <row r="169" spans="1:23">
      <c r="A169" s="9"/>
      <c r="K169" s="17"/>
      <c r="V169" s="9"/>
      <c r="W169" s="9"/>
    </row>
    <row r="170" spans="1:23">
      <c r="A170" s="9"/>
      <c r="K170" s="17"/>
      <c r="V170" s="9"/>
      <c r="W170" s="9"/>
    </row>
    <row r="171" spans="1:23">
      <c r="A171" s="9"/>
      <c r="K171" s="17"/>
      <c r="V171" s="9"/>
      <c r="W171" s="9"/>
    </row>
    <row r="172" spans="1:23">
      <c r="A172" s="9"/>
      <c r="K172" s="17"/>
      <c r="V172" s="9"/>
      <c r="W172" s="9"/>
    </row>
    <row r="173" spans="1:23">
      <c r="A173" s="9"/>
      <c r="K173" s="17"/>
      <c r="V173" s="9"/>
      <c r="W173" s="9"/>
    </row>
    <row r="174" spans="1:23">
      <c r="A174" s="9"/>
      <c r="K174" s="17"/>
      <c r="V174" s="9"/>
      <c r="W174" s="9"/>
    </row>
    <row r="175" spans="1:23">
      <c r="A175" s="9"/>
      <c r="K175" s="17"/>
      <c r="V175" s="9"/>
      <c r="W175" s="9"/>
    </row>
    <row r="176" spans="1:23">
      <c r="A176" s="9"/>
      <c r="K176" s="17"/>
      <c r="V176" s="9"/>
      <c r="W176" s="9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1048574" spans="6:6">
      <c r="F1048574" s="614"/>
    </row>
  </sheetData>
  <mergeCells count="8">
    <mergeCell ref="N161:W161"/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78" activePane="bottomRight" state="frozen"/>
      <selection pane="topRight" activeCell="B1" sqref="B1"/>
      <selection pane="bottomLeft" activeCell="A5" sqref="A5"/>
      <selection pane="bottomRight" activeCell="J385" sqref="J385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779</v>
      </c>
      <c r="B1" s="214"/>
      <c r="C1" s="214"/>
      <c r="D1" s="214"/>
      <c r="E1" s="214"/>
      <c r="F1" s="10"/>
      <c r="G1" s="10"/>
      <c r="H1" s="10"/>
      <c r="I1" s="10"/>
      <c r="J1" s="10"/>
      <c r="K1" s="10"/>
      <c r="L1" s="10"/>
      <c r="M1" s="10"/>
      <c r="N1" s="214" t="s">
        <v>462</v>
      </c>
      <c r="O1" s="10"/>
      <c r="P1" s="10"/>
      <c r="Q1" s="10"/>
      <c r="R1" s="10"/>
      <c r="S1" s="10"/>
      <c r="T1" s="10"/>
      <c r="U1" s="10"/>
      <c r="V1" s="227"/>
      <c r="W1" s="227"/>
      <c r="X1" s="10"/>
    </row>
    <row r="2" spans="1:25" ht="13.5" thickBot="1">
      <c r="B2" s="10" t="s">
        <v>64</v>
      </c>
      <c r="C2" s="10"/>
      <c r="D2" s="10"/>
      <c r="E2" s="2814" t="s">
        <v>429</v>
      </c>
      <c r="F2" s="2814"/>
      <c r="G2" s="2814" t="s">
        <v>430</v>
      </c>
      <c r="H2" s="2814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814" t="s">
        <v>430</v>
      </c>
      <c r="U2" s="2814"/>
      <c r="V2" s="227"/>
      <c r="W2" s="227"/>
      <c r="X2" s="10"/>
    </row>
    <row r="3" spans="1:25">
      <c r="A3" s="199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819" t="s">
        <v>65</v>
      </c>
      <c r="J3" s="2822" t="s">
        <v>347</v>
      </c>
      <c r="K3" s="2823"/>
      <c r="L3" s="1684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808" t="s">
        <v>366</v>
      </c>
      <c r="W3" s="2809"/>
      <c r="X3" s="680" t="s">
        <v>585</v>
      </c>
    </row>
    <row r="4" spans="1:25" ht="13.5" thickBot="1">
      <c r="A4" s="203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812"/>
      <c r="J4" s="2820" t="s">
        <v>366</v>
      </c>
      <c r="K4" s="2821"/>
      <c r="L4" s="169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810"/>
      <c r="W4" s="2811"/>
      <c r="X4" s="681" t="s">
        <v>586</v>
      </c>
    </row>
    <row r="5" spans="1:25">
      <c r="A5" s="2579">
        <v>34335</v>
      </c>
      <c r="B5" s="2578">
        <v>96.798911624007829</v>
      </c>
      <c r="C5" s="1186"/>
      <c r="D5" s="1753"/>
      <c r="E5" s="1189"/>
      <c r="F5" s="1192"/>
      <c r="G5" s="1187"/>
      <c r="H5" s="1188"/>
      <c r="I5" s="1723"/>
      <c r="J5" s="2596" t="str">
        <f>IF(K5=1,"山",IF(K5=-1,"谷","---"))</f>
        <v>---</v>
      </c>
      <c r="K5" s="2594">
        <v>0</v>
      </c>
      <c r="L5" s="489"/>
      <c r="M5" s="10"/>
      <c r="N5" s="201">
        <v>34335</v>
      </c>
      <c r="O5" s="710">
        <v>99.405450000000002</v>
      </c>
      <c r="P5" s="337"/>
      <c r="Q5" s="719"/>
      <c r="R5" s="640"/>
      <c r="S5" s="641"/>
      <c r="T5" s="685"/>
      <c r="U5" s="691"/>
      <c r="V5" s="626" t="str">
        <f>IF(W5=1,"山",IF(W5=-1,"谷","---"))</f>
        <v>---</v>
      </c>
      <c r="W5" s="241">
        <v>0</v>
      </c>
      <c r="X5" s="645"/>
      <c r="Y5" s="216"/>
    </row>
    <row r="6" spans="1:25">
      <c r="A6" s="2580">
        <v>34366</v>
      </c>
      <c r="B6" s="262">
        <v>97.087574520713474</v>
      </c>
      <c r="C6" s="21">
        <f>B6-B5</f>
        <v>0.28866289670564527</v>
      </c>
      <c r="D6" s="1754"/>
      <c r="E6" s="686"/>
      <c r="F6" s="692"/>
      <c r="G6" s="522"/>
      <c r="H6" s="632"/>
      <c r="I6" s="1724"/>
      <c r="J6" s="2597" t="str">
        <f t="shared" ref="J6:J69" si="0">IF(K6=1,"山",IF(K6=-1,"谷","---"))</f>
        <v>---</v>
      </c>
      <c r="K6" s="2594">
        <v>0</v>
      </c>
      <c r="L6" s="1685"/>
      <c r="M6" s="10"/>
      <c r="N6" s="201">
        <v>34366</v>
      </c>
      <c r="O6" s="710">
        <v>99.698359999999994</v>
      </c>
      <c r="P6" s="36">
        <f t="shared" ref="P6:P69" si="1">O6-O5</f>
        <v>0.29290999999999201</v>
      </c>
      <c r="Q6" s="719"/>
      <c r="R6" s="640"/>
      <c r="S6" s="641"/>
      <c r="T6" s="686"/>
      <c r="U6" s="692"/>
      <c r="V6" s="626" t="str">
        <f t="shared" ref="V6:V69" si="2">IF(W6=1,"山",IF(W6=-1,"谷","---"))</f>
        <v>---</v>
      </c>
      <c r="W6" s="241">
        <v>0</v>
      </c>
      <c r="X6" s="645"/>
      <c r="Y6" s="216"/>
    </row>
    <row r="7" spans="1:25">
      <c r="A7" s="2580">
        <v>34394</v>
      </c>
      <c r="B7" s="262">
        <v>97.387773152318786</v>
      </c>
      <c r="C7" s="21">
        <f t="shared" ref="C7:C70" si="3">B7-B6</f>
        <v>0.30019863160531202</v>
      </c>
      <c r="D7" s="1754"/>
      <c r="E7" s="687">
        <f t="shared" ref="E7:E10" si="4">SUM(B5:B7)/3</f>
        <v>97.09141976568003</v>
      </c>
      <c r="F7" s="693"/>
      <c r="G7" s="522"/>
      <c r="H7" s="632"/>
      <c r="I7" s="1724"/>
      <c r="J7" s="2597" t="str">
        <f t="shared" si="0"/>
        <v>---</v>
      </c>
      <c r="K7" s="2594">
        <v>0</v>
      </c>
      <c r="L7" s="1685"/>
      <c r="M7" s="10"/>
      <c r="N7" s="201">
        <v>34394</v>
      </c>
      <c r="O7" s="710">
        <v>99.916370000000001</v>
      </c>
      <c r="P7" s="36">
        <f t="shared" si="1"/>
        <v>0.2180100000000067</v>
      </c>
      <c r="Q7" s="719"/>
      <c r="R7" s="394">
        <f t="shared" ref="R7:R16" si="5">SUM(O5:O7)/3</f>
        <v>99.673393333333323</v>
      </c>
      <c r="S7" s="641"/>
      <c r="T7" s="686"/>
      <c r="U7" s="692"/>
      <c r="V7" s="626" t="str">
        <f t="shared" si="2"/>
        <v>---</v>
      </c>
      <c r="W7" s="241">
        <v>0</v>
      </c>
      <c r="X7" s="645"/>
      <c r="Y7" s="216"/>
    </row>
    <row r="8" spans="1:25">
      <c r="A8" s="2580">
        <v>34425</v>
      </c>
      <c r="B8" s="262">
        <v>97.700155723652855</v>
      </c>
      <c r="C8" s="21">
        <f t="shared" si="3"/>
        <v>0.31238257133406933</v>
      </c>
      <c r="D8" s="1754"/>
      <c r="E8" s="687">
        <f t="shared" si="4"/>
        <v>97.391834465561715</v>
      </c>
      <c r="F8" s="266">
        <f t="shared" ref="F8:H71" si="6">E8-E7</f>
        <v>0.30041469988168501</v>
      </c>
      <c r="G8" s="522"/>
      <c r="H8" s="632"/>
      <c r="I8" s="1724"/>
      <c r="J8" s="2597" t="str">
        <f t="shared" si="0"/>
        <v>---</v>
      </c>
      <c r="K8" s="2594">
        <v>0</v>
      </c>
      <c r="L8" s="1685"/>
      <c r="M8" s="10"/>
      <c r="N8" s="201">
        <v>34425</v>
      </c>
      <c r="O8" s="710">
        <v>100.10120000000001</v>
      </c>
      <c r="P8" s="36">
        <f t="shared" si="1"/>
        <v>0.18483000000000516</v>
      </c>
      <c r="Q8" s="719"/>
      <c r="R8" s="394">
        <f t="shared" si="5"/>
        <v>99.90531</v>
      </c>
      <c r="S8" s="297">
        <f t="shared" ref="S8:S71" si="7">R8-R7</f>
        <v>0.23191666666667743</v>
      </c>
      <c r="T8" s="686"/>
      <c r="U8" s="692"/>
      <c r="V8" s="626" t="str">
        <f t="shared" si="2"/>
        <v>---</v>
      </c>
      <c r="W8" s="241">
        <v>0</v>
      </c>
      <c r="X8" s="645"/>
      <c r="Y8" s="216"/>
    </row>
    <row r="9" spans="1:25">
      <c r="A9" s="2580">
        <v>34455</v>
      </c>
      <c r="B9" s="262">
        <v>98.029080716322184</v>
      </c>
      <c r="C9" s="21">
        <f t="shared" si="3"/>
        <v>0.32892499266932873</v>
      </c>
      <c r="D9" s="1754"/>
      <c r="E9" s="687">
        <f t="shared" si="4"/>
        <v>97.705669864097942</v>
      </c>
      <c r="F9" s="266">
        <f t="shared" si="6"/>
        <v>0.31383539853622722</v>
      </c>
      <c r="G9" s="522"/>
      <c r="H9" s="632"/>
      <c r="I9" s="1724"/>
      <c r="J9" s="2597" t="str">
        <f t="shared" si="0"/>
        <v>---</v>
      </c>
      <c r="K9" s="2594">
        <v>0</v>
      </c>
      <c r="L9" s="1685"/>
      <c r="M9" s="10"/>
      <c r="N9" s="201">
        <v>34455</v>
      </c>
      <c r="O9" s="710">
        <v>100.28</v>
      </c>
      <c r="P9" s="36">
        <f t="shared" si="1"/>
        <v>0.17879999999999541</v>
      </c>
      <c r="Q9" s="719"/>
      <c r="R9" s="394">
        <f t="shared" si="5"/>
        <v>100.09919000000001</v>
      </c>
      <c r="S9" s="297">
        <f t="shared" si="7"/>
        <v>0.19388000000000716</v>
      </c>
      <c r="T9" s="686"/>
      <c r="U9" s="692"/>
      <c r="V9" s="626" t="str">
        <f t="shared" si="2"/>
        <v>---</v>
      </c>
      <c r="W9" s="241">
        <v>0</v>
      </c>
      <c r="X9" s="645"/>
      <c r="Y9" s="216"/>
    </row>
    <row r="10" spans="1:25">
      <c r="A10" s="2580">
        <v>34486</v>
      </c>
      <c r="B10" s="262">
        <v>98.325771232448318</v>
      </c>
      <c r="C10" s="21">
        <f t="shared" si="3"/>
        <v>0.29669051612613373</v>
      </c>
      <c r="D10" s="1754"/>
      <c r="E10" s="687">
        <f t="shared" si="4"/>
        <v>98.018335890807791</v>
      </c>
      <c r="F10" s="266">
        <f t="shared" si="6"/>
        <v>0.31266602670984867</v>
      </c>
      <c r="G10" s="522"/>
      <c r="H10" s="632"/>
      <c r="I10" s="1725" t="s">
        <v>344</v>
      </c>
      <c r="J10" s="2597" t="str">
        <f t="shared" si="0"/>
        <v>---</v>
      </c>
      <c r="K10" s="2594">
        <v>0</v>
      </c>
      <c r="L10" s="1685"/>
      <c r="M10" s="10"/>
      <c r="N10" s="201">
        <v>34486</v>
      </c>
      <c r="O10" s="710">
        <v>100.4648</v>
      </c>
      <c r="P10" s="36">
        <f t="shared" si="1"/>
        <v>0.18479999999999563</v>
      </c>
      <c r="Q10" s="719"/>
      <c r="R10" s="394">
        <f t="shared" si="5"/>
        <v>100.282</v>
      </c>
      <c r="S10" s="297">
        <f t="shared" si="7"/>
        <v>0.18280999999998926</v>
      </c>
      <c r="T10" s="686"/>
      <c r="U10" s="692"/>
      <c r="V10" s="626" t="str">
        <f t="shared" si="2"/>
        <v>---</v>
      </c>
      <c r="W10" s="241">
        <v>0</v>
      </c>
      <c r="X10" s="645"/>
      <c r="Y10" s="216"/>
    </row>
    <row r="11" spans="1:25">
      <c r="A11" s="2580">
        <v>34516</v>
      </c>
      <c r="B11" s="262">
        <v>98.573503708475599</v>
      </c>
      <c r="C11" s="21">
        <f t="shared" si="3"/>
        <v>0.24773247602728077</v>
      </c>
      <c r="D11" s="1754"/>
      <c r="E11" s="687">
        <f>SUM(B9:B11)/3</f>
        <v>98.309451885748686</v>
      </c>
      <c r="F11" s="266">
        <f t="shared" si="6"/>
        <v>0.29111599494089546</v>
      </c>
      <c r="G11" s="611">
        <f t="shared" ref="G11:G14" si="8">SUM(B5:B11)/7</f>
        <v>97.700395811134157</v>
      </c>
      <c r="H11" s="295"/>
      <c r="I11" s="1726" t="s">
        <v>344</v>
      </c>
      <c r="J11" s="2597" t="str">
        <f t="shared" si="0"/>
        <v>---</v>
      </c>
      <c r="K11" s="2594">
        <v>0</v>
      </c>
      <c r="L11" s="1685"/>
      <c r="M11" s="10"/>
      <c r="N11" s="201">
        <v>34516</v>
      </c>
      <c r="O11" s="710">
        <v>100.6574</v>
      </c>
      <c r="P11" s="36">
        <f t="shared" si="1"/>
        <v>0.19259999999999877</v>
      </c>
      <c r="Q11" s="719"/>
      <c r="R11" s="394">
        <f t="shared" si="5"/>
        <v>100.4674</v>
      </c>
      <c r="S11" s="297">
        <f t="shared" si="7"/>
        <v>0.18540000000000134</v>
      </c>
      <c r="T11" s="687">
        <f t="shared" ref="T11:T14" si="9">SUM(O5:O11)/7</f>
        <v>100.07479714285715</v>
      </c>
      <c r="U11" s="693"/>
      <c r="V11" s="626" t="str">
        <f t="shared" si="2"/>
        <v>---</v>
      </c>
      <c r="W11" s="241">
        <v>0</v>
      </c>
      <c r="X11" s="645"/>
      <c r="Y11" s="216"/>
    </row>
    <row r="12" spans="1:25">
      <c r="A12" s="2580">
        <v>34547</v>
      </c>
      <c r="B12" s="262">
        <v>98.736654958864918</v>
      </c>
      <c r="C12" s="21">
        <f t="shared" si="3"/>
        <v>0.1631512503893191</v>
      </c>
      <c r="D12" s="1754"/>
      <c r="E12" s="687">
        <f t="shared" ref="E12:E75" si="10">SUM(B10:B12)/3</f>
        <v>98.545309966596278</v>
      </c>
      <c r="F12" s="266">
        <f t="shared" si="6"/>
        <v>0.23585808084759208</v>
      </c>
      <c r="G12" s="611">
        <f t="shared" si="8"/>
        <v>97.977216287542319</v>
      </c>
      <c r="H12" s="633">
        <f t="shared" si="6"/>
        <v>0.27682047640816165</v>
      </c>
      <c r="I12" s="1726" t="s">
        <v>344</v>
      </c>
      <c r="J12" s="2597" t="str">
        <f t="shared" si="0"/>
        <v>---</v>
      </c>
      <c r="K12" s="2594">
        <v>0</v>
      </c>
      <c r="L12" s="1685"/>
      <c r="M12" s="10"/>
      <c r="N12" s="201">
        <v>34547</v>
      </c>
      <c r="O12" s="710">
        <v>100.8484</v>
      </c>
      <c r="P12" s="36">
        <f t="shared" si="1"/>
        <v>0.1910000000000025</v>
      </c>
      <c r="Q12" s="719"/>
      <c r="R12" s="394">
        <f t="shared" si="5"/>
        <v>100.65686666666666</v>
      </c>
      <c r="S12" s="297">
        <f t="shared" si="7"/>
        <v>0.1894666666666609</v>
      </c>
      <c r="T12" s="687">
        <f t="shared" si="9"/>
        <v>100.28093285714286</v>
      </c>
      <c r="U12" s="266">
        <f t="shared" ref="U12:U75" si="11">T12-T11</f>
        <v>0.20613571428570765</v>
      </c>
      <c r="V12" s="626" t="str">
        <f t="shared" si="2"/>
        <v>---</v>
      </c>
      <c r="W12" s="241">
        <v>0</v>
      </c>
      <c r="X12" s="645"/>
      <c r="Y12" s="216"/>
    </row>
    <row r="13" spans="1:25">
      <c r="A13" s="2580">
        <v>34578</v>
      </c>
      <c r="B13" s="262">
        <v>98.773850895008351</v>
      </c>
      <c r="C13" s="21">
        <f t="shared" si="3"/>
        <v>3.7195936143433528E-2</v>
      </c>
      <c r="D13" s="1754"/>
      <c r="E13" s="687">
        <f t="shared" si="10"/>
        <v>98.694669854116285</v>
      </c>
      <c r="F13" s="266">
        <f t="shared" si="6"/>
        <v>0.1493598875200064</v>
      </c>
      <c r="G13" s="611">
        <f t="shared" si="8"/>
        <v>98.218112912441569</v>
      </c>
      <c r="H13" s="633">
        <f t="shared" si="6"/>
        <v>0.2408966248992499</v>
      </c>
      <c r="I13" s="1726" t="s">
        <v>344</v>
      </c>
      <c r="J13" s="2597" t="str">
        <f t="shared" si="0"/>
        <v>---</v>
      </c>
      <c r="K13" s="2594">
        <v>0</v>
      </c>
      <c r="L13" s="1685"/>
      <c r="M13" s="10"/>
      <c r="N13" s="201">
        <v>34578</v>
      </c>
      <c r="O13" s="710">
        <v>101.009</v>
      </c>
      <c r="P13" s="36">
        <f t="shared" si="1"/>
        <v>0.1606000000000023</v>
      </c>
      <c r="Q13" s="719"/>
      <c r="R13" s="394">
        <f t="shared" si="5"/>
        <v>100.83826666666666</v>
      </c>
      <c r="S13" s="297">
        <f t="shared" si="7"/>
        <v>0.18139999999999645</v>
      </c>
      <c r="T13" s="687">
        <f t="shared" si="9"/>
        <v>100.46816714285715</v>
      </c>
      <c r="U13" s="266">
        <f t="shared" si="11"/>
        <v>0.18723428571429679</v>
      </c>
      <c r="V13" s="626" t="str">
        <f t="shared" si="2"/>
        <v>---</v>
      </c>
      <c r="W13" s="241">
        <v>0</v>
      </c>
      <c r="X13" s="645"/>
      <c r="Y13" s="216"/>
    </row>
    <row r="14" spans="1:25">
      <c r="A14" s="2580">
        <v>34608</v>
      </c>
      <c r="B14" s="262">
        <v>98.71274658887954</v>
      </c>
      <c r="C14" s="21">
        <f t="shared" si="3"/>
        <v>-6.1104306128811459E-2</v>
      </c>
      <c r="D14" s="1754"/>
      <c r="E14" s="687">
        <f t="shared" si="10"/>
        <v>98.741084147584274</v>
      </c>
      <c r="F14" s="266">
        <f t="shared" si="6"/>
        <v>4.6414293467989864E-2</v>
      </c>
      <c r="G14" s="611">
        <f t="shared" si="8"/>
        <v>98.407394831950242</v>
      </c>
      <c r="H14" s="633">
        <f t="shared" si="6"/>
        <v>0.18928191950867301</v>
      </c>
      <c r="I14" s="1726" t="s">
        <v>344</v>
      </c>
      <c r="J14" s="2597" t="str">
        <f t="shared" si="0"/>
        <v>---</v>
      </c>
      <c r="K14" s="2594">
        <v>0</v>
      </c>
      <c r="L14" s="1685"/>
      <c r="M14" s="10"/>
      <c r="N14" s="201">
        <v>34608</v>
      </c>
      <c r="O14" s="710">
        <v>101.08320000000001</v>
      </c>
      <c r="P14" s="36">
        <f t="shared" si="1"/>
        <v>7.4200000000004707E-2</v>
      </c>
      <c r="Q14" s="719"/>
      <c r="R14" s="394">
        <f t="shared" si="5"/>
        <v>100.98020000000001</v>
      </c>
      <c r="S14" s="297">
        <f t="shared" si="7"/>
        <v>0.14193333333335545</v>
      </c>
      <c r="T14" s="687">
        <f t="shared" si="9"/>
        <v>100.63485714285716</v>
      </c>
      <c r="U14" s="266">
        <f t="shared" si="11"/>
        <v>0.16669000000000267</v>
      </c>
      <c r="V14" s="626" t="str">
        <f t="shared" si="2"/>
        <v>---</v>
      </c>
      <c r="W14" s="241">
        <v>0</v>
      </c>
      <c r="X14" s="645"/>
      <c r="Y14" s="216"/>
    </row>
    <row r="15" spans="1:25">
      <c r="A15" s="2580">
        <v>34639</v>
      </c>
      <c r="B15" s="2591">
        <v>98.594561033294823</v>
      </c>
      <c r="C15" s="21">
        <f t="shared" si="3"/>
        <v>-0.11818555558471644</v>
      </c>
      <c r="D15" s="1754"/>
      <c r="E15" s="687">
        <f t="shared" si="10"/>
        <v>98.693719505727572</v>
      </c>
      <c r="F15" s="266">
        <f t="shared" si="6"/>
        <v>-4.736464185670286E-2</v>
      </c>
      <c r="G15" s="611">
        <f>SUM(B9:B15)/7</f>
        <v>98.53516701904195</v>
      </c>
      <c r="H15" s="633">
        <f t="shared" si="6"/>
        <v>0.12777218709170768</v>
      </c>
      <c r="I15" s="1726" t="s">
        <v>345</v>
      </c>
      <c r="J15" s="2597" t="str">
        <f t="shared" si="0"/>
        <v>---</v>
      </c>
      <c r="K15" s="2594">
        <v>0</v>
      </c>
      <c r="L15" s="1685"/>
      <c r="M15" s="10"/>
      <c r="N15" s="201">
        <v>34639</v>
      </c>
      <c r="O15" s="710">
        <v>101.012</v>
      </c>
      <c r="P15" s="36">
        <f t="shared" si="1"/>
        <v>-7.1200000000004593E-2</v>
      </c>
      <c r="Q15" s="719"/>
      <c r="R15" s="394">
        <f t="shared" si="5"/>
        <v>101.03473333333334</v>
      </c>
      <c r="S15" s="297">
        <f t="shared" si="7"/>
        <v>5.4533333333324663E-2</v>
      </c>
      <c r="T15" s="687">
        <f>SUM(O9:O15)/7</f>
        <v>100.76497142857144</v>
      </c>
      <c r="U15" s="266">
        <f t="shared" si="11"/>
        <v>0.13011428571428496</v>
      </c>
      <c r="V15" s="626" t="str">
        <f t="shared" si="2"/>
        <v>---</v>
      </c>
      <c r="W15" s="241">
        <v>0</v>
      </c>
      <c r="X15" s="645"/>
      <c r="Y15" s="216"/>
    </row>
    <row r="16" spans="1:25">
      <c r="A16" s="2581">
        <v>34669</v>
      </c>
      <c r="B16" s="2592">
        <v>98.47814648654807</v>
      </c>
      <c r="C16" s="22">
        <f t="shared" si="3"/>
        <v>-0.11641454674675344</v>
      </c>
      <c r="D16" s="1755"/>
      <c r="E16" s="688">
        <f t="shared" si="10"/>
        <v>98.59515136957414</v>
      </c>
      <c r="F16" s="267">
        <f t="shared" si="6"/>
        <v>-9.8568136153431851E-2</v>
      </c>
      <c r="G16" s="612">
        <f t="shared" ref="G16:G79" si="12">SUM(B10:B16)/7</f>
        <v>98.599319271931378</v>
      </c>
      <c r="H16" s="634">
        <f t="shared" si="6"/>
        <v>6.4152252889428496E-2</v>
      </c>
      <c r="I16" s="1727" t="s">
        <v>345</v>
      </c>
      <c r="J16" s="2598" t="str">
        <f t="shared" si="0"/>
        <v>---</v>
      </c>
      <c r="K16" s="2595">
        <v>0</v>
      </c>
      <c r="L16" s="1686"/>
      <c r="M16" s="10"/>
      <c r="N16" s="202">
        <v>34669</v>
      </c>
      <c r="O16" s="711">
        <v>100.8424</v>
      </c>
      <c r="P16" s="242">
        <f t="shared" si="1"/>
        <v>-0.16960000000000264</v>
      </c>
      <c r="Q16" s="720"/>
      <c r="R16" s="492">
        <f t="shared" si="5"/>
        <v>100.97919999999999</v>
      </c>
      <c r="S16" s="490">
        <f t="shared" si="7"/>
        <v>-5.5533333333343649E-2</v>
      </c>
      <c r="T16" s="688">
        <f t="shared" ref="T16:T79" si="13">SUM(O10:O16)/7</f>
        <v>100.8453142857143</v>
      </c>
      <c r="U16" s="267">
        <f t="shared" si="11"/>
        <v>8.0342857142852608E-2</v>
      </c>
      <c r="V16" s="627" t="str">
        <f t="shared" si="2"/>
        <v>---</v>
      </c>
      <c r="W16" s="264">
        <v>0</v>
      </c>
      <c r="X16" s="645"/>
      <c r="Y16" s="216"/>
    </row>
    <row r="17" spans="1:25">
      <c r="A17" s="2580">
        <v>34700</v>
      </c>
      <c r="B17" s="2614">
        <v>98.507543465093818</v>
      </c>
      <c r="C17" s="2604">
        <f t="shared" si="3"/>
        <v>2.9396978545747743E-2</v>
      </c>
      <c r="D17" s="1757">
        <f>ROUND((B17-B5)/B5*100,1)</f>
        <v>1.8</v>
      </c>
      <c r="E17" s="687">
        <f t="shared" si="10"/>
        <v>98.526750328312232</v>
      </c>
      <c r="F17" s="266">
        <f t="shared" si="6"/>
        <v>-6.840104126190738E-2</v>
      </c>
      <c r="G17" s="611">
        <f t="shared" si="12"/>
        <v>98.62528673373788</v>
      </c>
      <c r="H17" s="633">
        <f t="shared" si="6"/>
        <v>2.5967461806502001E-2</v>
      </c>
      <c r="I17" s="1726" t="s">
        <v>346</v>
      </c>
      <c r="J17" s="2599" t="str">
        <f t="shared" si="0"/>
        <v>---</v>
      </c>
      <c r="K17" s="2594">
        <v>0</v>
      </c>
      <c r="L17" s="1685"/>
      <c r="M17" s="10"/>
      <c r="N17" s="200">
        <v>34700</v>
      </c>
      <c r="O17" s="710">
        <v>100.61499999999999</v>
      </c>
      <c r="P17" s="36">
        <f t="shared" si="1"/>
        <v>-0.22740000000000293</v>
      </c>
      <c r="Q17" s="263">
        <f>ROUND((O17-O5)/O5*100,2)</f>
        <v>1.22</v>
      </c>
      <c r="R17" s="394">
        <f t="shared" ref="R17:R80" si="14">SUM(O15:O17)/3</f>
        <v>100.82313333333333</v>
      </c>
      <c r="S17" s="297">
        <f t="shared" si="7"/>
        <v>-0.15606666666666058</v>
      </c>
      <c r="T17" s="689">
        <f t="shared" si="13"/>
        <v>100.86677142857141</v>
      </c>
      <c r="U17" s="268">
        <f t="shared" si="11"/>
        <v>2.1457142857116196E-2</v>
      </c>
      <c r="V17" s="626" t="str">
        <f t="shared" si="2"/>
        <v>---</v>
      </c>
      <c r="W17" s="241">
        <v>0</v>
      </c>
      <c r="X17" s="645"/>
      <c r="Y17" s="216"/>
    </row>
    <row r="18" spans="1:25">
      <c r="A18" s="2580">
        <v>34731</v>
      </c>
      <c r="B18" s="2615">
        <v>98.772430237365299</v>
      </c>
      <c r="C18" s="2604">
        <f t="shared" si="3"/>
        <v>0.26488677227148116</v>
      </c>
      <c r="D18" s="1757">
        <f t="shared" ref="D18:D81" si="15">ROUND((B18-B6)/B6*100,1)</f>
        <v>1.7</v>
      </c>
      <c r="E18" s="687">
        <f t="shared" si="10"/>
        <v>98.586040063002386</v>
      </c>
      <c r="F18" s="266">
        <f t="shared" si="6"/>
        <v>5.928973469015375E-2</v>
      </c>
      <c r="G18" s="611">
        <f t="shared" si="12"/>
        <v>98.653704809293544</v>
      </c>
      <c r="H18" s="633">
        <f t="shared" si="6"/>
        <v>2.8418075555663336E-2</v>
      </c>
      <c r="I18" s="1726" t="s">
        <v>345</v>
      </c>
      <c r="J18" s="2597" t="str">
        <f t="shared" si="0"/>
        <v>---</v>
      </c>
      <c r="K18" s="2594">
        <v>0</v>
      </c>
      <c r="L18" s="1685"/>
      <c r="M18" s="10"/>
      <c r="N18" s="201">
        <v>34731</v>
      </c>
      <c r="O18" s="710">
        <v>100.3497</v>
      </c>
      <c r="P18" s="36">
        <f t="shared" si="1"/>
        <v>-0.26529999999999632</v>
      </c>
      <c r="Q18" s="263">
        <f t="shared" ref="Q18:Q81" si="16">ROUND((O18-O6)/O6*100,2)</f>
        <v>0.65</v>
      </c>
      <c r="R18" s="394">
        <f t="shared" si="14"/>
        <v>100.60236666666667</v>
      </c>
      <c r="S18" s="297">
        <f t="shared" si="7"/>
        <v>-0.22076666666666256</v>
      </c>
      <c r="T18" s="687">
        <f t="shared" si="13"/>
        <v>100.82281428571427</v>
      </c>
      <c r="U18" s="266">
        <f t="shared" si="11"/>
        <v>-4.3957142857138365E-2</v>
      </c>
      <c r="V18" s="626" t="str">
        <f t="shared" si="2"/>
        <v>---</v>
      </c>
      <c r="W18" s="241">
        <v>0</v>
      </c>
      <c r="X18" s="645"/>
      <c r="Y18" s="216"/>
    </row>
    <row r="19" spans="1:25">
      <c r="A19" s="2580">
        <v>34759</v>
      </c>
      <c r="B19" s="2615">
        <v>99.259187295007251</v>
      </c>
      <c r="C19" s="2604">
        <f t="shared" si="3"/>
        <v>0.48675705764195243</v>
      </c>
      <c r="D19" s="1757">
        <f t="shared" si="15"/>
        <v>1.9</v>
      </c>
      <c r="E19" s="687">
        <f t="shared" si="10"/>
        <v>98.84638699915547</v>
      </c>
      <c r="F19" s="266">
        <f t="shared" si="6"/>
        <v>0.26034693615308413</v>
      </c>
      <c r="G19" s="611">
        <f t="shared" si="12"/>
        <v>98.728352285885293</v>
      </c>
      <c r="H19" s="633">
        <f t="shared" si="6"/>
        <v>7.4647476591749751E-2</v>
      </c>
      <c r="I19" s="1726" t="s">
        <v>345</v>
      </c>
      <c r="J19" s="2597" t="str">
        <f t="shared" si="0"/>
        <v>---</v>
      </c>
      <c r="K19" s="2594">
        <v>0</v>
      </c>
      <c r="L19" s="1685"/>
      <c r="M19" s="10"/>
      <c r="N19" s="201">
        <v>34759</v>
      </c>
      <c r="O19" s="710">
        <v>100.0891</v>
      </c>
      <c r="P19" s="36">
        <f t="shared" si="1"/>
        <v>-0.26059999999999661</v>
      </c>
      <c r="Q19" s="263">
        <f t="shared" si="16"/>
        <v>0.17</v>
      </c>
      <c r="R19" s="394">
        <f t="shared" si="14"/>
        <v>100.35126666666667</v>
      </c>
      <c r="S19" s="297">
        <f t="shared" si="7"/>
        <v>-0.25109999999999388</v>
      </c>
      <c r="T19" s="687">
        <f t="shared" si="13"/>
        <v>100.71434285714285</v>
      </c>
      <c r="U19" s="266">
        <f t="shared" si="11"/>
        <v>-0.10847142857141989</v>
      </c>
      <c r="V19" s="626" t="str">
        <f t="shared" si="2"/>
        <v>---</v>
      </c>
      <c r="W19" s="241">
        <v>0</v>
      </c>
      <c r="X19" s="645"/>
      <c r="Y19" s="216"/>
    </row>
    <row r="20" spans="1:25">
      <c r="A20" s="2580">
        <v>34790</v>
      </c>
      <c r="B20" s="2615">
        <v>99.88715679098874</v>
      </c>
      <c r="C20" s="2604">
        <f t="shared" si="3"/>
        <v>0.62796949598148899</v>
      </c>
      <c r="D20" s="1757">
        <f t="shared" si="15"/>
        <v>2.2000000000000002</v>
      </c>
      <c r="E20" s="687">
        <f t="shared" si="10"/>
        <v>99.306258107787087</v>
      </c>
      <c r="F20" s="266">
        <f t="shared" si="6"/>
        <v>0.45987110863161718</v>
      </c>
      <c r="G20" s="611">
        <f t="shared" si="12"/>
        <v>98.887395985311088</v>
      </c>
      <c r="H20" s="633">
        <f t="shared" si="6"/>
        <v>0.15904369942579422</v>
      </c>
      <c r="I20" s="1726" t="s">
        <v>344</v>
      </c>
      <c r="J20" s="2597" t="str">
        <f t="shared" si="0"/>
        <v>---</v>
      </c>
      <c r="K20" s="2594">
        <v>0</v>
      </c>
      <c r="L20" s="1685"/>
      <c r="M20" s="10"/>
      <c r="N20" s="201">
        <v>34790</v>
      </c>
      <c r="O20" s="710">
        <v>99.887990000000002</v>
      </c>
      <c r="P20" s="36">
        <f t="shared" si="1"/>
        <v>-0.2011099999999999</v>
      </c>
      <c r="Q20" s="263">
        <f t="shared" si="16"/>
        <v>-0.21</v>
      </c>
      <c r="R20" s="394">
        <f t="shared" si="14"/>
        <v>100.10893</v>
      </c>
      <c r="S20" s="297">
        <f t="shared" si="7"/>
        <v>-0.24233666666667375</v>
      </c>
      <c r="T20" s="687">
        <f t="shared" si="13"/>
        <v>100.55419857142859</v>
      </c>
      <c r="U20" s="266">
        <f t="shared" si="11"/>
        <v>-0.1601442857142672</v>
      </c>
      <c r="V20" s="626" t="str">
        <f t="shared" si="2"/>
        <v>---</v>
      </c>
      <c r="W20" s="241">
        <v>0</v>
      </c>
      <c r="X20" s="645"/>
      <c r="Y20" s="216"/>
    </row>
    <row r="21" spans="1:25">
      <c r="A21" s="2580">
        <v>34820</v>
      </c>
      <c r="B21" s="2615">
        <v>100.51922285332034</v>
      </c>
      <c r="C21" s="2604">
        <f t="shared" si="3"/>
        <v>0.63206606233160301</v>
      </c>
      <c r="D21" s="1757">
        <f t="shared" si="15"/>
        <v>2.5</v>
      </c>
      <c r="E21" s="687">
        <f t="shared" si="10"/>
        <v>99.888522313105454</v>
      </c>
      <c r="F21" s="266">
        <f t="shared" si="6"/>
        <v>0.58226420531836709</v>
      </c>
      <c r="G21" s="611">
        <f t="shared" si="12"/>
        <v>99.145464023088351</v>
      </c>
      <c r="H21" s="633">
        <f t="shared" si="6"/>
        <v>0.25806803777726373</v>
      </c>
      <c r="I21" s="1726" t="s">
        <v>344</v>
      </c>
      <c r="J21" s="2597" t="str">
        <f t="shared" si="0"/>
        <v>---</v>
      </c>
      <c r="K21" s="2594">
        <v>0</v>
      </c>
      <c r="L21" s="1685"/>
      <c r="M21" s="10"/>
      <c r="N21" s="201">
        <v>34820</v>
      </c>
      <c r="O21" s="710">
        <v>99.797700000000006</v>
      </c>
      <c r="P21" s="36">
        <f t="shared" si="1"/>
        <v>-9.0289999999995985E-2</v>
      </c>
      <c r="Q21" s="263">
        <f t="shared" si="16"/>
        <v>-0.48</v>
      </c>
      <c r="R21" s="394">
        <f t="shared" si="14"/>
        <v>99.924930000000003</v>
      </c>
      <c r="S21" s="297">
        <f t="shared" si="7"/>
        <v>-0.1839999999999975</v>
      </c>
      <c r="T21" s="687">
        <f t="shared" si="13"/>
        <v>100.37055571428571</v>
      </c>
      <c r="U21" s="266">
        <f t="shared" si="11"/>
        <v>-0.18364285714287121</v>
      </c>
      <c r="V21" s="626" t="str">
        <f t="shared" si="2"/>
        <v>---</v>
      </c>
      <c r="W21" s="241">
        <v>0</v>
      </c>
      <c r="X21" s="645"/>
      <c r="Y21" s="216"/>
    </row>
    <row r="22" spans="1:25">
      <c r="A22" s="2580">
        <v>34851</v>
      </c>
      <c r="B22" s="2615">
        <v>101.02176175644922</v>
      </c>
      <c r="C22" s="2604">
        <f t="shared" si="3"/>
        <v>0.50253890312887961</v>
      </c>
      <c r="D22" s="1757">
        <f t="shared" si="15"/>
        <v>2.7</v>
      </c>
      <c r="E22" s="687">
        <f t="shared" si="10"/>
        <v>100.47604713358611</v>
      </c>
      <c r="F22" s="266">
        <f t="shared" si="6"/>
        <v>0.58752482048065247</v>
      </c>
      <c r="G22" s="611">
        <f t="shared" si="12"/>
        <v>99.492206983538964</v>
      </c>
      <c r="H22" s="633">
        <f t="shared" si="6"/>
        <v>0.34674296045061226</v>
      </c>
      <c r="I22" s="1726" t="s">
        <v>344</v>
      </c>
      <c r="J22" s="2597" t="str">
        <f t="shared" si="0"/>
        <v>---</v>
      </c>
      <c r="K22" s="2594">
        <v>0</v>
      </c>
      <c r="L22" s="1685"/>
      <c r="M22" s="10"/>
      <c r="N22" s="201">
        <v>34851</v>
      </c>
      <c r="O22" s="710">
        <v>99.791640000000001</v>
      </c>
      <c r="P22" s="36">
        <f t="shared" si="1"/>
        <v>-6.0600000000050613E-3</v>
      </c>
      <c r="Q22" s="263">
        <f t="shared" si="16"/>
        <v>-0.67</v>
      </c>
      <c r="R22" s="394">
        <f t="shared" si="14"/>
        <v>99.825776666666684</v>
      </c>
      <c r="S22" s="297">
        <f t="shared" si="7"/>
        <v>-9.9153333333319438E-2</v>
      </c>
      <c r="T22" s="687">
        <f t="shared" si="13"/>
        <v>100.19621857142859</v>
      </c>
      <c r="U22" s="266">
        <f t="shared" si="11"/>
        <v>-0.17433714285712654</v>
      </c>
      <c r="V22" s="626" t="str">
        <f t="shared" si="2"/>
        <v>---</v>
      </c>
      <c r="W22" s="241">
        <v>0</v>
      </c>
      <c r="X22" s="645"/>
      <c r="Y22" s="216"/>
    </row>
    <row r="23" spans="1:25">
      <c r="A23" s="2580">
        <v>34881</v>
      </c>
      <c r="B23" s="2615">
        <v>101.36795655335793</v>
      </c>
      <c r="C23" s="2604">
        <f t="shared" si="3"/>
        <v>0.34619479690870492</v>
      </c>
      <c r="D23" s="1757">
        <f t="shared" si="15"/>
        <v>2.8</v>
      </c>
      <c r="E23" s="687">
        <f t="shared" si="10"/>
        <v>100.96964705437584</v>
      </c>
      <c r="F23" s="266">
        <f t="shared" si="6"/>
        <v>0.49359992078973391</v>
      </c>
      <c r="G23" s="611">
        <f t="shared" si="12"/>
        <v>99.905036993083243</v>
      </c>
      <c r="H23" s="633">
        <f t="shared" si="6"/>
        <v>0.41283000954427962</v>
      </c>
      <c r="I23" s="1726" t="s">
        <v>344</v>
      </c>
      <c r="J23" s="2597" t="str">
        <f t="shared" si="0"/>
        <v>---</v>
      </c>
      <c r="K23" s="2594">
        <v>0</v>
      </c>
      <c r="L23" s="1685"/>
      <c r="M23" s="10"/>
      <c r="N23" s="201">
        <v>34881</v>
      </c>
      <c r="O23" s="710">
        <v>99.855450000000005</v>
      </c>
      <c r="P23" s="36">
        <f t="shared" si="1"/>
        <v>6.3810000000003697E-2</v>
      </c>
      <c r="Q23" s="263">
        <f t="shared" si="16"/>
        <v>-0.8</v>
      </c>
      <c r="R23" s="394">
        <f t="shared" si="14"/>
        <v>99.814930000000004</v>
      </c>
      <c r="S23" s="297">
        <f t="shared" si="7"/>
        <v>-1.0846666666679994E-2</v>
      </c>
      <c r="T23" s="687">
        <f t="shared" si="13"/>
        <v>100.05522571428573</v>
      </c>
      <c r="U23" s="266">
        <f t="shared" si="11"/>
        <v>-0.14099285714286225</v>
      </c>
      <c r="V23" s="626" t="str">
        <f t="shared" si="2"/>
        <v>---</v>
      </c>
      <c r="W23" s="241">
        <v>0</v>
      </c>
      <c r="X23" s="645"/>
      <c r="Y23" s="216"/>
    </row>
    <row r="24" spans="1:25">
      <c r="A24" s="2580">
        <v>34912</v>
      </c>
      <c r="B24" s="2615">
        <v>101.5884741171752</v>
      </c>
      <c r="C24" s="2604">
        <f t="shared" si="3"/>
        <v>0.22051756381726761</v>
      </c>
      <c r="D24" s="1757">
        <f t="shared" si="15"/>
        <v>2.9</v>
      </c>
      <c r="E24" s="687">
        <f t="shared" si="10"/>
        <v>101.32606414232744</v>
      </c>
      <c r="F24" s="266">
        <f t="shared" si="6"/>
        <v>0.35641708795159843</v>
      </c>
      <c r="G24" s="611">
        <f t="shared" si="12"/>
        <v>100.34516994338057</v>
      </c>
      <c r="H24" s="633">
        <f t="shared" si="6"/>
        <v>0.44013295029732546</v>
      </c>
      <c r="I24" s="1726" t="s">
        <v>344</v>
      </c>
      <c r="J24" s="2597" t="str">
        <f t="shared" si="0"/>
        <v>---</v>
      </c>
      <c r="K24" s="2594">
        <v>0</v>
      </c>
      <c r="L24" s="1685"/>
      <c r="M24" s="10"/>
      <c r="N24" s="201">
        <v>34912</v>
      </c>
      <c r="O24" s="710">
        <v>99.993039999999993</v>
      </c>
      <c r="P24" s="36">
        <f t="shared" si="1"/>
        <v>0.13758999999998878</v>
      </c>
      <c r="Q24" s="263">
        <f t="shared" si="16"/>
        <v>-0.85</v>
      </c>
      <c r="R24" s="394">
        <f t="shared" si="14"/>
        <v>99.880043333333333</v>
      </c>
      <c r="S24" s="297">
        <f t="shared" si="7"/>
        <v>6.5113333333329138E-2</v>
      </c>
      <c r="T24" s="687">
        <f t="shared" si="13"/>
        <v>99.966374285714295</v>
      </c>
      <c r="U24" s="266">
        <f t="shared" si="11"/>
        <v>-8.8851428571430802E-2</v>
      </c>
      <c r="V24" s="626" t="str">
        <f t="shared" si="2"/>
        <v>---</v>
      </c>
      <c r="W24" s="241">
        <v>0</v>
      </c>
      <c r="X24" s="645"/>
      <c r="Y24" s="216"/>
    </row>
    <row r="25" spans="1:25">
      <c r="A25" s="2580">
        <v>34943</v>
      </c>
      <c r="B25" s="2615">
        <v>101.7327379700963</v>
      </c>
      <c r="C25" s="2604">
        <f t="shared" si="3"/>
        <v>0.14426385292109956</v>
      </c>
      <c r="D25" s="1757">
        <f t="shared" si="15"/>
        <v>3</v>
      </c>
      <c r="E25" s="687">
        <f t="shared" si="10"/>
        <v>101.56305621354313</v>
      </c>
      <c r="F25" s="266">
        <f t="shared" si="6"/>
        <v>0.23699207121569543</v>
      </c>
      <c r="G25" s="611">
        <f t="shared" si="12"/>
        <v>100.76807104805643</v>
      </c>
      <c r="H25" s="633">
        <f t="shared" si="6"/>
        <v>0.42290110467585862</v>
      </c>
      <c r="I25" s="1726" t="s">
        <v>344</v>
      </c>
      <c r="J25" s="2597" t="str">
        <f t="shared" si="0"/>
        <v>---</v>
      </c>
      <c r="K25" s="2594">
        <v>0</v>
      </c>
      <c r="L25" s="1685"/>
      <c r="M25" s="10"/>
      <c r="N25" s="201">
        <v>34943</v>
      </c>
      <c r="O25" s="710">
        <v>100.16289999999999</v>
      </c>
      <c r="P25" s="36">
        <f t="shared" si="1"/>
        <v>0.1698599999999999</v>
      </c>
      <c r="Q25" s="263">
        <f t="shared" si="16"/>
        <v>-0.84</v>
      </c>
      <c r="R25" s="394">
        <f t="shared" si="14"/>
        <v>100.00379666666667</v>
      </c>
      <c r="S25" s="297">
        <f t="shared" si="7"/>
        <v>0.12375333333334027</v>
      </c>
      <c r="T25" s="687">
        <f t="shared" si="13"/>
        <v>99.939688571428562</v>
      </c>
      <c r="U25" s="266">
        <f t="shared" si="11"/>
        <v>-2.6685714285733297E-2</v>
      </c>
      <c r="V25" s="626" t="str">
        <f t="shared" si="2"/>
        <v>---</v>
      </c>
      <c r="W25" s="241">
        <v>0</v>
      </c>
      <c r="X25" s="645"/>
      <c r="Y25" s="216"/>
    </row>
    <row r="26" spans="1:25">
      <c r="A26" s="2580">
        <v>34973</v>
      </c>
      <c r="B26" s="2615">
        <v>101.86364030098991</v>
      </c>
      <c r="C26" s="2604">
        <f t="shared" si="3"/>
        <v>0.13090233089361902</v>
      </c>
      <c r="D26" s="1757">
        <f t="shared" si="15"/>
        <v>3.2</v>
      </c>
      <c r="E26" s="687">
        <f t="shared" si="10"/>
        <v>101.72828412942046</v>
      </c>
      <c r="F26" s="266">
        <f t="shared" si="6"/>
        <v>0.16522791587732399</v>
      </c>
      <c r="G26" s="611">
        <f t="shared" si="12"/>
        <v>101.14013576319681</v>
      </c>
      <c r="H26" s="633">
        <f t="shared" si="6"/>
        <v>0.37206471514038242</v>
      </c>
      <c r="I26" s="1726" t="s">
        <v>344</v>
      </c>
      <c r="J26" s="2597" t="str">
        <f t="shared" si="0"/>
        <v>---</v>
      </c>
      <c r="K26" s="2594">
        <v>0</v>
      </c>
      <c r="L26" s="1685"/>
      <c r="M26" s="10"/>
      <c r="N26" s="201">
        <v>34973</v>
      </c>
      <c r="O26" s="710">
        <v>100.3242</v>
      </c>
      <c r="P26" s="36">
        <f t="shared" si="1"/>
        <v>0.16130000000001132</v>
      </c>
      <c r="Q26" s="263">
        <f t="shared" si="16"/>
        <v>-0.75</v>
      </c>
      <c r="R26" s="394">
        <f t="shared" si="14"/>
        <v>100.16004666666667</v>
      </c>
      <c r="S26" s="297">
        <f t="shared" si="7"/>
        <v>0.15625</v>
      </c>
      <c r="T26" s="687">
        <f t="shared" si="13"/>
        <v>99.973274285714297</v>
      </c>
      <c r="U26" s="266">
        <f t="shared" si="11"/>
        <v>3.358571428573498E-2</v>
      </c>
      <c r="V26" s="626" t="str">
        <f t="shared" si="2"/>
        <v>---</v>
      </c>
      <c r="W26" s="241">
        <v>0</v>
      </c>
      <c r="X26" s="645"/>
      <c r="Y26" s="216"/>
    </row>
    <row r="27" spans="1:25">
      <c r="A27" s="2580">
        <v>35004</v>
      </c>
      <c r="B27" s="2615">
        <v>101.99702681146461</v>
      </c>
      <c r="C27" s="2604">
        <f t="shared" si="3"/>
        <v>0.13338651047469341</v>
      </c>
      <c r="D27" s="1757">
        <f t="shared" si="15"/>
        <v>3.5</v>
      </c>
      <c r="E27" s="687">
        <f t="shared" si="10"/>
        <v>101.86446836085027</v>
      </c>
      <c r="F27" s="266">
        <f t="shared" si="6"/>
        <v>0.13618423142980873</v>
      </c>
      <c r="G27" s="611">
        <f t="shared" si="12"/>
        <v>101.44154576612193</v>
      </c>
      <c r="H27" s="633">
        <f t="shared" si="6"/>
        <v>0.30141000292512388</v>
      </c>
      <c r="I27" s="1726" t="s">
        <v>344</v>
      </c>
      <c r="J27" s="2597" t="str">
        <f t="shared" si="0"/>
        <v>---</v>
      </c>
      <c r="K27" s="2594">
        <v>0</v>
      </c>
      <c r="L27" s="1685"/>
      <c r="M27" s="10"/>
      <c r="N27" s="201">
        <v>35004</v>
      </c>
      <c r="O27" s="710">
        <v>100.4513</v>
      </c>
      <c r="P27" s="36">
        <f t="shared" si="1"/>
        <v>0.12709999999999866</v>
      </c>
      <c r="Q27" s="263">
        <f t="shared" si="16"/>
        <v>-0.56000000000000005</v>
      </c>
      <c r="R27" s="394">
        <f t="shared" si="14"/>
        <v>100.3128</v>
      </c>
      <c r="S27" s="297">
        <f t="shared" si="7"/>
        <v>0.15275333333332242</v>
      </c>
      <c r="T27" s="687">
        <f t="shared" si="13"/>
        <v>100.05374714285715</v>
      </c>
      <c r="U27" s="266">
        <f t="shared" si="11"/>
        <v>8.047285714285124E-2</v>
      </c>
      <c r="V27" s="626" t="str">
        <f t="shared" si="2"/>
        <v>---</v>
      </c>
      <c r="W27" s="241">
        <v>0</v>
      </c>
      <c r="X27" s="645"/>
      <c r="Y27" s="216"/>
    </row>
    <row r="28" spans="1:25">
      <c r="A28" s="2581">
        <v>35034</v>
      </c>
      <c r="B28" s="2616">
        <v>102.11958255306696</v>
      </c>
      <c r="C28" s="2605">
        <f t="shared" si="3"/>
        <v>0.12255574160235483</v>
      </c>
      <c r="D28" s="1758">
        <f t="shared" si="15"/>
        <v>3.7</v>
      </c>
      <c r="E28" s="688">
        <f t="shared" si="10"/>
        <v>101.99341655517382</v>
      </c>
      <c r="F28" s="267">
        <f t="shared" si="6"/>
        <v>0.12894819432355575</v>
      </c>
      <c r="G28" s="612">
        <f t="shared" si="12"/>
        <v>101.67016858037144</v>
      </c>
      <c r="H28" s="634">
        <f t="shared" si="6"/>
        <v>0.22862281424950481</v>
      </c>
      <c r="I28" s="1727" t="s">
        <v>344</v>
      </c>
      <c r="J28" s="2598" t="str">
        <f t="shared" si="0"/>
        <v>---</v>
      </c>
      <c r="K28" s="2595">
        <v>0</v>
      </c>
      <c r="L28" s="1686"/>
      <c r="M28" s="10"/>
      <c r="N28" s="202">
        <v>35034</v>
      </c>
      <c r="O28" s="710">
        <v>100.556</v>
      </c>
      <c r="P28" s="36">
        <f t="shared" si="1"/>
        <v>0.10469999999999402</v>
      </c>
      <c r="Q28" s="543">
        <f t="shared" si="16"/>
        <v>-0.28000000000000003</v>
      </c>
      <c r="R28" s="394">
        <f t="shared" si="14"/>
        <v>100.44383333333333</v>
      </c>
      <c r="S28" s="297">
        <f t="shared" si="7"/>
        <v>0.13103333333333467</v>
      </c>
      <c r="T28" s="688">
        <f t="shared" si="13"/>
        <v>100.16207571428572</v>
      </c>
      <c r="U28" s="267">
        <f t="shared" si="11"/>
        <v>0.10832857142857222</v>
      </c>
      <c r="V28" s="627" t="str">
        <f t="shared" si="2"/>
        <v>---</v>
      </c>
      <c r="W28" s="264">
        <v>0</v>
      </c>
      <c r="X28" s="645"/>
      <c r="Y28" s="216"/>
    </row>
    <row r="29" spans="1:25">
      <c r="A29" s="2580">
        <v>35065</v>
      </c>
      <c r="B29" s="2615">
        <v>102.21270721051297</v>
      </c>
      <c r="C29" s="2604">
        <f t="shared" si="3"/>
        <v>9.3124657446011838E-2</v>
      </c>
      <c r="D29" s="1757">
        <f t="shared" si="15"/>
        <v>3.8</v>
      </c>
      <c r="E29" s="687">
        <f t="shared" si="10"/>
        <v>102.10977219168153</v>
      </c>
      <c r="F29" s="266">
        <f t="shared" si="6"/>
        <v>0.11635563650770564</v>
      </c>
      <c r="G29" s="611">
        <f t="shared" si="12"/>
        <v>101.84030364523768</v>
      </c>
      <c r="H29" s="633">
        <f t="shared" si="6"/>
        <v>0.17013506486624408</v>
      </c>
      <c r="I29" s="1726" t="s">
        <v>344</v>
      </c>
      <c r="J29" s="2599" t="str">
        <f t="shared" si="0"/>
        <v>---</v>
      </c>
      <c r="K29" s="2594">
        <v>0</v>
      </c>
      <c r="L29" s="1685"/>
      <c r="M29" s="10"/>
      <c r="N29" s="201">
        <v>35065</v>
      </c>
      <c r="O29" s="712">
        <v>100.6525</v>
      </c>
      <c r="P29" s="244">
        <f t="shared" si="1"/>
        <v>9.6500000000006025E-2</v>
      </c>
      <c r="Q29" s="263">
        <f t="shared" si="16"/>
        <v>0.04</v>
      </c>
      <c r="R29" s="642">
        <f t="shared" si="14"/>
        <v>100.55326666666667</v>
      </c>
      <c r="S29" s="643">
        <f t="shared" si="7"/>
        <v>0.10943333333334238</v>
      </c>
      <c r="T29" s="687">
        <f t="shared" si="13"/>
        <v>100.28505571428572</v>
      </c>
      <c r="U29" s="266">
        <f t="shared" si="11"/>
        <v>0.12297999999999831</v>
      </c>
      <c r="V29" s="626" t="str">
        <f t="shared" si="2"/>
        <v>---</v>
      </c>
      <c r="W29" s="241">
        <v>0</v>
      </c>
      <c r="X29" s="645"/>
      <c r="Y29" s="216"/>
    </row>
    <row r="30" spans="1:25">
      <c r="A30" s="2580">
        <v>35096</v>
      </c>
      <c r="B30" s="2615">
        <v>102.28198453236824</v>
      </c>
      <c r="C30" s="2604">
        <f t="shared" si="3"/>
        <v>6.927732185526736E-2</v>
      </c>
      <c r="D30" s="1757">
        <f t="shared" si="15"/>
        <v>3.6</v>
      </c>
      <c r="E30" s="687">
        <f t="shared" si="10"/>
        <v>102.20475809864939</v>
      </c>
      <c r="F30" s="266">
        <f t="shared" si="6"/>
        <v>9.4985906967863798E-2</v>
      </c>
      <c r="G30" s="611">
        <f t="shared" si="12"/>
        <v>101.9708790708106</v>
      </c>
      <c r="H30" s="633">
        <f t="shared" si="6"/>
        <v>0.13057542557291413</v>
      </c>
      <c r="I30" s="1726" t="s">
        <v>344</v>
      </c>
      <c r="J30" s="2597" t="str">
        <f t="shared" si="0"/>
        <v>---</v>
      </c>
      <c r="K30" s="2594">
        <v>0</v>
      </c>
      <c r="L30" s="1685"/>
      <c r="M30" s="10"/>
      <c r="N30" s="201">
        <v>35096</v>
      </c>
      <c r="O30" s="710">
        <v>100.7448</v>
      </c>
      <c r="P30" s="36">
        <f t="shared" si="1"/>
        <v>9.2299999999994498E-2</v>
      </c>
      <c r="Q30" s="263">
        <f t="shared" si="16"/>
        <v>0.39</v>
      </c>
      <c r="R30" s="394">
        <f t="shared" si="14"/>
        <v>100.6511</v>
      </c>
      <c r="S30" s="297">
        <f t="shared" si="7"/>
        <v>9.7833333333326777E-2</v>
      </c>
      <c r="T30" s="687">
        <f t="shared" si="13"/>
        <v>100.41210571428572</v>
      </c>
      <c r="U30" s="266">
        <f t="shared" si="11"/>
        <v>0.127049999999997</v>
      </c>
      <c r="V30" s="626" t="str">
        <f t="shared" si="2"/>
        <v>---</v>
      </c>
      <c r="W30" s="241">
        <v>0</v>
      </c>
      <c r="X30" s="645"/>
      <c r="Y30" s="216"/>
    </row>
    <row r="31" spans="1:25">
      <c r="A31" s="2580">
        <v>35125</v>
      </c>
      <c r="B31" s="2615">
        <v>102.33700568457077</v>
      </c>
      <c r="C31" s="2604">
        <f t="shared" si="3"/>
        <v>5.5021152202527901E-2</v>
      </c>
      <c r="D31" s="1757">
        <f t="shared" si="15"/>
        <v>3.1</v>
      </c>
      <c r="E31" s="687">
        <f t="shared" si="10"/>
        <v>102.27723247581734</v>
      </c>
      <c r="F31" s="266">
        <f t="shared" si="6"/>
        <v>7.247437716794991E-2</v>
      </c>
      <c r="G31" s="611">
        <f t="shared" si="12"/>
        <v>102.07781215186709</v>
      </c>
      <c r="H31" s="633">
        <f t="shared" si="6"/>
        <v>0.10693308105649635</v>
      </c>
      <c r="I31" s="1726" t="s">
        <v>344</v>
      </c>
      <c r="J31" s="2597" t="str">
        <f t="shared" si="0"/>
        <v>---</v>
      </c>
      <c r="K31" s="2594">
        <v>0</v>
      </c>
      <c r="L31" s="1685"/>
      <c r="M31" s="10"/>
      <c r="N31" s="201">
        <v>35125</v>
      </c>
      <c r="O31" s="710">
        <v>100.8219</v>
      </c>
      <c r="P31" s="36">
        <f t="shared" si="1"/>
        <v>7.7100000000001501E-2</v>
      </c>
      <c r="Q31" s="263">
        <f t="shared" si="16"/>
        <v>0.73</v>
      </c>
      <c r="R31" s="394">
        <f t="shared" si="14"/>
        <v>100.73973333333333</v>
      </c>
      <c r="S31" s="297">
        <f t="shared" si="7"/>
        <v>8.8633333333334008E-2</v>
      </c>
      <c r="T31" s="687">
        <f t="shared" si="13"/>
        <v>100.53051428571428</v>
      </c>
      <c r="U31" s="266">
        <f t="shared" si="11"/>
        <v>0.11840857142856009</v>
      </c>
      <c r="V31" s="626" t="str">
        <f t="shared" si="2"/>
        <v>---</v>
      </c>
      <c r="W31" s="241">
        <v>0</v>
      </c>
      <c r="X31" s="645"/>
      <c r="Y31" s="216"/>
    </row>
    <row r="32" spans="1:25">
      <c r="A32" s="2580">
        <v>35156</v>
      </c>
      <c r="B32" s="2615">
        <v>102.41870913913706</v>
      </c>
      <c r="C32" s="2604">
        <f t="shared" si="3"/>
        <v>8.1703454566294909E-2</v>
      </c>
      <c r="D32" s="1757">
        <f t="shared" si="15"/>
        <v>2.5</v>
      </c>
      <c r="E32" s="687">
        <f t="shared" si="10"/>
        <v>102.3458997853587</v>
      </c>
      <c r="F32" s="266">
        <f t="shared" si="6"/>
        <v>6.8667309541353916E-2</v>
      </c>
      <c r="G32" s="611">
        <f t="shared" si="12"/>
        <v>102.17580803315865</v>
      </c>
      <c r="H32" s="633">
        <f t="shared" si="6"/>
        <v>9.7995881291552678E-2</v>
      </c>
      <c r="I32" s="1726" t="s">
        <v>344</v>
      </c>
      <c r="J32" s="2597" t="str">
        <f t="shared" si="0"/>
        <v>---</v>
      </c>
      <c r="K32" s="2594">
        <v>0</v>
      </c>
      <c r="L32" s="1685"/>
      <c r="M32" s="10"/>
      <c r="N32" s="201">
        <v>35156</v>
      </c>
      <c r="O32" s="710">
        <v>100.85760000000001</v>
      </c>
      <c r="P32" s="36">
        <f t="shared" si="1"/>
        <v>3.5700000000005616E-2</v>
      </c>
      <c r="Q32" s="263">
        <f t="shared" si="16"/>
        <v>0.97</v>
      </c>
      <c r="R32" s="394">
        <f t="shared" si="14"/>
        <v>100.80810000000001</v>
      </c>
      <c r="S32" s="297">
        <f t="shared" si="7"/>
        <v>6.8366666666676679E-2</v>
      </c>
      <c r="T32" s="687">
        <f t="shared" si="13"/>
        <v>100.62975714285714</v>
      </c>
      <c r="U32" s="266">
        <f t="shared" si="11"/>
        <v>9.9242857142868957E-2</v>
      </c>
      <c r="V32" s="626" t="str">
        <f t="shared" si="2"/>
        <v>---</v>
      </c>
      <c r="W32" s="241">
        <v>0</v>
      </c>
      <c r="X32" s="645"/>
      <c r="Y32" s="216"/>
    </row>
    <row r="33" spans="1:25">
      <c r="A33" s="2580">
        <v>35186</v>
      </c>
      <c r="B33" s="2615">
        <v>102.54553662814149</v>
      </c>
      <c r="C33" s="2604">
        <f t="shared" si="3"/>
        <v>0.12682748900442675</v>
      </c>
      <c r="D33" s="1757">
        <f t="shared" si="15"/>
        <v>2</v>
      </c>
      <c r="E33" s="687">
        <f t="shared" si="10"/>
        <v>102.43375048394978</v>
      </c>
      <c r="F33" s="266">
        <f t="shared" si="6"/>
        <v>8.7850698591083187E-2</v>
      </c>
      <c r="G33" s="611">
        <f t="shared" si="12"/>
        <v>102.27322179418032</v>
      </c>
      <c r="H33" s="633">
        <f t="shared" si="6"/>
        <v>9.7413761021670098E-2</v>
      </c>
      <c r="I33" s="1726" t="s">
        <v>344</v>
      </c>
      <c r="J33" s="2597" t="str">
        <f t="shared" si="0"/>
        <v>---</v>
      </c>
      <c r="K33" s="2594">
        <v>0</v>
      </c>
      <c r="L33" s="1685"/>
      <c r="M33" s="10"/>
      <c r="N33" s="201">
        <v>35186</v>
      </c>
      <c r="O33" s="710">
        <v>100.8257</v>
      </c>
      <c r="P33" s="36">
        <f t="shared" si="1"/>
        <v>-3.1900000000007367E-2</v>
      </c>
      <c r="Q33" s="263">
        <f t="shared" si="16"/>
        <v>1.03</v>
      </c>
      <c r="R33" s="394">
        <f t="shared" si="14"/>
        <v>100.83506666666666</v>
      </c>
      <c r="S33" s="297">
        <f t="shared" si="7"/>
        <v>2.6966666666652372E-2</v>
      </c>
      <c r="T33" s="687">
        <f t="shared" si="13"/>
        <v>100.70140000000001</v>
      </c>
      <c r="U33" s="266">
        <f t="shared" si="11"/>
        <v>7.1642857142862226E-2</v>
      </c>
      <c r="V33" s="626" t="str">
        <f t="shared" si="2"/>
        <v>---</v>
      </c>
      <c r="W33" s="241">
        <v>0</v>
      </c>
      <c r="X33" s="645"/>
      <c r="Y33" s="216"/>
    </row>
    <row r="34" spans="1:25">
      <c r="A34" s="2580">
        <v>35217</v>
      </c>
      <c r="B34" s="2615">
        <v>102.67640899608809</v>
      </c>
      <c r="C34" s="2604">
        <f t="shared" si="3"/>
        <v>0.13087236794659418</v>
      </c>
      <c r="D34" s="1757">
        <f t="shared" si="15"/>
        <v>1.6</v>
      </c>
      <c r="E34" s="687">
        <f t="shared" si="10"/>
        <v>102.54688492112221</v>
      </c>
      <c r="F34" s="266">
        <f t="shared" si="6"/>
        <v>0.11313443717243388</v>
      </c>
      <c r="G34" s="611">
        <f t="shared" si="12"/>
        <v>102.37027639198365</v>
      </c>
      <c r="H34" s="633">
        <f t="shared" si="6"/>
        <v>9.7054597803335696E-2</v>
      </c>
      <c r="I34" s="1726" t="s">
        <v>344</v>
      </c>
      <c r="J34" s="2597" t="str">
        <f t="shared" si="0"/>
        <v>---</v>
      </c>
      <c r="K34" s="2594">
        <v>0</v>
      </c>
      <c r="L34" s="1685"/>
      <c r="M34" s="10"/>
      <c r="N34" s="201">
        <v>35217</v>
      </c>
      <c r="O34" s="710">
        <v>100.7557</v>
      </c>
      <c r="P34" s="36">
        <f t="shared" si="1"/>
        <v>-6.9999999999993179E-2</v>
      </c>
      <c r="Q34" s="263">
        <f t="shared" si="16"/>
        <v>0.97</v>
      </c>
      <c r="R34" s="394">
        <f t="shared" si="14"/>
        <v>100.813</v>
      </c>
      <c r="S34" s="297">
        <f t="shared" si="7"/>
        <v>-2.206666666666024E-2</v>
      </c>
      <c r="T34" s="687">
        <f t="shared" si="13"/>
        <v>100.74488571428573</v>
      </c>
      <c r="U34" s="266">
        <f t="shared" si="11"/>
        <v>4.3485714285722565E-2</v>
      </c>
      <c r="V34" s="626" t="str">
        <f t="shared" si="2"/>
        <v>---</v>
      </c>
      <c r="W34" s="241">
        <v>0</v>
      </c>
      <c r="X34" s="645"/>
      <c r="Y34" s="216"/>
    </row>
    <row r="35" spans="1:25">
      <c r="A35" s="2580">
        <v>35247</v>
      </c>
      <c r="B35" s="2615">
        <v>102.78609921744362</v>
      </c>
      <c r="C35" s="2604">
        <f t="shared" si="3"/>
        <v>0.1096902213555353</v>
      </c>
      <c r="D35" s="1757">
        <f t="shared" si="15"/>
        <v>1.4</v>
      </c>
      <c r="E35" s="687">
        <f t="shared" si="10"/>
        <v>102.66934828055774</v>
      </c>
      <c r="F35" s="266">
        <f t="shared" si="6"/>
        <v>0.12246335943552822</v>
      </c>
      <c r="G35" s="611">
        <f t="shared" si="12"/>
        <v>102.46549305832318</v>
      </c>
      <c r="H35" s="633">
        <f t="shared" si="6"/>
        <v>9.5216666339524636E-2</v>
      </c>
      <c r="I35" s="1726" t="s">
        <v>344</v>
      </c>
      <c r="J35" s="2597" t="str">
        <f t="shared" si="0"/>
        <v>---</v>
      </c>
      <c r="K35" s="2594">
        <v>0</v>
      </c>
      <c r="L35" s="1685"/>
      <c r="M35" s="10"/>
      <c r="N35" s="201">
        <v>35247</v>
      </c>
      <c r="O35" s="710">
        <v>100.6733</v>
      </c>
      <c r="P35" s="36">
        <f t="shared" si="1"/>
        <v>-8.2400000000006912E-2</v>
      </c>
      <c r="Q35" s="263">
        <f t="shared" si="16"/>
        <v>0.82</v>
      </c>
      <c r="R35" s="394">
        <f t="shared" si="14"/>
        <v>100.75156666666668</v>
      </c>
      <c r="S35" s="297">
        <f t="shared" si="7"/>
        <v>-6.1433333333326345E-2</v>
      </c>
      <c r="T35" s="687">
        <f t="shared" si="13"/>
        <v>100.76164285714286</v>
      </c>
      <c r="U35" s="266">
        <f t="shared" si="11"/>
        <v>1.6757142857130702E-2</v>
      </c>
      <c r="V35" s="626" t="str">
        <f t="shared" si="2"/>
        <v>---</v>
      </c>
      <c r="W35" s="241">
        <v>0</v>
      </c>
      <c r="X35" s="645"/>
      <c r="Y35" s="216"/>
    </row>
    <row r="36" spans="1:25">
      <c r="A36" s="2580">
        <v>35278</v>
      </c>
      <c r="B36" s="2615">
        <v>102.85589802242961</v>
      </c>
      <c r="C36" s="2604">
        <f t="shared" si="3"/>
        <v>6.9798804985993002E-2</v>
      </c>
      <c r="D36" s="1757">
        <f t="shared" si="15"/>
        <v>1.2</v>
      </c>
      <c r="E36" s="687">
        <f t="shared" si="10"/>
        <v>102.77280207865378</v>
      </c>
      <c r="F36" s="266">
        <f t="shared" si="6"/>
        <v>0.10345379809604083</v>
      </c>
      <c r="G36" s="611">
        <f t="shared" si="12"/>
        <v>102.55737746002556</v>
      </c>
      <c r="H36" s="633">
        <f t="shared" si="6"/>
        <v>9.1884401702387208E-2</v>
      </c>
      <c r="I36" s="1726" t="s">
        <v>344</v>
      </c>
      <c r="J36" s="2597" t="str">
        <f t="shared" si="0"/>
        <v>---</v>
      </c>
      <c r="K36" s="2594">
        <v>0</v>
      </c>
      <c r="L36" s="1685"/>
      <c r="M36" s="10"/>
      <c r="N36" s="201">
        <v>35278</v>
      </c>
      <c r="O36" s="710">
        <v>100.578</v>
      </c>
      <c r="P36" s="36">
        <f t="shared" si="1"/>
        <v>-9.5299999999994611E-2</v>
      </c>
      <c r="Q36" s="263">
        <f t="shared" si="16"/>
        <v>0.59</v>
      </c>
      <c r="R36" s="394">
        <f t="shared" si="14"/>
        <v>100.669</v>
      </c>
      <c r="S36" s="297">
        <f t="shared" si="7"/>
        <v>-8.2566666666679112E-2</v>
      </c>
      <c r="T36" s="687">
        <f t="shared" si="13"/>
        <v>100.75099999999999</v>
      </c>
      <c r="U36" s="266">
        <f t="shared" si="11"/>
        <v>-1.0642857142869389E-2</v>
      </c>
      <c r="V36" s="628" t="str">
        <f t="shared" si="2"/>
        <v>---</v>
      </c>
      <c r="W36" s="241">
        <v>0</v>
      </c>
      <c r="X36" s="645"/>
      <c r="Y36" s="216"/>
    </row>
    <row r="37" spans="1:25">
      <c r="A37" s="2580">
        <v>35309</v>
      </c>
      <c r="B37" s="2615">
        <v>102.91607430688438</v>
      </c>
      <c r="C37" s="2604">
        <f t="shared" si="3"/>
        <v>6.0176284454769302E-2</v>
      </c>
      <c r="D37" s="1757">
        <f t="shared" si="15"/>
        <v>1.2</v>
      </c>
      <c r="E37" s="687">
        <f t="shared" si="10"/>
        <v>102.85269051558588</v>
      </c>
      <c r="F37" s="266">
        <f t="shared" si="6"/>
        <v>7.9888436932094464E-2</v>
      </c>
      <c r="G37" s="611">
        <f t="shared" si="12"/>
        <v>102.64796171352786</v>
      </c>
      <c r="H37" s="633">
        <f t="shared" si="6"/>
        <v>9.0584253502299816E-2</v>
      </c>
      <c r="I37" s="1726" t="s">
        <v>344</v>
      </c>
      <c r="J37" s="2597" t="str">
        <f t="shared" si="0"/>
        <v>---</v>
      </c>
      <c r="K37" s="2594">
        <v>0</v>
      </c>
      <c r="L37" s="1685"/>
      <c r="M37" s="10"/>
      <c r="N37" s="250">
        <v>35309</v>
      </c>
      <c r="O37" s="713">
        <v>100.4337</v>
      </c>
      <c r="P37" s="251">
        <f t="shared" si="1"/>
        <v>-0.14430000000000121</v>
      </c>
      <c r="Q37" s="693">
        <f t="shared" si="16"/>
        <v>0.27</v>
      </c>
      <c r="R37" s="393">
        <f t="shared" si="14"/>
        <v>100.56166666666667</v>
      </c>
      <c r="S37" s="295">
        <f t="shared" si="7"/>
        <v>-0.10733333333332951</v>
      </c>
      <c r="T37" s="683">
        <f t="shared" si="13"/>
        <v>100.70655714285715</v>
      </c>
      <c r="U37" s="693">
        <f t="shared" si="11"/>
        <v>-4.4442857142840353E-2</v>
      </c>
      <c r="V37" s="629" t="str">
        <f t="shared" si="2"/>
        <v>山</v>
      </c>
      <c r="W37" s="254">
        <v>1</v>
      </c>
      <c r="X37" s="645"/>
      <c r="Y37" s="216"/>
    </row>
    <row r="38" spans="1:25">
      <c r="A38" s="2583">
        <v>35339</v>
      </c>
      <c r="B38" s="2615">
        <v>102.95276818922164</v>
      </c>
      <c r="C38" s="593">
        <f t="shared" si="3"/>
        <v>3.6693882337260675E-2</v>
      </c>
      <c r="D38" s="1759">
        <f t="shared" si="15"/>
        <v>1.1000000000000001</v>
      </c>
      <c r="E38" s="683">
        <f t="shared" si="10"/>
        <v>102.90824683951189</v>
      </c>
      <c r="F38" s="693">
        <f t="shared" si="6"/>
        <v>5.5556323926012396E-2</v>
      </c>
      <c r="G38" s="393">
        <f t="shared" si="12"/>
        <v>102.73592778562083</v>
      </c>
      <c r="H38" s="295">
        <f t="shared" si="6"/>
        <v>8.7966072092967806E-2</v>
      </c>
      <c r="I38" s="1729" t="s">
        <v>344</v>
      </c>
      <c r="J38" s="2600" t="str">
        <f t="shared" si="0"/>
        <v>山</v>
      </c>
      <c r="K38" s="2594">
        <v>1</v>
      </c>
      <c r="L38" s="1685"/>
      <c r="M38" s="10"/>
      <c r="N38" s="201">
        <v>35339</v>
      </c>
      <c r="O38" s="710">
        <v>100.1722</v>
      </c>
      <c r="P38" s="36">
        <f t="shared" si="1"/>
        <v>-0.26149999999999807</v>
      </c>
      <c r="Q38" s="263">
        <f t="shared" si="16"/>
        <v>-0.15</v>
      </c>
      <c r="R38" s="394">
        <f t="shared" si="14"/>
        <v>100.39463333333333</v>
      </c>
      <c r="S38" s="297">
        <f t="shared" si="7"/>
        <v>-0.16703333333333603</v>
      </c>
      <c r="T38" s="52">
        <f t="shared" si="13"/>
        <v>100.61374285714285</v>
      </c>
      <c r="U38" s="263">
        <f t="shared" si="11"/>
        <v>-9.2814285714297284E-2</v>
      </c>
      <c r="V38" s="628" t="str">
        <f t="shared" si="2"/>
        <v>---</v>
      </c>
      <c r="W38" s="241">
        <v>0</v>
      </c>
      <c r="X38" s="645"/>
      <c r="Y38" s="216"/>
    </row>
    <row r="39" spans="1:25">
      <c r="A39" s="2584">
        <v>35370</v>
      </c>
      <c r="B39" s="2615">
        <v>102.94219271947654</v>
      </c>
      <c r="C39" s="2604">
        <f t="shared" si="3"/>
        <v>-1.0575469745106147E-2</v>
      </c>
      <c r="D39" s="1760">
        <f t="shared" si="15"/>
        <v>0.9</v>
      </c>
      <c r="E39" s="1191">
        <f t="shared" si="10"/>
        <v>102.93701173852753</v>
      </c>
      <c r="F39" s="1193">
        <f t="shared" si="6"/>
        <v>2.8764899015641276E-2</v>
      </c>
      <c r="G39" s="652">
        <f t="shared" si="12"/>
        <v>102.81071115424076</v>
      </c>
      <c r="H39" s="653">
        <f t="shared" si="6"/>
        <v>7.4783368619932844E-2</v>
      </c>
      <c r="I39" s="1730" t="s">
        <v>344</v>
      </c>
      <c r="J39" s="2597" t="str">
        <f t="shared" si="0"/>
        <v>---</v>
      </c>
      <c r="K39" s="2594">
        <v>0</v>
      </c>
      <c r="L39" s="1685"/>
      <c r="M39" s="10"/>
      <c r="N39" s="201">
        <v>35370</v>
      </c>
      <c r="O39" s="710">
        <v>99.745019999999997</v>
      </c>
      <c r="P39" s="36">
        <f t="shared" si="1"/>
        <v>-0.427180000000007</v>
      </c>
      <c r="Q39" s="263">
        <f t="shared" si="16"/>
        <v>-0.7</v>
      </c>
      <c r="R39" s="394">
        <f t="shared" si="14"/>
        <v>100.11697333333335</v>
      </c>
      <c r="S39" s="297">
        <f t="shared" si="7"/>
        <v>-0.27765999999998314</v>
      </c>
      <c r="T39" s="687">
        <f t="shared" si="13"/>
        <v>100.45480285714287</v>
      </c>
      <c r="U39" s="266">
        <f t="shared" si="11"/>
        <v>-0.15893999999998698</v>
      </c>
      <c r="V39" s="628" t="str">
        <f t="shared" si="2"/>
        <v>---</v>
      </c>
      <c r="W39" s="241">
        <v>0</v>
      </c>
      <c r="X39" s="645"/>
      <c r="Y39" s="216"/>
    </row>
    <row r="40" spans="1:25">
      <c r="A40" s="2581">
        <v>35400</v>
      </c>
      <c r="B40" s="2616">
        <v>102.87924873025064</v>
      </c>
      <c r="C40" s="2605">
        <f t="shared" si="3"/>
        <v>-6.2943989225900054E-2</v>
      </c>
      <c r="D40" s="1758">
        <f t="shared" si="15"/>
        <v>0.7</v>
      </c>
      <c r="E40" s="688">
        <f t="shared" si="10"/>
        <v>102.92473654631628</v>
      </c>
      <c r="F40" s="267">
        <f t="shared" si="6"/>
        <v>-1.2275192211248509E-2</v>
      </c>
      <c r="G40" s="612">
        <f t="shared" si="12"/>
        <v>102.85838431168494</v>
      </c>
      <c r="H40" s="634">
        <f t="shared" si="6"/>
        <v>4.7673157444179992E-2</v>
      </c>
      <c r="I40" s="1727" t="s">
        <v>348</v>
      </c>
      <c r="J40" s="2598" t="str">
        <f t="shared" si="0"/>
        <v>---</v>
      </c>
      <c r="K40" s="2595">
        <v>0</v>
      </c>
      <c r="L40" s="1686"/>
      <c r="M40" s="10"/>
      <c r="N40" s="201">
        <v>35400</v>
      </c>
      <c r="O40" s="711">
        <v>99.293440000000004</v>
      </c>
      <c r="P40" s="242">
        <f t="shared" si="1"/>
        <v>-0.45157999999999276</v>
      </c>
      <c r="Q40" s="543">
        <f t="shared" si="16"/>
        <v>-1.26</v>
      </c>
      <c r="R40" s="492">
        <f t="shared" si="14"/>
        <v>99.736886666666649</v>
      </c>
      <c r="S40" s="490">
        <f t="shared" si="7"/>
        <v>-0.3800866666666991</v>
      </c>
      <c r="T40" s="687">
        <f t="shared" si="13"/>
        <v>100.23590857142857</v>
      </c>
      <c r="U40" s="266">
        <f t="shared" si="11"/>
        <v>-0.21889428571429903</v>
      </c>
      <c r="V40" s="609" t="str">
        <f t="shared" si="2"/>
        <v>---</v>
      </c>
      <c r="W40" s="264">
        <v>0</v>
      </c>
      <c r="X40" s="645"/>
      <c r="Y40" s="216"/>
    </row>
    <row r="41" spans="1:25">
      <c r="A41" s="2580">
        <v>35431</v>
      </c>
      <c r="B41" s="2615">
        <v>102.77731259184709</v>
      </c>
      <c r="C41" s="2604">
        <f t="shared" si="3"/>
        <v>-0.10193613840354487</v>
      </c>
      <c r="D41" s="1757">
        <f t="shared" si="15"/>
        <v>0.6</v>
      </c>
      <c r="E41" s="687">
        <f t="shared" si="10"/>
        <v>102.86625134719141</v>
      </c>
      <c r="F41" s="266">
        <f t="shared" si="6"/>
        <v>-5.8485199124874043E-2</v>
      </c>
      <c r="G41" s="611">
        <f t="shared" si="12"/>
        <v>102.87279911107909</v>
      </c>
      <c r="H41" s="633">
        <f t="shared" si="6"/>
        <v>1.4414799394145916E-2</v>
      </c>
      <c r="I41" s="1726" t="s">
        <v>348</v>
      </c>
      <c r="J41" s="2599" t="str">
        <f t="shared" si="0"/>
        <v>---</v>
      </c>
      <c r="K41" s="2594">
        <v>0</v>
      </c>
      <c r="L41" s="1685"/>
      <c r="M41" s="10"/>
      <c r="N41" s="200">
        <v>35431</v>
      </c>
      <c r="O41" s="710">
        <v>99.023619999999994</v>
      </c>
      <c r="P41" s="36">
        <f t="shared" si="1"/>
        <v>-0.26982000000000994</v>
      </c>
      <c r="Q41" s="263">
        <f t="shared" si="16"/>
        <v>-1.62</v>
      </c>
      <c r="R41" s="394">
        <f t="shared" si="14"/>
        <v>99.354026666666655</v>
      </c>
      <c r="S41" s="297">
        <f t="shared" si="7"/>
        <v>-0.38285999999999376</v>
      </c>
      <c r="T41" s="689">
        <f t="shared" si="13"/>
        <v>99.988468571428584</v>
      </c>
      <c r="U41" s="268">
        <f t="shared" si="11"/>
        <v>-0.24743999999998323</v>
      </c>
      <c r="V41" s="626" t="str">
        <f t="shared" si="2"/>
        <v>---</v>
      </c>
      <c r="W41" s="241">
        <v>0</v>
      </c>
      <c r="X41" s="645"/>
      <c r="Y41" s="216"/>
    </row>
    <row r="42" spans="1:25">
      <c r="A42" s="2580">
        <v>35462</v>
      </c>
      <c r="B42" s="2615">
        <v>102.62955813562891</v>
      </c>
      <c r="C42" s="2604">
        <f t="shared" si="3"/>
        <v>-0.14775445621818051</v>
      </c>
      <c r="D42" s="1757">
        <f t="shared" si="15"/>
        <v>0.3</v>
      </c>
      <c r="E42" s="687">
        <f t="shared" si="10"/>
        <v>102.7620398192422</v>
      </c>
      <c r="F42" s="266">
        <f t="shared" si="6"/>
        <v>-0.10421152794920374</v>
      </c>
      <c r="G42" s="611">
        <f t="shared" si="12"/>
        <v>102.85043609939127</v>
      </c>
      <c r="H42" s="633">
        <f t="shared" si="6"/>
        <v>-2.2363011687815515E-2</v>
      </c>
      <c r="I42" s="1726" t="s">
        <v>346</v>
      </c>
      <c r="J42" s="2597" t="str">
        <f t="shared" si="0"/>
        <v>---</v>
      </c>
      <c r="K42" s="2594">
        <v>0</v>
      </c>
      <c r="L42" s="1685"/>
      <c r="M42" s="10"/>
      <c r="N42" s="201">
        <v>35462</v>
      </c>
      <c r="O42" s="710">
        <v>99.106409999999997</v>
      </c>
      <c r="P42" s="36">
        <f t="shared" si="1"/>
        <v>8.2790000000002806E-2</v>
      </c>
      <c r="Q42" s="263">
        <f t="shared" si="16"/>
        <v>-1.63</v>
      </c>
      <c r="R42" s="394">
        <f t="shared" si="14"/>
        <v>99.141156666666674</v>
      </c>
      <c r="S42" s="297">
        <f t="shared" si="7"/>
        <v>-0.21286999999998102</v>
      </c>
      <c r="T42" s="687">
        <f t="shared" si="13"/>
        <v>99.764627142857123</v>
      </c>
      <c r="U42" s="266">
        <f t="shared" si="11"/>
        <v>-0.22384142857146117</v>
      </c>
      <c r="V42" s="628" t="str">
        <f t="shared" si="2"/>
        <v>---</v>
      </c>
      <c r="W42" s="241">
        <v>0</v>
      </c>
      <c r="X42" s="645"/>
      <c r="Y42" s="216"/>
    </row>
    <row r="43" spans="1:25">
      <c r="A43" s="2580">
        <v>35490</v>
      </c>
      <c r="B43" s="2615">
        <v>102.42252326578432</v>
      </c>
      <c r="C43" s="2604">
        <f t="shared" si="3"/>
        <v>-0.20703486984459119</v>
      </c>
      <c r="D43" s="1757">
        <f t="shared" si="15"/>
        <v>0.1</v>
      </c>
      <c r="E43" s="687">
        <f t="shared" si="10"/>
        <v>102.60979799775345</v>
      </c>
      <c r="F43" s="266">
        <f t="shared" si="6"/>
        <v>-0.15224182148875798</v>
      </c>
      <c r="G43" s="611">
        <f t="shared" si="12"/>
        <v>102.78852541987052</v>
      </c>
      <c r="H43" s="633">
        <f t="shared" si="6"/>
        <v>-6.1910679520750023E-2</v>
      </c>
      <c r="I43" s="1726" t="s">
        <v>346</v>
      </c>
      <c r="J43" s="2597" t="str">
        <f t="shared" si="0"/>
        <v>---</v>
      </c>
      <c r="K43" s="2594">
        <v>0</v>
      </c>
      <c r="L43" s="1685"/>
      <c r="M43" s="10"/>
      <c r="N43" s="201">
        <v>35490</v>
      </c>
      <c r="O43" s="710">
        <v>99.395330000000001</v>
      </c>
      <c r="P43" s="36">
        <f t="shared" si="1"/>
        <v>0.28892000000000451</v>
      </c>
      <c r="Q43" s="263">
        <f t="shared" si="16"/>
        <v>-1.41</v>
      </c>
      <c r="R43" s="394">
        <f t="shared" si="14"/>
        <v>99.175119999999993</v>
      </c>
      <c r="S43" s="297">
        <f t="shared" si="7"/>
        <v>3.3963333333318246E-2</v>
      </c>
      <c r="T43" s="687">
        <f t="shared" si="13"/>
        <v>99.595674285714296</v>
      </c>
      <c r="U43" s="266">
        <f t="shared" si="11"/>
        <v>-0.16895285714282693</v>
      </c>
      <c r="V43" s="628" t="str">
        <f t="shared" si="2"/>
        <v>---</v>
      </c>
      <c r="W43" s="241">
        <v>0</v>
      </c>
      <c r="X43" s="645"/>
      <c r="Y43" s="216"/>
    </row>
    <row r="44" spans="1:25">
      <c r="A44" s="2580">
        <v>35521</v>
      </c>
      <c r="B44" s="2615">
        <v>102.14928450000841</v>
      </c>
      <c r="C44" s="2604">
        <f t="shared" si="3"/>
        <v>-0.27323876577591477</v>
      </c>
      <c r="D44" s="1757">
        <f t="shared" si="15"/>
        <v>-0.3</v>
      </c>
      <c r="E44" s="687">
        <f t="shared" si="10"/>
        <v>102.40045530047388</v>
      </c>
      <c r="F44" s="266">
        <f t="shared" si="6"/>
        <v>-0.20934269727956689</v>
      </c>
      <c r="G44" s="611">
        <f t="shared" si="12"/>
        <v>102.67898401888822</v>
      </c>
      <c r="H44" s="633">
        <f t="shared" si="6"/>
        <v>-0.1095414009823088</v>
      </c>
      <c r="I44" s="1726" t="s">
        <v>346</v>
      </c>
      <c r="J44" s="2597" t="str">
        <f t="shared" si="0"/>
        <v>---</v>
      </c>
      <c r="K44" s="2594">
        <v>0</v>
      </c>
      <c r="L44" s="1685"/>
      <c r="M44" s="10"/>
      <c r="N44" s="201">
        <v>35521</v>
      </c>
      <c r="O44" s="710">
        <v>99.711680000000001</v>
      </c>
      <c r="P44" s="36">
        <f t="shared" si="1"/>
        <v>0.31634999999999991</v>
      </c>
      <c r="Q44" s="263">
        <f t="shared" si="16"/>
        <v>-1.1399999999999999</v>
      </c>
      <c r="R44" s="394">
        <f t="shared" si="14"/>
        <v>99.404473333333328</v>
      </c>
      <c r="S44" s="297">
        <f t="shared" si="7"/>
        <v>0.22935333333333574</v>
      </c>
      <c r="T44" s="687">
        <f t="shared" si="13"/>
        <v>99.492528571428565</v>
      </c>
      <c r="U44" s="266">
        <f t="shared" si="11"/>
        <v>-0.10314571428573061</v>
      </c>
      <c r="V44" s="628" t="str">
        <f t="shared" si="2"/>
        <v>---</v>
      </c>
      <c r="W44" s="241">
        <v>0</v>
      </c>
      <c r="X44" s="645"/>
      <c r="Y44" s="216"/>
    </row>
    <row r="45" spans="1:25">
      <c r="A45" s="2580">
        <v>35551</v>
      </c>
      <c r="B45" s="2615">
        <v>101.87415368186912</v>
      </c>
      <c r="C45" s="2604">
        <f t="shared" si="3"/>
        <v>-0.27513081813928864</v>
      </c>
      <c r="D45" s="1757">
        <f t="shared" si="15"/>
        <v>-0.7</v>
      </c>
      <c r="E45" s="687">
        <f t="shared" si="10"/>
        <v>102.14865381588727</v>
      </c>
      <c r="F45" s="266">
        <f t="shared" si="6"/>
        <v>-0.25180148458660767</v>
      </c>
      <c r="G45" s="611">
        <f t="shared" si="12"/>
        <v>102.52489623212357</v>
      </c>
      <c r="H45" s="633">
        <f t="shared" si="6"/>
        <v>-0.15408778676464863</v>
      </c>
      <c r="I45" s="1726" t="s">
        <v>346</v>
      </c>
      <c r="J45" s="2597" t="str">
        <f t="shared" si="0"/>
        <v>---</v>
      </c>
      <c r="K45" s="2594">
        <v>0</v>
      </c>
      <c r="L45" s="1685"/>
      <c r="M45" s="10"/>
      <c r="N45" s="201">
        <v>35551</v>
      </c>
      <c r="O45" s="710">
        <v>99.923450000000003</v>
      </c>
      <c r="P45" s="36">
        <f t="shared" si="1"/>
        <v>0.21177000000000135</v>
      </c>
      <c r="Q45" s="263">
        <f t="shared" si="16"/>
        <v>-0.89</v>
      </c>
      <c r="R45" s="394">
        <f t="shared" si="14"/>
        <v>99.676820000000006</v>
      </c>
      <c r="S45" s="297">
        <f t="shared" si="7"/>
        <v>0.27234666666667806</v>
      </c>
      <c r="T45" s="687">
        <f t="shared" si="13"/>
        <v>99.456992857142851</v>
      </c>
      <c r="U45" s="266">
        <f t="shared" si="11"/>
        <v>-3.5535714285714448E-2</v>
      </c>
      <c r="V45" s="628" t="str">
        <f t="shared" si="2"/>
        <v>---</v>
      </c>
      <c r="W45" s="241">
        <v>0</v>
      </c>
      <c r="X45" s="645"/>
      <c r="Y45" s="216"/>
    </row>
    <row r="46" spans="1:25">
      <c r="A46" s="2580">
        <v>35582</v>
      </c>
      <c r="B46" s="2615">
        <v>101.59821145000986</v>
      </c>
      <c r="C46" s="2604">
        <f t="shared" si="3"/>
        <v>-0.27594223185926126</v>
      </c>
      <c r="D46" s="1757">
        <f t="shared" si="15"/>
        <v>-1.1000000000000001</v>
      </c>
      <c r="E46" s="687">
        <f t="shared" si="10"/>
        <v>101.87388321062912</v>
      </c>
      <c r="F46" s="266">
        <f t="shared" si="6"/>
        <v>-0.27477060525815489</v>
      </c>
      <c r="G46" s="611">
        <f t="shared" si="12"/>
        <v>102.33289890791404</v>
      </c>
      <c r="H46" s="633">
        <f t="shared" si="6"/>
        <v>-0.19199732420952387</v>
      </c>
      <c r="I46" s="1726" t="s">
        <v>346</v>
      </c>
      <c r="J46" s="2597" t="str">
        <f t="shared" si="0"/>
        <v>---</v>
      </c>
      <c r="K46" s="2594">
        <v>0</v>
      </c>
      <c r="L46" s="1685"/>
      <c r="M46" s="10"/>
      <c r="N46" s="201">
        <v>35582</v>
      </c>
      <c r="O46" s="710">
        <v>99.996960000000001</v>
      </c>
      <c r="P46" s="36">
        <f t="shared" si="1"/>
        <v>7.3509999999998854E-2</v>
      </c>
      <c r="Q46" s="263">
        <f t="shared" si="16"/>
        <v>-0.75</v>
      </c>
      <c r="R46" s="394">
        <f t="shared" si="14"/>
        <v>99.877363333333335</v>
      </c>
      <c r="S46" s="297">
        <f t="shared" si="7"/>
        <v>0.20054333333332863</v>
      </c>
      <c r="T46" s="687">
        <f t="shared" si="13"/>
        <v>99.4929842857143</v>
      </c>
      <c r="U46" s="266">
        <f t="shared" si="11"/>
        <v>3.5991428571449546E-2</v>
      </c>
      <c r="V46" s="628" t="str">
        <f t="shared" si="2"/>
        <v>---</v>
      </c>
      <c r="W46" s="241">
        <v>0</v>
      </c>
      <c r="X46" s="645"/>
      <c r="Y46" s="216"/>
    </row>
    <row r="47" spans="1:25">
      <c r="A47" s="2580">
        <v>35612</v>
      </c>
      <c r="B47" s="2615">
        <v>101.3278953596058</v>
      </c>
      <c r="C47" s="2604">
        <f t="shared" si="3"/>
        <v>-0.27031609040405158</v>
      </c>
      <c r="D47" s="1757">
        <f t="shared" si="15"/>
        <v>-1.4</v>
      </c>
      <c r="E47" s="687">
        <f t="shared" si="10"/>
        <v>101.60008683049493</v>
      </c>
      <c r="F47" s="266">
        <f t="shared" si="6"/>
        <v>-0.27379638013418628</v>
      </c>
      <c r="G47" s="611">
        <f t="shared" si="12"/>
        <v>102.11127699782193</v>
      </c>
      <c r="H47" s="633">
        <f t="shared" si="6"/>
        <v>-0.22162191009211085</v>
      </c>
      <c r="I47" s="1726" t="s">
        <v>346</v>
      </c>
      <c r="J47" s="2597" t="str">
        <f t="shared" si="0"/>
        <v>---</v>
      </c>
      <c r="K47" s="2594">
        <v>0</v>
      </c>
      <c r="L47" s="1685"/>
      <c r="M47" s="10"/>
      <c r="N47" s="201">
        <v>35612</v>
      </c>
      <c r="O47" s="710">
        <v>99.876959999999997</v>
      </c>
      <c r="P47" s="36">
        <f t="shared" si="1"/>
        <v>-0.12000000000000455</v>
      </c>
      <c r="Q47" s="263">
        <f t="shared" si="16"/>
        <v>-0.79</v>
      </c>
      <c r="R47" s="394">
        <f t="shared" si="14"/>
        <v>99.932456666666667</v>
      </c>
      <c r="S47" s="297">
        <f t="shared" si="7"/>
        <v>5.5093333333331884E-2</v>
      </c>
      <c r="T47" s="687">
        <f t="shared" si="13"/>
        <v>99.576344285714285</v>
      </c>
      <c r="U47" s="266">
        <f t="shared" si="11"/>
        <v>8.335999999998478E-2</v>
      </c>
      <c r="V47" s="628" t="str">
        <f t="shared" si="2"/>
        <v>---</v>
      </c>
      <c r="W47" s="241">
        <v>0</v>
      </c>
      <c r="X47" s="645"/>
      <c r="Y47" s="216"/>
    </row>
    <row r="48" spans="1:25">
      <c r="A48" s="2580">
        <v>35643</v>
      </c>
      <c r="B48" s="2615">
        <v>101.07247210178818</v>
      </c>
      <c r="C48" s="2604">
        <f t="shared" si="3"/>
        <v>-0.25542325781762543</v>
      </c>
      <c r="D48" s="1757">
        <f t="shared" si="15"/>
        <v>-1.7</v>
      </c>
      <c r="E48" s="687">
        <f t="shared" si="10"/>
        <v>101.3328596371346</v>
      </c>
      <c r="F48" s="266">
        <f t="shared" si="6"/>
        <v>-0.26722719336032696</v>
      </c>
      <c r="G48" s="611">
        <f t="shared" si="12"/>
        <v>101.86772835638496</v>
      </c>
      <c r="H48" s="633">
        <f t="shared" si="6"/>
        <v>-0.24354864143697341</v>
      </c>
      <c r="I48" s="1726" t="s">
        <v>346</v>
      </c>
      <c r="J48" s="2597" t="str">
        <f t="shared" si="0"/>
        <v>---</v>
      </c>
      <c r="K48" s="2594">
        <v>0</v>
      </c>
      <c r="L48" s="1685"/>
      <c r="M48" s="10"/>
      <c r="N48" s="201">
        <v>35643</v>
      </c>
      <c r="O48" s="710">
        <v>99.505110000000002</v>
      </c>
      <c r="P48" s="36">
        <f t="shared" si="1"/>
        <v>-0.37184999999999491</v>
      </c>
      <c r="Q48" s="263">
        <f t="shared" si="16"/>
        <v>-1.07</v>
      </c>
      <c r="R48" s="394">
        <f t="shared" si="14"/>
        <v>99.793009999999995</v>
      </c>
      <c r="S48" s="297">
        <f t="shared" si="7"/>
        <v>-0.1394466666666716</v>
      </c>
      <c r="T48" s="687">
        <f t="shared" si="13"/>
        <v>99.645128571428586</v>
      </c>
      <c r="U48" s="266">
        <f t="shared" si="11"/>
        <v>6.8784285714301063E-2</v>
      </c>
      <c r="V48" s="628" t="str">
        <f t="shared" si="2"/>
        <v>---</v>
      </c>
      <c r="W48" s="241">
        <v>0</v>
      </c>
      <c r="X48" s="645"/>
      <c r="Y48" s="216"/>
    </row>
    <row r="49" spans="1:25">
      <c r="A49" s="2580">
        <v>35674</v>
      </c>
      <c r="B49" s="2615">
        <v>100.80375644760834</v>
      </c>
      <c r="C49" s="2604">
        <f t="shared" si="3"/>
        <v>-0.268715654179843</v>
      </c>
      <c r="D49" s="1757">
        <f t="shared" si="15"/>
        <v>-2.1</v>
      </c>
      <c r="E49" s="687">
        <f t="shared" si="10"/>
        <v>101.06804130300077</v>
      </c>
      <c r="F49" s="266">
        <f t="shared" si="6"/>
        <v>-0.26481833413383526</v>
      </c>
      <c r="G49" s="611">
        <f t="shared" si="12"/>
        <v>101.60689954381056</v>
      </c>
      <c r="H49" s="633">
        <f t="shared" si="6"/>
        <v>-0.26082881257440249</v>
      </c>
      <c r="I49" s="1726" t="s">
        <v>346</v>
      </c>
      <c r="J49" s="2597" t="str">
        <f t="shared" si="0"/>
        <v>---</v>
      </c>
      <c r="K49" s="2594">
        <v>0</v>
      </c>
      <c r="L49" s="1685"/>
      <c r="M49" s="10"/>
      <c r="N49" s="201">
        <v>35674</v>
      </c>
      <c r="O49" s="710">
        <v>99.03201</v>
      </c>
      <c r="P49" s="36">
        <f t="shared" si="1"/>
        <v>-0.4731000000000023</v>
      </c>
      <c r="Q49" s="263">
        <f t="shared" si="16"/>
        <v>-1.4</v>
      </c>
      <c r="R49" s="394">
        <f t="shared" si="14"/>
        <v>99.471360000000004</v>
      </c>
      <c r="S49" s="297">
        <f t="shared" si="7"/>
        <v>-0.32164999999999111</v>
      </c>
      <c r="T49" s="687">
        <f t="shared" si="13"/>
        <v>99.634500000000003</v>
      </c>
      <c r="U49" s="266">
        <f t="shared" si="11"/>
        <v>-1.06285714285832E-2</v>
      </c>
      <c r="V49" s="628" t="str">
        <f t="shared" si="2"/>
        <v>---</v>
      </c>
      <c r="W49" s="241">
        <v>0</v>
      </c>
      <c r="X49" s="645"/>
      <c r="Y49" s="216"/>
    </row>
    <row r="50" spans="1:25">
      <c r="A50" s="2580">
        <v>35704</v>
      </c>
      <c r="B50" s="2615">
        <v>100.4816289874735</v>
      </c>
      <c r="C50" s="2604">
        <f t="shared" si="3"/>
        <v>-0.32212746013483695</v>
      </c>
      <c r="D50" s="1757">
        <f t="shared" si="15"/>
        <v>-2.4</v>
      </c>
      <c r="E50" s="687">
        <f t="shared" si="10"/>
        <v>100.78595251229001</v>
      </c>
      <c r="F50" s="266">
        <f t="shared" si="6"/>
        <v>-0.28208879071075899</v>
      </c>
      <c r="G50" s="611">
        <f t="shared" si="12"/>
        <v>101.32962893262331</v>
      </c>
      <c r="H50" s="633">
        <f t="shared" si="6"/>
        <v>-0.27727061118724805</v>
      </c>
      <c r="I50" s="1726" t="s">
        <v>346</v>
      </c>
      <c r="J50" s="2597" t="str">
        <f t="shared" si="0"/>
        <v>---</v>
      </c>
      <c r="K50" s="2594">
        <v>0</v>
      </c>
      <c r="L50" s="1685"/>
      <c r="M50" s="10"/>
      <c r="N50" s="201">
        <v>35704</v>
      </c>
      <c r="O50" s="710">
        <v>98.637150000000005</v>
      </c>
      <c r="P50" s="36">
        <f t="shared" si="1"/>
        <v>-0.39485999999999422</v>
      </c>
      <c r="Q50" s="263">
        <f t="shared" si="16"/>
        <v>-1.53</v>
      </c>
      <c r="R50" s="394">
        <f t="shared" si="14"/>
        <v>99.058090000000007</v>
      </c>
      <c r="S50" s="297">
        <f t="shared" si="7"/>
        <v>-0.41326999999999714</v>
      </c>
      <c r="T50" s="687">
        <f t="shared" si="13"/>
        <v>99.526188571428563</v>
      </c>
      <c r="U50" s="266">
        <f t="shared" si="11"/>
        <v>-0.10831142857144016</v>
      </c>
      <c r="V50" s="628" t="str">
        <f t="shared" si="2"/>
        <v>---</v>
      </c>
      <c r="W50" s="241">
        <v>0</v>
      </c>
      <c r="X50" s="645"/>
      <c r="Y50" s="216"/>
    </row>
    <row r="51" spans="1:25">
      <c r="A51" s="2580">
        <v>35735</v>
      </c>
      <c r="B51" s="2615">
        <v>100.10657419480248</v>
      </c>
      <c r="C51" s="2604">
        <f t="shared" si="3"/>
        <v>-0.3750547926710226</v>
      </c>
      <c r="D51" s="1757">
        <f t="shared" si="15"/>
        <v>-2.8</v>
      </c>
      <c r="E51" s="687">
        <f t="shared" si="10"/>
        <v>100.46398654329477</v>
      </c>
      <c r="F51" s="266">
        <f t="shared" si="6"/>
        <v>-0.32196596899524366</v>
      </c>
      <c r="G51" s="611">
        <f t="shared" si="12"/>
        <v>101.03781317473674</v>
      </c>
      <c r="H51" s="633">
        <f t="shared" si="6"/>
        <v>-0.29181575788656744</v>
      </c>
      <c r="I51" s="1726" t="s">
        <v>346</v>
      </c>
      <c r="J51" s="2597" t="str">
        <f t="shared" si="0"/>
        <v>---</v>
      </c>
      <c r="K51" s="2594">
        <v>0</v>
      </c>
      <c r="L51" s="1685"/>
      <c r="M51" s="10"/>
      <c r="N51" s="201">
        <v>35735</v>
      </c>
      <c r="O51" s="710">
        <v>98.450239999999994</v>
      </c>
      <c r="P51" s="36">
        <f t="shared" si="1"/>
        <v>-0.18691000000001168</v>
      </c>
      <c r="Q51" s="263">
        <f t="shared" si="16"/>
        <v>-1.3</v>
      </c>
      <c r="R51" s="394">
        <f t="shared" si="14"/>
        <v>98.706466666666657</v>
      </c>
      <c r="S51" s="297">
        <f t="shared" si="7"/>
        <v>-0.35162333333335027</v>
      </c>
      <c r="T51" s="687">
        <f t="shared" si="13"/>
        <v>99.345982857142857</v>
      </c>
      <c r="U51" s="266">
        <f t="shared" si="11"/>
        <v>-0.1802057142857052</v>
      </c>
      <c r="V51" s="628" t="str">
        <f t="shared" si="2"/>
        <v>---</v>
      </c>
      <c r="W51" s="241">
        <v>0</v>
      </c>
      <c r="X51" s="645"/>
      <c r="Y51" s="216"/>
    </row>
    <row r="52" spans="1:25">
      <c r="A52" s="2581">
        <v>35765</v>
      </c>
      <c r="B52" s="2616">
        <v>99.705089624325538</v>
      </c>
      <c r="C52" s="2605">
        <f t="shared" si="3"/>
        <v>-0.40148457047693853</v>
      </c>
      <c r="D52" s="1758">
        <f t="shared" si="15"/>
        <v>-3.1</v>
      </c>
      <c r="E52" s="688">
        <f t="shared" si="10"/>
        <v>100.09776426886718</v>
      </c>
      <c r="F52" s="267">
        <f t="shared" si="6"/>
        <v>-0.36622227442758515</v>
      </c>
      <c r="G52" s="612">
        <f t="shared" si="12"/>
        <v>100.72794688080195</v>
      </c>
      <c r="H52" s="634">
        <f t="shared" si="6"/>
        <v>-0.30986629393478893</v>
      </c>
      <c r="I52" s="1727" t="s">
        <v>346</v>
      </c>
      <c r="J52" s="2598" t="str">
        <f t="shared" si="0"/>
        <v>---</v>
      </c>
      <c r="K52" s="2595">
        <v>0</v>
      </c>
      <c r="L52" s="1686"/>
      <c r="M52" s="10"/>
      <c r="N52" s="202">
        <v>35765</v>
      </c>
      <c r="O52" s="710">
        <v>98.394239999999996</v>
      </c>
      <c r="P52" s="36">
        <f t="shared" si="1"/>
        <v>-5.5999999999997385E-2</v>
      </c>
      <c r="Q52" s="543">
        <f t="shared" si="16"/>
        <v>-0.91</v>
      </c>
      <c r="R52" s="394">
        <f t="shared" si="14"/>
        <v>98.493876666666665</v>
      </c>
      <c r="S52" s="297">
        <f t="shared" si="7"/>
        <v>-0.21258999999999162</v>
      </c>
      <c r="T52" s="688">
        <f t="shared" si="13"/>
        <v>99.127524285714273</v>
      </c>
      <c r="U52" s="267">
        <f t="shared" si="11"/>
        <v>-0.21845857142858449</v>
      </c>
      <c r="V52" s="628" t="str">
        <f t="shared" si="2"/>
        <v>---</v>
      </c>
      <c r="W52" s="241">
        <v>0</v>
      </c>
      <c r="X52" s="645"/>
      <c r="Y52" s="216"/>
    </row>
    <row r="53" spans="1:25">
      <c r="A53" s="2580">
        <v>35796</v>
      </c>
      <c r="B53" s="2615">
        <v>99.313909991820708</v>
      </c>
      <c r="C53" s="2604">
        <f t="shared" si="3"/>
        <v>-0.39117963250483001</v>
      </c>
      <c r="D53" s="1757">
        <f t="shared" si="15"/>
        <v>-3.4</v>
      </c>
      <c r="E53" s="687">
        <f t="shared" si="10"/>
        <v>99.708524603649565</v>
      </c>
      <c r="F53" s="266">
        <f t="shared" si="6"/>
        <v>-0.38923966521761599</v>
      </c>
      <c r="G53" s="611">
        <f t="shared" si="12"/>
        <v>100.40161810106065</v>
      </c>
      <c r="H53" s="633">
        <f t="shared" si="6"/>
        <v>-0.32632877974130281</v>
      </c>
      <c r="I53" s="1726" t="s">
        <v>346</v>
      </c>
      <c r="J53" s="2599" t="str">
        <f t="shared" si="0"/>
        <v>---</v>
      </c>
      <c r="K53" s="2594">
        <v>0</v>
      </c>
      <c r="L53" s="1685"/>
      <c r="M53" s="10"/>
      <c r="N53" s="201">
        <v>35796</v>
      </c>
      <c r="O53" s="712">
        <v>98.372249999999994</v>
      </c>
      <c r="P53" s="244">
        <f t="shared" si="1"/>
        <v>-2.1990000000002397E-2</v>
      </c>
      <c r="Q53" s="263">
        <f t="shared" si="16"/>
        <v>-0.66</v>
      </c>
      <c r="R53" s="642">
        <f t="shared" si="14"/>
        <v>98.405576666666661</v>
      </c>
      <c r="S53" s="643">
        <f t="shared" si="7"/>
        <v>-8.830000000000382E-2</v>
      </c>
      <c r="T53" s="687">
        <f t="shared" si="13"/>
        <v>98.895422857142862</v>
      </c>
      <c r="U53" s="266">
        <f t="shared" si="11"/>
        <v>-0.23210142857141136</v>
      </c>
      <c r="V53" s="628" t="str">
        <f t="shared" si="2"/>
        <v>---</v>
      </c>
      <c r="W53" s="241">
        <v>0</v>
      </c>
      <c r="X53" s="645"/>
      <c r="Y53" s="216"/>
    </row>
    <row r="54" spans="1:25">
      <c r="A54" s="2580">
        <v>35827</v>
      </c>
      <c r="B54" s="2615">
        <v>98.937456945539637</v>
      </c>
      <c r="C54" s="2604">
        <f t="shared" si="3"/>
        <v>-0.37645304628107112</v>
      </c>
      <c r="D54" s="1757">
        <f t="shared" si="15"/>
        <v>-3.6</v>
      </c>
      <c r="E54" s="687">
        <f t="shared" si="10"/>
        <v>99.31881885389528</v>
      </c>
      <c r="F54" s="266">
        <f t="shared" si="6"/>
        <v>-0.38970574975428462</v>
      </c>
      <c r="G54" s="611">
        <f t="shared" si="12"/>
        <v>100.0601268990512</v>
      </c>
      <c r="H54" s="633">
        <f t="shared" si="6"/>
        <v>-0.34149120200945049</v>
      </c>
      <c r="I54" s="1726" t="s">
        <v>346</v>
      </c>
      <c r="J54" s="2597" t="str">
        <f t="shared" si="0"/>
        <v>---</v>
      </c>
      <c r="K54" s="2594">
        <v>0</v>
      </c>
      <c r="L54" s="1685"/>
      <c r="M54" s="10"/>
      <c r="N54" s="201">
        <v>35827</v>
      </c>
      <c r="O54" s="710">
        <v>98.323499999999996</v>
      </c>
      <c r="P54" s="36">
        <f t="shared" si="1"/>
        <v>-4.8749999999998295E-2</v>
      </c>
      <c r="Q54" s="263">
        <f t="shared" si="16"/>
        <v>-0.79</v>
      </c>
      <c r="R54" s="394">
        <f t="shared" si="14"/>
        <v>98.363329999999976</v>
      </c>
      <c r="S54" s="297">
        <f t="shared" si="7"/>
        <v>-4.2246666666684973E-2</v>
      </c>
      <c r="T54" s="687">
        <f t="shared" si="13"/>
        <v>98.673500000000004</v>
      </c>
      <c r="U54" s="266">
        <f t="shared" si="11"/>
        <v>-0.22192285714285731</v>
      </c>
      <c r="V54" s="628" t="str">
        <f t="shared" si="2"/>
        <v>---</v>
      </c>
      <c r="W54" s="241">
        <v>0</v>
      </c>
      <c r="X54" s="645"/>
      <c r="Y54" s="216"/>
    </row>
    <row r="55" spans="1:25">
      <c r="A55" s="2580">
        <v>35855</v>
      </c>
      <c r="B55" s="2615">
        <v>98.597366933945423</v>
      </c>
      <c r="C55" s="2604">
        <f t="shared" si="3"/>
        <v>-0.34009001159421359</v>
      </c>
      <c r="D55" s="1757">
        <f t="shared" si="15"/>
        <v>-3.7</v>
      </c>
      <c r="E55" s="687">
        <f t="shared" si="10"/>
        <v>98.949577957101909</v>
      </c>
      <c r="F55" s="266">
        <f t="shared" si="6"/>
        <v>-0.36924089679337158</v>
      </c>
      <c r="G55" s="611">
        <f t="shared" si="12"/>
        <v>99.706540446502231</v>
      </c>
      <c r="H55" s="633">
        <f t="shared" si="6"/>
        <v>-0.35358645254896715</v>
      </c>
      <c r="I55" s="1726" t="s">
        <v>346</v>
      </c>
      <c r="J55" s="2597" t="str">
        <f t="shared" si="0"/>
        <v>---</v>
      </c>
      <c r="K55" s="2594">
        <v>0</v>
      </c>
      <c r="L55" s="1685"/>
      <c r="M55" s="10"/>
      <c r="N55" s="201">
        <v>35855</v>
      </c>
      <c r="O55" s="710">
        <v>98.245379999999997</v>
      </c>
      <c r="P55" s="36">
        <f t="shared" si="1"/>
        <v>-7.8119999999998413E-2</v>
      </c>
      <c r="Q55" s="263">
        <f t="shared" si="16"/>
        <v>-1.1599999999999999</v>
      </c>
      <c r="R55" s="394">
        <f t="shared" si="14"/>
        <v>98.31371</v>
      </c>
      <c r="S55" s="297">
        <f t="shared" si="7"/>
        <v>-4.9619999999976017E-2</v>
      </c>
      <c r="T55" s="687">
        <f t="shared" si="13"/>
        <v>98.493538571428559</v>
      </c>
      <c r="U55" s="266">
        <f t="shared" si="11"/>
        <v>-0.17996142857144548</v>
      </c>
      <c r="V55" s="628" t="str">
        <f t="shared" si="2"/>
        <v>---</v>
      </c>
      <c r="W55" s="241">
        <v>0</v>
      </c>
      <c r="X55" s="645"/>
      <c r="Y55" s="216"/>
    </row>
    <row r="56" spans="1:25">
      <c r="A56" s="2580">
        <v>35886</v>
      </c>
      <c r="B56" s="2615">
        <v>98.291096116177499</v>
      </c>
      <c r="C56" s="2604">
        <f t="shared" si="3"/>
        <v>-0.30627081776792409</v>
      </c>
      <c r="D56" s="1757">
        <f t="shared" si="15"/>
        <v>-3.8</v>
      </c>
      <c r="E56" s="687">
        <f t="shared" si="10"/>
        <v>98.608639998554182</v>
      </c>
      <c r="F56" s="266">
        <f t="shared" si="6"/>
        <v>-0.34093795854772679</v>
      </c>
      <c r="G56" s="611">
        <f t="shared" si="12"/>
        <v>99.347588970583544</v>
      </c>
      <c r="H56" s="633">
        <f t="shared" si="6"/>
        <v>-0.35895147591868692</v>
      </c>
      <c r="I56" s="1726" t="s">
        <v>346</v>
      </c>
      <c r="J56" s="2597" t="str">
        <f t="shared" si="0"/>
        <v>---</v>
      </c>
      <c r="K56" s="2594">
        <v>0</v>
      </c>
      <c r="L56" s="1685"/>
      <c r="M56" s="10"/>
      <c r="N56" s="201">
        <v>35886</v>
      </c>
      <c r="O56" s="710">
        <v>98.150180000000006</v>
      </c>
      <c r="P56" s="36">
        <f t="shared" si="1"/>
        <v>-9.5199999999991292E-2</v>
      </c>
      <c r="Q56" s="263">
        <f t="shared" si="16"/>
        <v>-1.57</v>
      </c>
      <c r="R56" s="394">
        <f t="shared" si="14"/>
        <v>98.239686666666671</v>
      </c>
      <c r="S56" s="297">
        <f t="shared" si="7"/>
        <v>-7.4023333333329333E-2</v>
      </c>
      <c r="T56" s="687">
        <f t="shared" si="13"/>
        <v>98.367562857142843</v>
      </c>
      <c r="U56" s="266">
        <f t="shared" si="11"/>
        <v>-0.12597571428571541</v>
      </c>
      <c r="V56" s="628" t="str">
        <f t="shared" si="2"/>
        <v>---</v>
      </c>
      <c r="W56" s="241">
        <v>0</v>
      </c>
      <c r="X56" s="645"/>
      <c r="Y56" s="216"/>
    </row>
    <row r="57" spans="1:25">
      <c r="A57" s="2580">
        <v>35916</v>
      </c>
      <c r="B57" s="2615">
        <v>98.045723754617825</v>
      </c>
      <c r="C57" s="2604">
        <f t="shared" si="3"/>
        <v>-0.24537236155967435</v>
      </c>
      <c r="D57" s="1757">
        <f t="shared" si="15"/>
        <v>-3.8</v>
      </c>
      <c r="E57" s="687">
        <f t="shared" si="10"/>
        <v>98.311395601580259</v>
      </c>
      <c r="F57" s="266">
        <f t="shared" si="6"/>
        <v>-0.29724439697392313</v>
      </c>
      <c r="G57" s="611">
        <f t="shared" si="12"/>
        <v>98.999602508747003</v>
      </c>
      <c r="H57" s="633">
        <f t="shared" si="6"/>
        <v>-0.34798646183654114</v>
      </c>
      <c r="I57" s="1726" t="s">
        <v>346</v>
      </c>
      <c r="J57" s="2597" t="str">
        <f t="shared" si="0"/>
        <v>---</v>
      </c>
      <c r="K57" s="2594">
        <v>0</v>
      </c>
      <c r="L57" s="1685"/>
      <c r="M57" s="10"/>
      <c r="N57" s="201">
        <v>35916</v>
      </c>
      <c r="O57" s="710">
        <v>98.051289999999995</v>
      </c>
      <c r="P57" s="36">
        <f t="shared" si="1"/>
        <v>-9.8890000000011469E-2</v>
      </c>
      <c r="Q57" s="263">
        <f t="shared" si="16"/>
        <v>-1.87</v>
      </c>
      <c r="R57" s="394">
        <f t="shared" si="14"/>
        <v>98.148949999999999</v>
      </c>
      <c r="S57" s="297">
        <f t="shared" si="7"/>
        <v>-9.0736666666671795E-2</v>
      </c>
      <c r="T57" s="687">
        <f t="shared" si="13"/>
        <v>98.28386857142857</v>
      </c>
      <c r="U57" s="266">
        <f t="shared" si="11"/>
        <v>-8.3694285714273065E-2</v>
      </c>
      <c r="V57" s="628" t="str">
        <f t="shared" si="2"/>
        <v>---</v>
      </c>
      <c r="W57" s="241">
        <v>0</v>
      </c>
      <c r="X57" s="645"/>
      <c r="Y57" s="216"/>
    </row>
    <row r="58" spans="1:25">
      <c r="A58" s="2580">
        <v>35947</v>
      </c>
      <c r="B58" s="2615">
        <v>97.868514922783589</v>
      </c>
      <c r="C58" s="2604">
        <f t="shared" si="3"/>
        <v>-0.17720883183423553</v>
      </c>
      <c r="D58" s="1757">
        <f t="shared" si="15"/>
        <v>-3.7</v>
      </c>
      <c r="E58" s="687">
        <f t="shared" si="10"/>
        <v>98.068444931192971</v>
      </c>
      <c r="F58" s="266">
        <f t="shared" si="6"/>
        <v>-0.24295067038728746</v>
      </c>
      <c r="G58" s="611">
        <f t="shared" si="12"/>
        <v>98.679879755601448</v>
      </c>
      <c r="H58" s="633">
        <f t="shared" si="6"/>
        <v>-0.31972275314555532</v>
      </c>
      <c r="I58" s="1726" t="s">
        <v>346</v>
      </c>
      <c r="J58" s="2597" t="str">
        <f t="shared" si="0"/>
        <v>---</v>
      </c>
      <c r="K58" s="2594">
        <v>0</v>
      </c>
      <c r="L58" s="1685"/>
      <c r="M58" s="10"/>
      <c r="N58" s="201">
        <v>35947</v>
      </c>
      <c r="O58" s="710">
        <v>97.966369999999998</v>
      </c>
      <c r="P58" s="36">
        <f t="shared" si="1"/>
        <v>-8.4919999999996776E-2</v>
      </c>
      <c r="Q58" s="263">
        <f t="shared" si="16"/>
        <v>-2.0299999999999998</v>
      </c>
      <c r="R58" s="394">
        <f t="shared" si="14"/>
        <v>98.055946666666671</v>
      </c>
      <c r="S58" s="297">
        <f t="shared" si="7"/>
        <v>-9.3003333333328442E-2</v>
      </c>
      <c r="T58" s="687">
        <f t="shared" si="13"/>
        <v>98.214744285714275</v>
      </c>
      <c r="U58" s="266">
        <f t="shared" si="11"/>
        <v>-6.9124285714295297E-2</v>
      </c>
      <c r="V58" s="628" t="str">
        <f t="shared" si="2"/>
        <v>---</v>
      </c>
      <c r="W58" s="241">
        <v>0</v>
      </c>
      <c r="X58" s="645"/>
      <c r="Y58" s="216"/>
    </row>
    <row r="59" spans="1:25">
      <c r="A59" s="2580">
        <v>35977</v>
      </c>
      <c r="B59" s="2615">
        <v>97.761614752609191</v>
      </c>
      <c r="C59" s="2604">
        <f t="shared" si="3"/>
        <v>-0.10690017017439857</v>
      </c>
      <c r="D59" s="1757">
        <f t="shared" si="15"/>
        <v>-3.5</v>
      </c>
      <c r="E59" s="687">
        <f t="shared" si="10"/>
        <v>97.891951143336868</v>
      </c>
      <c r="F59" s="266">
        <f t="shared" si="6"/>
        <v>-0.17649378785610281</v>
      </c>
      <c r="G59" s="611">
        <f t="shared" si="12"/>
        <v>98.402240488213394</v>
      </c>
      <c r="H59" s="633">
        <f t="shared" si="6"/>
        <v>-0.27763926738805367</v>
      </c>
      <c r="I59" s="1726" t="s">
        <v>346</v>
      </c>
      <c r="J59" s="2597" t="str">
        <f t="shared" si="0"/>
        <v>---</v>
      </c>
      <c r="K59" s="2594">
        <v>0</v>
      </c>
      <c r="L59" s="1685"/>
      <c r="M59" s="10"/>
      <c r="N59" s="201">
        <v>35977</v>
      </c>
      <c r="O59" s="710">
        <v>97.924319999999994</v>
      </c>
      <c r="P59" s="36">
        <f t="shared" si="1"/>
        <v>-4.2050000000003251E-2</v>
      </c>
      <c r="Q59" s="263">
        <f t="shared" si="16"/>
        <v>-1.96</v>
      </c>
      <c r="R59" s="394">
        <f t="shared" si="14"/>
        <v>97.980659999999986</v>
      </c>
      <c r="S59" s="297">
        <f t="shared" si="7"/>
        <v>-7.528666666668471E-2</v>
      </c>
      <c r="T59" s="687">
        <f t="shared" si="13"/>
        <v>98.147612857142846</v>
      </c>
      <c r="U59" s="266">
        <f t="shared" si="11"/>
        <v>-6.7131428571428842E-2</v>
      </c>
      <c r="V59" s="609" t="str">
        <f t="shared" si="2"/>
        <v>---</v>
      </c>
      <c r="W59" s="264">
        <v>0</v>
      </c>
      <c r="X59" s="645"/>
      <c r="Y59" s="216"/>
    </row>
    <row r="60" spans="1:25">
      <c r="A60" s="2583">
        <v>36008</v>
      </c>
      <c r="B60" s="2615">
        <v>97.735535594375378</v>
      </c>
      <c r="C60" s="593">
        <f t="shared" si="3"/>
        <v>-2.6079158233812905E-2</v>
      </c>
      <c r="D60" s="1759">
        <f t="shared" si="15"/>
        <v>-3.3</v>
      </c>
      <c r="E60" s="683">
        <f t="shared" si="10"/>
        <v>97.788555089922724</v>
      </c>
      <c r="F60" s="693">
        <f t="shared" si="6"/>
        <v>-0.10339605341414426</v>
      </c>
      <c r="G60" s="393">
        <f t="shared" si="12"/>
        <v>98.176758431435502</v>
      </c>
      <c r="H60" s="295">
        <f t="shared" si="6"/>
        <v>-0.22548205677789213</v>
      </c>
      <c r="I60" s="1729" t="s">
        <v>346</v>
      </c>
      <c r="J60" s="2600" t="str">
        <f t="shared" si="0"/>
        <v>谷</v>
      </c>
      <c r="K60" s="2594">
        <v>-1</v>
      </c>
      <c r="L60" s="1685"/>
      <c r="M60" s="10"/>
      <c r="N60" s="250">
        <v>36008</v>
      </c>
      <c r="O60" s="713">
        <v>97.958179999999999</v>
      </c>
      <c r="P60" s="251">
        <f t="shared" si="1"/>
        <v>3.386000000000422E-2</v>
      </c>
      <c r="Q60" s="693">
        <f t="shared" si="16"/>
        <v>-1.55</v>
      </c>
      <c r="R60" s="393">
        <f t="shared" si="14"/>
        <v>97.949623333333349</v>
      </c>
      <c r="S60" s="295">
        <f t="shared" si="7"/>
        <v>-3.1036666666636847E-2</v>
      </c>
      <c r="T60" s="683">
        <f t="shared" si="13"/>
        <v>98.088459999999984</v>
      </c>
      <c r="U60" s="693">
        <f t="shared" si="11"/>
        <v>-5.9152857142862558E-2</v>
      </c>
      <c r="V60" s="608" t="str">
        <f t="shared" si="2"/>
        <v>谷</v>
      </c>
      <c r="W60" s="255">
        <v>-1</v>
      </c>
      <c r="X60" s="645"/>
      <c r="Y60" s="216"/>
    </row>
    <row r="61" spans="1:25">
      <c r="A61" s="2580">
        <v>36039</v>
      </c>
      <c r="B61" s="2615">
        <v>97.783739308145414</v>
      </c>
      <c r="C61" s="2604">
        <f t="shared" si="3"/>
        <v>4.8203713770035961E-2</v>
      </c>
      <c r="D61" s="1757">
        <f t="shared" si="15"/>
        <v>-3</v>
      </c>
      <c r="E61" s="687">
        <f t="shared" si="10"/>
        <v>97.760296551709985</v>
      </c>
      <c r="F61" s="266">
        <f t="shared" si="6"/>
        <v>-2.8258538212739381E-2</v>
      </c>
      <c r="G61" s="611">
        <f t="shared" si="12"/>
        <v>98.011941626093474</v>
      </c>
      <c r="H61" s="633">
        <f t="shared" si="6"/>
        <v>-0.16481680534202781</v>
      </c>
      <c r="I61" s="1726" t="s">
        <v>346</v>
      </c>
      <c r="J61" s="2597" t="str">
        <f t="shared" si="0"/>
        <v>---</v>
      </c>
      <c r="K61" s="2594">
        <v>0</v>
      </c>
      <c r="L61" s="1685"/>
      <c r="M61" s="10"/>
      <c r="N61" s="201">
        <v>36039</v>
      </c>
      <c r="O61" s="710">
        <v>98.055239999999998</v>
      </c>
      <c r="P61" s="36">
        <f t="shared" si="1"/>
        <v>9.7059999999999036E-2</v>
      </c>
      <c r="Q61" s="263">
        <f t="shared" si="16"/>
        <v>-0.99</v>
      </c>
      <c r="R61" s="394">
        <f t="shared" si="14"/>
        <v>97.979246666666654</v>
      </c>
      <c r="S61" s="297">
        <f t="shared" si="7"/>
        <v>2.9623333333304913E-2</v>
      </c>
      <c r="T61" s="687">
        <f t="shared" si="13"/>
        <v>98.050137142857139</v>
      </c>
      <c r="U61" s="266">
        <f t="shared" si="11"/>
        <v>-3.8322857142844668E-2</v>
      </c>
      <c r="V61" s="627" t="str">
        <f t="shared" si="2"/>
        <v>---</v>
      </c>
      <c r="W61" s="264">
        <v>0</v>
      </c>
      <c r="X61" s="645"/>
      <c r="Y61" s="216"/>
    </row>
    <row r="62" spans="1:25">
      <c r="A62" s="2580">
        <v>36069</v>
      </c>
      <c r="B62" s="2615">
        <v>97.890262363961369</v>
      </c>
      <c r="C62" s="2604">
        <f t="shared" si="3"/>
        <v>0.10652305581595556</v>
      </c>
      <c r="D62" s="1757">
        <f t="shared" si="15"/>
        <v>-2.6</v>
      </c>
      <c r="E62" s="687">
        <f t="shared" si="10"/>
        <v>97.803179088827392</v>
      </c>
      <c r="F62" s="266">
        <f t="shared" si="6"/>
        <v>4.2882537117407082E-2</v>
      </c>
      <c r="G62" s="611">
        <f t="shared" si="12"/>
        <v>97.910926687524338</v>
      </c>
      <c r="H62" s="633">
        <f t="shared" si="6"/>
        <v>-0.10101493856913635</v>
      </c>
      <c r="I62" s="1726" t="s">
        <v>349</v>
      </c>
      <c r="J62" s="2597" t="str">
        <f t="shared" si="0"/>
        <v>---</v>
      </c>
      <c r="K62" s="2594">
        <v>0</v>
      </c>
      <c r="L62" s="1685"/>
      <c r="M62" s="10"/>
      <c r="N62" s="201">
        <v>36069</v>
      </c>
      <c r="O62" s="710">
        <v>98.215190000000007</v>
      </c>
      <c r="P62" s="36">
        <f t="shared" si="1"/>
        <v>0.15995000000000914</v>
      </c>
      <c r="Q62" s="263">
        <f t="shared" si="16"/>
        <v>-0.43</v>
      </c>
      <c r="R62" s="394">
        <f t="shared" si="14"/>
        <v>98.076203333333339</v>
      </c>
      <c r="S62" s="297">
        <f t="shared" si="7"/>
        <v>9.695666666668501E-2</v>
      </c>
      <c r="T62" s="687">
        <f t="shared" si="13"/>
        <v>98.045824285714289</v>
      </c>
      <c r="U62" s="266">
        <f t="shared" si="11"/>
        <v>-4.3128571428496798E-3</v>
      </c>
      <c r="V62" s="627" t="str">
        <f t="shared" si="2"/>
        <v>---</v>
      </c>
      <c r="W62" s="264">
        <v>0</v>
      </c>
      <c r="X62" s="645"/>
      <c r="Y62" s="216"/>
    </row>
    <row r="63" spans="1:25">
      <c r="A63" s="2580">
        <v>36100</v>
      </c>
      <c r="B63" s="2615">
        <v>98.059233828450729</v>
      </c>
      <c r="C63" s="2604">
        <f t="shared" si="3"/>
        <v>0.16897146448935985</v>
      </c>
      <c r="D63" s="1757">
        <f t="shared" si="15"/>
        <v>-2</v>
      </c>
      <c r="E63" s="687">
        <f t="shared" si="10"/>
        <v>97.911078500185837</v>
      </c>
      <c r="F63" s="266">
        <f t="shared" si="6"/>
        <v>0.10789941135844572</v>
      </c>
      <c r="G63" s="611">
        <f t="shared" si="12"/>
        <v>97.877803503563356</v>
      </c>
      <c r="H63" s="633">
        <f t="shared" si="6"/>
        <v>-3.3123183960981351E-2</v>
      </c>
      <c r="I63" s="1726" t="s">
        <v>349</v>
      </c>
      <c r="J63" s="2597" t="str">
        <f t="shared" si="0"/>
        <v>---</v>
      </c>
      <c r="K63" s="2594">
        <v>0</v>
      </c>
      <c r="L63" s="1685"/>
      <c r="M63" s="10"/>
      <c r="N63" s="201">
        <v>36100</v>
      </c>
      <c r="O63" s="710">
        <v>98.444940000000003</v>
      </c>
      <c r="P63" s="36">
        <f t="shared" si="1"/>
        <v>0.22974999999999568</v>
      </c>
      <c r="Q63" s="263">
        <f t="shared" si="16"/>
        <v>-0.01</v>
      </c>
      <c r="R63" s="394">
        <f t="shared" si="14"/>
        <v>98.238456666666664</v>
      </c>
      <c r="S63" s="297">
        <f t="shared" si="7"/>
        <v>0.16225333333332514</v>
      </c>
      <c r="T63" s="687">
        <f t="shared" si="13"/>
        <v>98.087932857142846</v>
      </c>
      <c r="U63" s="266">
        <f t="shared" si="11"/>
        <v>4.2108571428556729E-2</v>
      </c>
      <c r="V63" s="627" t="str">
        <f t="shared" si="2"/>
        <v>---</v>
      </c>
      <c r="W63" s="265">
        <v>0</v>
      </c>
      <c r="X63" s="645"/>
      <c r="Y63" s="216"/>
    </row>
    <row r="64" spans="1:25">
      <c r="A64" s="2581">
        <v>36130</v>
      </c>
      <c r="B64" s="2616">
        <v>98.28946450401078</v>
      </c>
      <c r="C64" s="2605">
        <f t="shared" si="3"/>
        <v>0.23023067556005117</v>
      </c>
      <c r="D64" s="1758">
        <f t="shared" si="15"/>
        <v>-1.4</v>
      </c>
      <c r="E64" s="688">
        <f t="shared" si="10"/>
        <v>98.079653565474288</v>
      </c>
      <c r="F64" s="267">
        <f t="shared" si="6"/>
        <v>0.16857506528845079</v>
      </c>
      <c r="G64" s="612">
        <f t="shared" si="12"/>
        <v>97.912623610619491</v>
      </c>
      <c r="H64" s="634">
        <f t="shared" si="6"/>
        <v>3.4820107056134475E-2</v>
      </c>
      <c r="I64" s="1727" t="s">
        <v>344</v>
      </c>
      <c r="J64" s="2598" t="str">
        <f t="shared" si="0"/>
        <v>---</v>
      </c>
      <c r="K64" s="2595">
        <v>0</v>
      </c>
      <c r="L64" s="1686"/>
      <c r="M64" s="10"/>
      <c r="N64" s="201">
        <v>36130</v>
      </c>
      <c r="O64" s="711">
        <v>98.690690000000004</v>
      </c>
      <c r="P64" s="242">
        <f t="shared" si="1"/>
        <v>0.24575000000000102</v>
      </c>
      <c r="Q64" s="543">
        <f t="shared" si="16"/>
        <v>0.3</v>
      </c>
      <c r="R64" s="492">
        <f t="shared" si="14"/>
        <v>98.450273333333328</v>
      </c>
      <c r="S64" s="490">
        <f t="shared" si="7"/>
        <v>0.21181666666666388</v>
      </c>
      <c r="T64" s="688">
        <f t="shared" si="13"/>
        <v>98.179275714285723</v>
      </c>
      <c r="U64" s="267">
        <f t="shared" si="11"/>
        <v>9.134285714287671E-2</v>
      </c>
      <c r="V64" s="609" t="str">
        <f t="shared" si="2"/>
        <v>---</v>
      </c>
      <c r="W64" s="247">
        <v>0</v>
      </c>
      <c r="X64" s="645"/>
      <c r="Y64" s="216"/>
    </row>
    <row r="65" spans="1:25">
      <c r="A65" s="2580">
        <v>36161</v>
      </c>
      <c r="B65" s="2615">
        <v>98.509156936790205</v>
      </c>
      <c r="C65" s="2604">
        <f t="shared" si="3"/>
        <v>0.21969243277942496</v>
      </c>
      <c r="D65" s="1757">
        <f t="shared" si="15"/>
        <v>-0.8</v>
      </c>
      <c r="E65" s="687">
        <f t="shared" si="10"/>
        <v>98.285951756417248</v>
      </c>
      <c r="F65" s="266">
        <f t="shared" si="6"/>
        <v>0.20629819094295954</v>
      </c>
      <c r="G65" s="611">
        <f t="shared" si="12"/>
        <v>98.004143898334718</v>
      </c>
      <c r="H65" s="633">
        <f t="shared" si="6"/>
        <v>9.15202877152268E-2</v>
      </c>
      <c r="I65" s="1726" t="s">
        <v>344</v>
      </c>
      <c r="J65" s="2599" t="str">
        <f t="shared" si="0"/>
        <v>---</v>
      </c>
      <c r="K65" s="2594">
        <v>0</v>
      </c>
      <c r="L65" s="1685"/>
      <c r="M65" s="10"/>
      <c r="N65" s="200">
        <v>36161</v>
      </c>
      <c r="O65" s="710">
        <v>98.884119999999996</v>
      </c>
      <c r="P65" s="36">
        <f t="shared" si="1"/>
        <v>0.19342999999999222</v>
      </c>
      <c r="Q65" s="263">
        <f t="shared" si="16"/>
        <v>0.52</v>
      </c>
      <c r="R65" s="394">
        <f t="shared" si="14"/>
        <v>98.673249999999996</v>
      </c>
      <c r="S65" s="297">
        <f t="shared" si="7"/>
        <v>0.22297666666666771</v>
      </c>
      <c r="T65" s="687">
        <f t="shared" si="13"/>
        <v>98.310382857142841</v>
      </c>
      <c r="U65" s="266">
        <f t="shared" si="11"/>
        <v>0.13110714285711822</v>
      </c>
      <c r="V65" s="609" t="str">
        <f t="shared" si="2"/>
        <v>---</v>
      </c>
      <c r="W65" s="247">
        <v>0</v>
      </c>
      <c r="X65" s="645"/>
      <c r="Y65" s="216"/>
    </row>
    <row r="66" spans="1:25">
      <c r="A66" s="2580">
        <v>36192</v>
      </c>
      <c r="B66" s="2615">
        <v>98.69117223113679</v>
      </c>
      <c r="C66" s="2604">
        <f t="shared" si="3"/>
        <v>0.18201529434658426</v>
      </c>
      <c r="D66" s="1757">
        <f t="shared" si="15"/>
        <v>-0.2</v>
      </c>
      <c r="E66" s="687">
        <f t="shared" si="10"/>
        <v>98.49659789064593</v>
      </c>
      <c r="F66" s="266">
        <f t="shared" si="6"/>
        <v>0.21064613422868206</v>
      </c>
      <c r="G66" s="611">
        <f t="shared" si="12"/>
        <v>98.136937823838664</v>
      </c>
      <c r="H66" s="633">
        <f t="shared" si="6"/>
        <v>0.13279392550394675</v>
      </c>
      <c r="I66" s="1726" t="s">
        <v>344</v>
      </c>
      <c r="J66" s="2597" t="str">
        <f t="shared" si="0"/>
        <v>---</v>
      </c>
      <c r="K66" s="2594">
        <v>0</v>
      </c>
      <c r="L66" s="1685"/>
      <c r="M66" s="10"/>
      <c r="N66" s="201">
        <v>36192</v>
      </c>
      <c r="O66" s="710">
        <v>98.972480000000004</v>
      </c>
      <c r="P66" s="36">
        <f t="shared" si="1"/>
        <v>8.8360000000008654E-2</v>
      </c>
      <c r="Q66" s="263">
        <f t="shared" si="16"/>
        <v>0.66</v>
      </c>
      <c r="R66" s="394">
        <f t="shared" si="14"/>
        <v>98.849096666666682</v>
      </c>
      <c r="S66" s="297">
        <f t="shared" si="7"/>
        <v>0.17584666666668625</v>
      </c>
      <c r="T66" s="687">
        <f t="shared" si="13"/>
        <v>98.460120000000003</v>
      </c>
      <c r="U66" s="266">
        <f t="shared" si="11"/>
        <v>0.14973714285716255</v>
      </c>
      <c r="V66" s="609" t="str">
        <f t="shared" si="2"/>
        <v>---</v>
      </c>
      <c r="W66" s="247">
        <v>0</v>
      </c>
      <c r="X66" s="645"/>
      <c r="Y66" s="216"/>
    </row>
    <row r="67" spans="1:25">
      <c r="A67" s="2580">
        <v>36220</v>
      </c>
      <c r="B67" s="2615">
        <v>98.81695536668758</v>
      </c>
      <c r="C67" s="2604">
        <f t="shared" si="3"/>
        <v>0.12578313555079035</v>
      </c>
      <c r="D67" s="1757">
        <f t="shared" si="15"/>
        <v>0.2</v>
      </c>
      <c r="E67" s="687">
        <f t="shared" si="10"/>
        <v>98.672428178204868</v>
      </c>
      <c r="F67" s="266">
        <f t="shared" si="6"/>
        <v>0.17583028755893793</v>
      </c>
      <c r="G67" s="611">
        <f t="shared" si="12"/>
        <v>98.291426362740395</v>
      </c>
      <c r="H67" s="633">
        <f t="shared" si="6"/>
        <v>0.15448853890173098</v>
      </c>
      <c r="I67" s="1726" t="s">
        <v>344</v>
      </c>
      <c r="J67" s="2597" t="str">
        <f t="shared" si="0"/>
        <v>---</v>
      </c>
      <c r="K67" s="2594">
        <v>0</v>
      </c>
      <c r="L67" s="1685"/>
      <c r="M67" s="10"/>
      <c r="N67" s="201">
        <v>36220</v>
      </c>
      <c r="O67" s="710">
        <v>99.001140000000007</v>
      </c>
      <c r="P67" s="36">
        <f t="shared" si="1"/>
        <v>2.8660000000002128E-2</v>
      </c>
      <c r="Q67" s="263">
        <f t="shared" si="16"/>
        <v>0.77</v>
      </c>
      <c r="R67" s="394">
        <f t="shared" si="14"/>
        <v>98.952580000000012</v>
      </c>
      <c r="S67" s="297">
        <f t="shared" si="7"/>
        <v>0.1034833333333296</v>
      </c>
      <c r="T67" s="687">
        <f t="shared" si="13"/>
        <v>98.609114285714284</v>
      </c>
      <c r="U67" s="266">
        <f t="shared" si="11"/>
        <v>0.14899428571428075</v>
      </c>
      <c r="V67" s="609" t="str">
        <f t="shared" si="2"/>
        <v>---</v>
      </c>
      <c r="W67" s="247">
        <v>0</v>
      </c>
      <c r="X67" s="645"/>
      <c r="Y67" s="216"/>
    </row>
    <row r="68" spans="1:25">
      <c r="A68" s="2580">
        <v>36251</v>
      </c>
      <c r="B68" s="2615">
        <v>98.886760881056787</v>
      </c>
      <c r="C68" s="2604">
        <f t="shared" si="3"/>
        <v>6.9805514369207344E-2</v>
      </c>
      <c r="D68" s="1757">
        <f t="shared" si="15"/>
        <v>0.6</v>
      </c>
      <c r="E68" s="687">
        <f t="shared" si="10"/>
        <v>98.798296159627057</v>
      </c>
      <c r="F68" s="266">
        <f t="shared" si="6"/>
        <v>0.12586798142218925</v>
      </c>
      <c r="G68" s="611">
        <f t="shared" si="12"/>
        <v>98.449000873156322</v>
      </c>
      <c r="H68" s="633">
        <f t="shared" si="6"/>
        <v>0.15757451041592674</v>
      </c>
      <c r="I68" s="1726" t="s">
        <v>344</v>
      </c>
      <c r="J68" s="2597" t="str">
        <f t="shared" si="0"/>
        <v>---</v>
      </c>
      <c r="K68" s="2594">
        <v>0</v>
      </c>
      <c r="L68" s="1685"/>
      <c r="M68" s="10"/>
      <c r="N68" s="201">
        <v>36251</v>
      </c>
      <c r="O68" s="710">
        <v>99.025199999999998</v>
      </c>
      <c r="P68" s="36">
        <f t="shared" si="1"/>
        <v>2.4059999999991533E-2</v>
      </c>
      <c r="Q68" s="263">
        <f t="shared" si="16"/>
        <v>0.89</v>
      </c>
      <c r="R68" s="394">
        <f t="shared" si="14"/>
        <v>98.999606666666679</v>
      </c>
      <c r="S68" s="297">
        <f t="shared" si="7"/>
        <v>4.7026666666667438E-2</v>
      </c>
      <c r="T68" s="687">
        <f t="shared" si="13"/>
        <v>98.747680000000017</v>
      </c>
      <c r="U68" s="266">
        <f t="shared" si="11"/>
        <v>0.13856571428573261</v>
      </c>
      <c r="V68" s="609" t="str">
        <f t="shared" si="2"/>
        <v>---</v>
      </c>
      <c r="W68" s="247">
        <v>0</v>
      </c>
      <c r="X68" s="645"/>
      <c r="Y68" s="216"/>
    </row>
    <row r="69" spans="1:25">
      <c r="A69" s="2580">
        <v>36281</v>
      </c>
      <c r="B69" s="2615">
        <v>98.93385397141283</v>
      </c>
      <c r="C69" s="2604">
        <f t="shared" si="3"/>
        <v>4.7093090356042921E-2</v>
      </c>
      <c r="D69" s="1757">
        <f t="shared" si="15"/>
        <v>0.9</v>
      </c>
      <c r="E69" s="687">
        <f t="shared" si="10"/>
        <v>98.879190073052385</v>
      </c>
      <c r="F69" s="266">
        <f t="shared" si="6"/>
        <v>8.0893913425327924E-2</v>
      </c>
      <c r="G69" s="611">
        <f t="shared" si="12"/>
        <v>98.598085388506547</v>
      </c>
      <c r="H69" s="633">
        <f t="shared" si="6"/>
        <v>0.14908451535022493</v>
      </c>
      <c r="I69" s="1726" t="s">
        <v>344</v>
      </c>
      <c r="J69" s="2597" t="str">
        <f t="shared" si="0"/>
        <v>---</v>
      </c>
      <c r="K69" s="2594">
        <v>0</v>
      </c>
      <c r="L69" s="1685"/>
      <c r="M69" s="10"/>
      <c r="N69" s="201">
        <v>36281</v>
      </c>
      <c r="O69" s="710">
        <v>99.080830000000006</v>
      </c>
      <c r="P69" s="36">
        <f t="shared" si="1"/>
        <v>5.563000000000784E-2</v>
      </c>
      <c r="Q69" s="263">
        <f t="shared" si="16"/>
        <v>1.05</v>
      </c>
      <c r="R69" s="394">
        <f t="shared" si="14"/>
        <v>99.035723333333337</v>
      </c>
      <c r="S69" s="297">
        <f t="shared" si="7"/>
        <v>3.6116666666657693E-2</v>
      </c>
      <c r="T69" s="687">
        <f t="shared" si="13"/>
        <v>98.871342857142864</v>
      </c>
      <c r="U69" s="266">
        <f t="shared" si="11"/>
        <v>0.12366285714284686</v>
      </c>
      <c r="V69" s="609" t="str">
        <f t="shared" si="2"/>
        <v>---</v>
      </c>
      <c r="W69" s="247">
        <v>0</v>
      </c>
      <c r="X69" s="645"/>
      <c r="Y69" s="216"/>
    </row>
    <row r="70" spans="1:25">
      <c r="A70" s="2580">
        <v>36312</v>
      </c>
      <c r="B70" s="2615">
        <v>99.002891317842654</v>
      </c>
      <c r="C70" s="2604">
        <f t="shared" si="3"/>
        <v>6.9037346429823288E-2</v>
      </c>
      <c r="D70" s="1757">
        <f t="shared" si="15"/>
        <v>1.2</v>
      </c>
      <c r="E70" s="687">
        <f t="shared" si="10"/>
        <v>98.941168723437428</v>
      </c>
      <c r="F70" s="266">
        <f t="shared" si="6"/>
        <v>6.1978650385043466E-2</v>
      </c>
      <c r="G70" s="611">
        <f t="shared" si="12"/>
        <v>98.732893601276814</v>
      </c>
      <c r="H70" s="633">
        <f t="shared" si="6"/>
        <v>0.13480821277026678</v>
      </c>
      <c r="I70" s="1726" t="s">
        <v>344</v>
      </c>
      <c r="J70" s="2597" t="str">
        <f t="shared" ref="J70:J133" si="17">IF(K70=1,"山",IF(K70=-1,"谷","---"))</f>
        <v>---</v>
      </c>
      <c r="K70" s="2594">
        <v>0</v>
      </c>
      <c r="L70" s="1685"/>
      <c r="M70" s="10"/>
      <c r="N70" s="201">
        <v>36312</v>
      </c>
      <c r="O70" s="710">
        <v>99.16122</v>
      </c>
      <c r="P70" s="36">
        <f t="shared" ref="P70:P133" si="18">O70-O69</f>
        <v>8.0389999999994188E-2</v>
      </c>
      <c r="Q70" s="263">
        <f t="shared" si="16"/>
        <v>1.22</v>
      </c>
      <c r="R70" s="394">
        <f t="shared" si="14"/>
        <v>99.089083333333335</v>
      </c>
      <c r="S70" s="297">
        <f t="shared" si="7"/>
        <v>5.3359999999997854E-2</v>
      </c>
      <c r="T70" s="687">
        <f t="shared" si="13"/>
        <v>98.973668571428576</v>
      </c>
      <c r="U70" s="266">
        <f t="shared" si="11"/>
        <v>0.10232571428571191</v>
      </c>
      <c r="V70" s="609" t="str">
        <f t="shared" ref="V70:V133" si="19">IF(W70=1,"山",IF(W70=-1,"谷","---"))</f>
        <v>---</v>
      </c>
      <c r="W70" s="247">
        <v>0</v>
      </c>
      <c r="X70" s="645"/>
      <c r="Y70" s="216"/>
    </row>
    <row r="71" spans="1:25">
      <c r="A71" s="2580">
        <v>36342</v>
      </c>
      <c r="B71" s="2615">
        <v>99.091487773301679</v>
      </c>
      <c r="C71" s="2604">
        <f t="shared" ref="C71:C134" si="20">B71-B70</f>
        <v>8.8596455459025947E-2</v>
      </c>
      <c r="D71" s="1757">
        <f t="shared" si="15"/>
        <v>1.4</v>
      </c>
      <c r="E71" s="687">
        <f t="shared" si="10"/>
        <v>99.009411020852397</v>
      </c>
      <c r="F71" s="266">
        <f t="shared" si="6"/>
        <v>6.8242297414968789E-2</v>
      </c>
      <c r="G71" s="611">
        <f t="shared" si="12"/>
        <v>98.847468354032642</v>
      </c>
      <c r="H71" s="633">
        <f t="shared" si="6"/>
        <v>0.11457475275582851</v>
      </c>
      <c r="I71" s="1726" t="s">
        <v>344</v>
      </c>
      <c r="J71" s="2597" t="str">
        <f t="shared" si="17"/>
        <v>---</v>
      </c>
      <c r="K71" s="2594">
        <v>0</v>
      </c>
      <c r="L71" s="1685"/>
      <c r="M71" s="10"/>
      <c r="N71" s="201">
        <v>36342</v>
      </c>
      <c r="O71" s="710">
        <v>99.252899999999997</v>
      </c>
      <c r="P71" s="36">
        <f t="shared" si="18"/>
        <v>9.1679999999996653E-2</v>
      </c>
      <c r="Q71" s="263">
        <f t="shared" si="16"/>
        <v>1.36</v>
      </c>
      <c r="R71" s="394">
        <f t="shared" si="14"/>
        <v>99.164983333333339</v>
      </c>
      <c r="S71" s="297">
        <f t="shared" si="7"/>
        <v>7.5900000000004297E-2</v>
      </c>
      <c r="T71" s="687">
        <f t="shared" si="13"/>
        <v>99.053984285714279</v>
      </c>
      <c r="U71" s="266">
        <f t="shared" si="11"/>
        <v>8.0315714285703166E-2</v>
      </c>
      <c r="V71" s="609" t="str">
        <f t="shared" si="19"/>
        <v>---</v>
      </c>
      <c r="W71" s="247">
        <v>0</v>
      </c>
      <c r="X71" s="645"/>
      <c r="Y71" s="216"/>
    </row>
    <row r="72" spans="1:25">
      <c r="A72" s="2580">
        <v>36373</v>
      </c>
      <c r="B72" s="2615">
        <v>99.196487203689259</v>
      </c>
      <c r="C72" s="2604">
        <f t="shared" si="20"/>
        <v>0.1049994303875792</v>
      </c>
      <c r="D72" s="1757">
        <f t="shared" si="15"/>
        <v>1.5</v>
      </c>
      <c r="E72" s="687">
        <f t="shared" si="10"/>
        <v>99.096955431611192</v>
      </c>
      <c r="F72" s="266">
        <f t="shared" ref="F72:F135" si="21">E72-E71</f>
        <v>8.7544410758795266E-2</v>
      </c>
      <c r="G72" s="611">
        <f t="shared" si="12"/>
        <v>98.945658392161064</v>
      </c>
      <c r="H72" s="633">
        <f t="shared" ref="H72:H135" si="22">G72-G71</f>
        <v>9.8190038128421975E-2</v>
      </c>
      <c r="I72" s="1726" t="s">
        <v>344</v>
      </c>
      <c r="J72" s="2597" t="str">
        <f t="shared" si="17"/>
        <v>---</v>
      </c>
      <c r="K72" s="2594">
        <v>0</v>
      </c>
      <c r="L72" s="1685"/>
      <c r="M72" s="10"/>
      <c r="N72" s="201">
        <v>36373</v>
      </c>
      <c r="O72" s="710">
        <v>99.347319999999996</v>
      </c>
      <c r="P72" s="36">
        <f t="shared" si="18"/>
        <v>9.4419999999999504E-2</v>
      </c>
      <c r="Q72" s="263">
        <f t="shared" si="16"/>
        <v>1.42</v>
      </c>
      <c r="R72" s="394">
        <f t="shared" si="14"/>
        <v>99.253813333333326</v>
      </c>
      <c r="S72" s="297">
        <f t="shared" ref="S72:S135" si="23">R72-R71</f>
        <v>8.8829999999987308E-2</v>
      </c>
      <c r="T72" s="687">
        <f t="shared" si="13"/>
        <v>99.120155714285715</v>
      </c>
      <c r="U72" s="266">
        <f t="shared" si="11"/>
        <v>6.6171428571436763E-2</v>
      </c>
      <c r="V72" s="609" t="str">
        <f t="shared" si="19"/>
        <v>---</v>
      </c>
      <c r="W72" s="247">
        <v>0</v>
      </c>
      <c r="X72" s="645"/>
      <c r="Y72" s="216"/>
    </row>
    <row r="73" spans="1:25">
      <c r="A73" s="2580">
        <v>36404</v>
      </c>
      <c r="B73" s="2615">
        <v>99.301685727534235</v>
      </c>
      <c r="C73" s="2604">
        <f t="shared" si="20"/>
        <v>0.10519852384497597</v>
      </c>
      <c r="D73" s="1757">
        <f t="shared" si="15"/>
        <v>1.6</v>
      </c>
      <c r="E73" s="687">
        <f t="shared" si="10"/>
        <v>99.196553568175048</v>
      </c>
      <c r="F73" s="266">
        <f t="shared" si="21"/>
        <v>9.9598136563855633E-2</v>
      </c>
      <c r="G73" s="611">
        <f t="shared" si="12"/>
        <v>99.03287460593215</v>
      </c>
      <c r="H73" s="633">
        <f t="shared" si="22"/>
        <v>8.7216213771085904E-2</v>
      </c>
      <c r="I73" s="1726" t="s">
        <v>344</v>
      </c>
      <c r="J73" s="2597" t="str">
        <f t="shared" si="17"/>
        <v>---</v>
      </c>
      <c r="K73" s="2594">
        <v>0</v>
      </c>
      <c r="L73" s="1685"/>
      <c r="M73" s="10"/>
      <c r="N73" s="201">
        <v>36404</v>
      </c>
      <c r="O73" s="710">
        <v>99.441180000000003</v>
      </c>
      <c r="P73" s="36">
        <f t="shared" si="18"/>
        <v>9.3860000000006494E-2</v>
      </c>
      <c r="Q73" s="263">
        <f t="shared" si="16"/>
        <v>1.41</v>
      </c>
      <c r="R73" s="394">
        <f t="shared" si="14"/>
        <v>99.347133333333318</v>
      </c>
      <c r="S73" s="297">
        <f t="shared" si="23"/>
        <v>9.331999999999141E-2</v>
      </c>
      <c r="T73" s="687">
        <f t="shared" si="13"/>
        <v>99.187112857142864</v>
      </c>
      <c r="U73" s="266">
        <f t="shared" si="11"/>
        <v>6.695714285714871E-2</v>
      </c>
      <c r="V73" s="609" t="str">
        <f t="shared" si="19"/>
        <v>---</v>
      </c>
      <c r="W73" s="247">
        <v>0</v>
      </c>
      <c r="X73" s="645"/>
      <c r="Y73" s="216"/>
    </row>
    <row r="74" spans="1:25">
      <c r="A74" s="2580">
        <v>36434</v>
      </c>
      <c r="B74" s="2615">
        <v>99.3804918760612</v>
      </c>
      <c r="C74" s="2604">
        <f t="shared" si="20"/>
        <v>7.8806148526965103E-2</v>
      </c>
      <c r="D74" s="1757">
        <f t="shared" si="15"/>
        <v>1.5</v>
      </c>
      <c r="E74" s="687">
        <f t="shared" si="10"/>
        <v>99.292888269094917</v>
      </c>
      <c r="F74" s="266">
        <f t="shared" si="21"/>
        <v>9.633470091986851E-2</v>
      </c>
      <c r="G74" s="611">
        <f t="shared" si="12"/>
        <v>99.113379821556947</v>
      </c>
      <c r="H74" s="633">
        <f t="shared" si="22"/>
        <v>8.0505215624796733E-2</v>
      </c>
      <c r="I74" s="1726" t="s">
        <v>344</v>
      </c>
      <c r="J74" s="2597" t="str">
        <f t="shared" si="17"/>
        <v>---</v>
      </c>
      <c r="K74" s="2594">
        <v>0</v>
      </c>
      <c r="L74" s="1685"/>
      <c r="M74" s="10"/>
      <c r="N74" s="201">
        <v>36434</v>
      </c>
      <c r="O74" s="710">
        <v>99.533940000000001</v>
      </c>
      <c r="P74" s="36">
        <f t="shared" si="18"/>
        <v>9.2759999999998399E-2</v>
      </c>
      <c r="Q74" s="263">
        <f t="shared" si="16"/>
        <v>1.34</v>
      </c>
      <c r="R74" s="394">
        <f t="shared" si="14"/>
        <v>99.440813333333338</v>
      </c>
      <c r="S74" s="297">
        <f t="shared" si="23"/>
        <v>9.3680000000020414E-2</v>
      </c>
      <c r="T74" s="687">
        <f t="shared" si="13"/>
        <v>99.263227142857161</v>
      </c>
      <c r="U74" s="266">
        <f t="shared" si="11"/>
        <v>7.6114285714297125E-2</v>
      </c>
      <c r="V74" s="609" t="str">
        <f t="shared" si="19"/>
        <v>---</v>
      </c>
      <c r="W74" s="247">
        <v>0</v>
      </c>
      <c r="X74" s="645"/>
      <c r="Y74" s="216"/>
    </row>
    <row r="75" spans="1:25">
      <c r="A75" s="2580">
        <v>36465</v>
      </c>
      <c r="B75" s="2615">
        <v>99.467546789962881</v>
      </c>
      <c r="C75" s="2604">
        <f t="shared" si="20"/>
        <v>8.705491390168163E-2</v>
      </c>
      <c r="D75" s="1757">
        <f t="shared" si="15"/>
        <v>1.4</v>
      </c>
      <c r="E75" s="687">
        <f t="shared" si="10"/>
        <v>99.383241464519458</v>
      </c>
      <c r="F75" s="266">
        <f t="shared" si="21"/>
        <v>9.03531954245409E-2</v>
      </c>
      <c r="G75" s="611">
        <f t="shared" si="12"/>
        <v>99.196349237114958</v>
      </c>
      <c r="H75" s="633">
        <f t="shared" si="22"/>
        <v>8.2969415558011406E-2</v>
      </c>
      <c r="I75" s="1726" t="s">
        <v>344</v>
      </c>
      <c r="J75" s="2597" t="str">
        <f t="shared" si="17"/>
        <v>---</v>
      </c>
      <c r="K75" s="2594">
        <v>0</v>
      </c>
      <c r="L75" s="1685"/>
      <c r="M75" s="10"/>
      <c r="N75" s="201">
        <v>36465</v>
      </c>
      <c r="O75" s="710">
        <v>99.625950000000003</v>
      </c>
      <c r="P75" s="36">
        <f t="shared" si="18"/>
        <v>9.2010000000001924E-2</v>
      </c>
      <c r="Q75" s="263">
        <f t="shared" si="16"/>
        <v>1.2</v>
      </c>
      <c r="R75" s="394">
        <f t="shared" si="14"/>
        <v>99.533689999999993</v>
      </c>
      <c r="S75" s="297">
        <f t="shared" si="23"/>
        <v>9.2876666666654728E-2</v>
      </c>
      <c r="T75" s="687">
        <f t="shared" si="13"/>
        <v>99.349048571428582</v>
      </c>
      <c r="U75" s="266">
        <f t="shared" si="11"/>
        <v>8.5821428571421166E-2</v>
      </c>
      <c r="V75" s="609" t="str">
        <f t="shared" si="19"/>
        <v>---</v>
      </c>
      <c r="W75" s="247">
        <v>0</v>
      </c>
      <c r="X75" s="645"/>
      <c r="Y75" s="216"/>
    </row>
    <row r="76" spans="1:25">
      <c r="A76" s="2581">
        <v>36495</v>
      </c>
      <c r="B76" s="2616">
        <v>99.563940764160307</v>
      </c>
      <c r="C76" s="2605">
        <f t="shared" si="20"/>
        <v>9.6393974197425791E-2</v>
      </c>
      <c r="D76" s="1758">
        <f t="shared" si="15"/>
        <v>1.3</v>
      </c>
      <c r="E76" s="688">
        <f t="shared" ref="E76:E139" si="24">SUM(B74:B76)/3</f>
        <v>99.470659810061463</v>
      </c>
      <c r="F76" s="267">
        <f t="shared" si="21"/>
        <v>8.7418345542005227E-2</v>
      </c>
      <c r="G76" s="612">
        <f t="shared" si="12"/>
        <v>99.286361636078865</v>
      </c>
      <c r="H76" s="634">
        <f t="shared" si="22"/>
        <v>9.0012398963907003E-2</v>
      </c>
      <c r="I76" s="1727" t="s">
        <v>344</v>
      </c>
      <c r="J76" s="2598" t="str">
        <f t="shared" si="17"/>
        <v>---</v>
      </c>
      <c r="K76" s="2595">
        <v>0</v>
      </c>
      <c r="L76" s="1686"/>
      <c r="M76" s="10"/>
      <c r="N76" s="202">
        <v>36495</v>
      </c>
      <c r="O76" s="710">
        <v>99.717669999999998</v>
      </c>
      <c r="P76" s="36">
        <f t="shared" si="18"/>
        <v>9.1719999999995139E-2</v>
      </c>
      <c r="Q76" s="543">
        <f t="shared" si="16"/>
        <v>1.04</v>
      </c>
      <c r="R76" s="394">
        <f t="shared" si="14"/>
        <v>99.625853333333339</v>
      </c>
      <c r="S76" s="297">
        <f t="shared" si="23"/>
        <v>9.2163333333346031E-2</v>
      </c>
      <c r="T76" s="688">
        <f t="shared" si="13"/>
        <v>99.440025714285724</v>
      </c>
      <c r="U76" s="267">
        <f t="shared" ref="U76:U139" si="25">T76-T75</f>
        <v>9.0977142857141757E-2</v>
      </c>
      <c r="V76" s="609" t="str">
        <f t="shared" si="19"/>
        <v>---</v>
      </c>
      <c r="W76" s="247">
        <v>0</v>
      </c>
      <c r="X76" s="645"/>
      <c r="Y76" s="216"/>
    </row>
    <row r="77" spans="1:25">
      <c r="A77" s="2580">
        <v>36526</v>
      </c>
      <c r="B77" s="2615">
        <v>99.701603961900489</v>
      </c>
      <c r="C77" s="2604">
        <f t="shared" si="20"/>
        <v>0.13766319774018143</v>
      </c>
      <c r="D77" s="1757">
        <f t="shared" si="15"/>
        <v>1.2</v>
      </c>
      <c r="E77" s="687">
        <f t="shared" si="24"/>
        <v>99.577697172007902</v>
      </c>
      <c r="F77" s="266">
        <f t="shared" si="21"/>
        <v>0.10703736194643909</v>
      </c>
      <c r="G77" s="611">
        <f t="shared" si="12"/>
        <v>99.386177728087134</v>
      </c>
      <c r="H77" s="633">
        <f t="shared" si="22"/>
        <v>9.9816092008268242E-2</v>
      </c>
      <c r="I77" s="1726" t="s">
        <v>344</v>
      </c>
      <c r="J77" s="2599" t="str">
        <f t="shared" si="17"/>
        <v>---</v>
      </c>
      <c r="K77" s="2594">
        <v>0</v>
      </c>
      <c r="L77" s="1685"/>
      <c r="M77" s="10"/>
      <c r="N77" s="201">
        <v>36526</v>
      </c>
      <c r="O77" s="712">
        <v>99.809579999999997</v>
      </c>
      <c r="P77" s="244">
        <f t="shared" si="18"/>
        <v>9.1909999999998604E-2</v>
      </c>
      <c r="Q77" s="263">
        <f t="shared" si="16"/>
        <v>0.94</v>
      </c>
      <c r="R77" s="642">
        <f t="shared" si="14"/>
        <v>99.717733333333328</v>
      </c>
      <c r="S77" s="643">
        <f t="shared" si="23"/>
        <v>9.1879999999989082E-2</v>
      </c>
      <c r="T77" s="687">
        <f t="shared" si="13"/>
        <v>99.532648571428567</v>
      </c>
      <c r="U77" s="266">
        <f t="shared" si="25"/>
        <v>9.2622857142842463E-2</v>
      </c>
      <c r="V77" s="609" t="str">
        <f t="shared" si="19"/>
        <v>---</v>
      </c>
      <c r="W77" s="247">
        <v>0</v>
      </c>
      <c r="X77" s="645"/>
      <c r="Y77" s="216"/>
    </row>
    <row r="78" spans="1:25">
      <c r="A78" s="2580">
        <v>36557</v>
      </c>
      <c r="B78" s="2615">
        <v>99.857257580319867</v>
      </c>
      <c r="C78" s="2604">
        <f t="shared" si="20"/>
        <v>0.15565361841937886</v>
      </c>
      <c r="D78" s="1757">
        <f t="shared" si="15"/>
        <v>1.2</v>
      </c>
      <c r="E78" s="687">
        <f t="shared" si="24"/>
        <v>99.707600768793554</v>
      </c>
      <c r="F78" s="266">
        <f t="shared" si="21"/>
        <v>0.12990359678565255</v>
      </c>
      <c r="G78" s="611">
        <f t="shared" si="12"/>
        <v>99.495573414804014</v>
      </c>
      <c r="H78" s="633">
        <f t="shared" si="22"/>
        <v>0.10939568671687994</v>
      </c>
      <c r="I78" s="1726" t="s">
        <v>344</v>
      </c>
      <c r="J78" s="2597" t="str">
        <f t="shared" si="17"/>
        <v>---</v>
      </c>
      <c r="K78" s="2594">
        <v>0</v>
      </c>
      <c r="L78" s="1685"/>
      <c r="M78" s="10"/>
      <c r="N78" s="201">
        <v>36557</v>
      </c>
      <c r="O78" s="710">
        <v>99.902500000000003</v>
      </c>
      <c r="P78" s="36">
        <f t="shared" si="18"/>
        <v>9.2920000000006553E-2</v>
      </c>
      <c r="Q78" s="263">
        <f t="shared" si="16"/>
        <v>0.94</v>
      </c>
      <c r="R78" s="394">
        <f t="shared" si="14"/>
        <v>99.809916666666666</v>
      </c>
      <c r="S78" s="297">
        <f t="shared" si="23"/>
        <v>9.2183333333338169E-2</v>
      </c>
      <c r="T78" s="687">
        <f t="shared" si="13"/>
        <v>99.625448571428578</v>
      </c>
      <c r="U78" s="266">
        <f t="shared" si="25"/>
        <v>9.2800000000011096E-2</v>
      </c>
      <c r="V78" s="609" t="str">
        <f t="shared" si="19"/>
        <v>---</v>
      </c>
      <c r="W78" s="247">
        <v>0</v>
      </c>
      <c r="X78" s="645"/>
      <c r="Y78" s="216"/>
    </row>
    <row r="79" spans="1:25">
      <c r="A79" s="2580">
        <v>36586</v>
      </c>
      <c r="B79" s="2615">
        <v>100.02683206551379</v>
      </c>
      <c r="C79" s="2604">
        <f t="shared" si="20"/>
        <v>0.1695744851939196</v>
      </c>
      <c r="D79" s="1757">
        <f t="shared" si="15"/>
        <v>1.2</v>
      </c>
      <c r="E79" s="687">
        <f t="shared" si="24"/>
        <v>99.861897869244714</v>
      </c>
      <c r="F79" s="266">
        <f t="shared" si="21"/>
        <v>0.15429710045115996</v>
      </c>
      <c r="G79" s="611">
        <f t="shared" si="12"/>
        <v>99.614194109350393</v>
      </c>
      <c r="H79" s="633">
        <f t="shared" si="22"/>
        <v>0.11862069454637947</v>
      </c>
      <c r="I79" s="1726" t="s">
        <v>344</v>
      </c>
      <c r="J79" s="2597" t="str">
        <f t="shared" si="17"/>
        <v>---</v>
      </c>
      <c r="K79" s="2594">
        <v>0</v>
      </c>
      <c r="L79" s="1685"/>
      <c r="M79" s="10"/>
      <c r="N79" s="201">
        <v>36586</v>
      </c>
      <c r="O79" s="710">
        <v>99.997600000000006</v>
      </c>
      <c r="P79" s="36">
        <f t="shared" si="18"/>
        <v>9.5100000000002183E-2</v>
      </c>
      <c r="Q79" s="263">
        <f t="shared" si="16"/>
        <v>1.01</v>
      </c>
      <c r="R79" s="394">
        <f t="shared" si="14"/>
        <v>99.903226666666683</v>
      </c>
      <c r="S79" s="297">
        <f t="shared" si="23"/>
        <v>9.3310000000016657E-2</v>
      </c>
      <c r="T79" s="687">
        <f t="shared" si="13"/>
        <v>99.718345714285718</v>
      </c>
      <c r="U79" s="266">
        <f t="shared" si="25"/>
        <v>9.2897142857140125E-2</v>
      </c>
      <c r="V79" s="609" t="str">
        <f t="shared" si="19"/>
        <v>---</v>
      </c>
      <c r="W79" s="247">
        <v>0</v>
      </c>
      <c r="X79" s="645"/>
      <c r="Y79" s="216"/>
    </row>
    <row r="80" spans="1:25">
      <c r="A80" s="2580">
        <v>36617</v>
      </c>
      <c r="B80" s="2615">
        <v>100.20752487677505</v>
      </c>
      <c r="C80" s="2604">
        <f t="shared" si="20"/>
        <v>0.18069281126126668</v>
      </c>
      <c r="D80" s="1757">
        <f t="shared" si="15"/>
        <v>1.3</v>
      </c>
      <c r="E80" s="687">
        <f t="shared" si="24"/>
        <v>100.0305381742029</v>
      </c>
      <c r="F80" s="266">
        <f t="shared" si="21"/>
        <v>0.16864030495818838</v>
      </c>
      <c r="G80" s="611">
        <f t="shared" ref="G80:G143" si="26">SUM(B74:B80)/7</f>
        <v>99.74359970209909</v>
      </c>
      <c r="H80" s="633">
        <f t="shared" si="22"/>
        <v>0.12940559274869656</v>
      </c>
      <c r="I80" s="1726" t="s">
        <v>344</v>
      </c>
      <c r="J80" s="2597" t="str">
        <f t="shared" si="17"/>
        <v>---</v>
      </c>
      <c r="K80" s="2594">
        <v>0</v>
      </c>
      <c r="L80" s="1685"/>
      <c r="M80" s="10"/>
      <c r="N80" s="250">
        <v>36617</v>
      </c>
      <c r="O80" s="713">
        <v>100.0955</v>
      </c>
      <c r="P80" s="251">
        <f t="shared" si="18"/>
        <v>9.7899999999995657E-2</v>
      </c>
      <c r="Q80" s="693">
        <f t="shared" si="16"/>
        <v>1.08</v>
      </c>
      <c r="R80" s="393">
        <f t="shared" si="14"/>
        <v>99.998533333333341</v>
      </c>
      <c r="S80" s="295">
        <f t="shared" si="23"/>
        <v>9.5306666666658657E-2</v>
      </c>
      <c r="T80" s="683">
        <f t="shared" ref="T80:T143" si="27">SUM(O74:O80)/7</f>
        <v>99.811820000000012</v>
      </c>
      <c r="U80" s="693">
        <f t="shared" si="25"/>
        <v>9.3474285714293615E-2</v>
      </c>
      <c r="V80" s="608" t="str">
        <f t="shared" si="19"/>
        <v>山</v>
      </c>
      <c r="W80" s="252">
        <v>1</v>
      </c>
      <c r="X80" s="645"/>
      <c r="Y80" s="216"/>
    </row>
    <row r="81" spans="1:25">
      <c r="A81" s="2580">
        <v>36647</v>
      </c>
      <c r="B81" s="2615">
        <v>100.34891354025028</v>
      </c>
      <c r="C81" s="2604">
        <f t="shared" si="20"/>
        <v>0.14138866347522594</v>
      </c>
      <c r="D81" s="1757">
        <f t="shared" si="15"/>
        <v>1.4</v>
      </c>
      <c r="E81" s="687">
        <f t="shared" si="24"/>
        <v>100.19442349417972</v>
      </c>
      <c r="F81" s="266">
        <f t="shared" si="21"/>
        <v>0.16388531997681355</v>
      </c>
      <c r="G81" s="611">
        <f t="shared" si="26"/>
        <v>99.881945654126099</v>
      </c>
      <c r="H81" s="633">
        <f t="shared" si="22"/>
        <v>0.13834595202700939</v>
      </c>
      <c r="I81" s="1726" t="s">
        <v>344</v>
      </c>
      <c r="J81" s="2597" t="str">
        <f t="shared" si="17"/>
        <v>---</v>
      </c>
      <c r="K81" s="2594">
        <v>0</v>
      </c>
      <c r="L81" s="1685"/>
      <c r="M81" s="10"/>
      <c r="N81" s="201">
        <v>36647</v>
      </c>
      <c r="O81" s="710">
        <v>100.1931</v>
      </c>
      <c r="P81" s="36">
        <f t="shared" si="18"/>
        <v>9.7599999999999909E-2</v>
      </c>
      <c r="Q81" s="263">
        <f t="shared" si="16"/>
        <v>1.1200000000000001</v>
      </c>
      <c r="R81" s="394">
        <f t="shared" ref="R81:R144" si="28">SUM(O79:O81)/3</f>
        <v>100.0954</v>
      </c>
      <c r="S81" s="297">
        <f t="shared" si="23"/>
        <v>9.6866666666656442E-2</v>
      </c>
      <c r="T81" s="687">
        <f t="shared" si="27"/>
        <v>99.90598571428572</v>
      </c>
      <c r="U81" s="266">
        <f t="shared" si="25"/>
        <v>9.4165714285708191E-2</v>
      </c>
      <c r="V81" s="609" t="str">
        <f t="shared" si="19"/>
        <v>---</v>
      </c>
      <c r="W81" s="247">
        <v>0</v>
      </c>
      <c r="X81" s="645"/>
      <c r="Y81" s="216"/>
    </row>
    <row r="82" spans="1:25">
      <c r="A82" s="2580">
        <v>36678</v>
      </c>
      <c r="B82" s="2615">
        <v>100.43731731430138</v>
      </c>
      <c r="C82" s="2604">
        <f t="shared" si="20"/>
        <v>8.8403774051101891E-2</v>
      </c>
      <c r="D82" s="1757">
        <f t="shared" ref="D82:D145" si="29">ROUND((B82-B70)/B70*100,1)</f>
        <v>1.4</v>
      </c>
      <c r="E82" s="687">
        <f t="shared" si="24"/>
        <v>100.33125191044223</v>
      </c>
      <c r="F82" s="266">
        <f t="shared" si="21"/>
        <v>0.13682841626251729</v>
      </c>
      <c r="G82" s="611">
        <f t="shared" si="26"/>
        <v>100.02048430046015</v>
      </c>
      <c r="H82" s="633">
        <f t="shared" si="22"/>
        <v>0.13853864633405522</v>
      </c>
      <c r="I82" s="1726" t="s">
        <v>344</v>
      </c>
      <c r="J82" s="2597" t="str">
        <f t="shared" si="17"/>
        <v>---</v>
      </c>
      <c r="K82" s="2594">
        <v>0</v>
      </c>
      <c r="L82" s="1685"/>
      <c r="M82" s="10"/>
      <c r="N82" s="201">
        <v>36678</v>
      </c>
      <c r="O82" s="710">
        <v>100.27760000000001</v>
      </c>
      <c r="P82" s="36">
        <f t="shared" si="18"/>
        <v>8.4500000000005571E-2</v>
      </c>
      <c r="Q82" s="263">
        <f t="shared" ref="Q82:Q145" si="30">ROUND((O82-O70)/O70*100,2)</f>
        <v>1.1299999999999999</v>
      </c>
      <c r="R82" s="394">
        <f t="shared" si="28"/>
        <v>100.18873333333333</v>
      </c>
      <c r="S82" s="297">
        <f t="shared" si="23"/>
        <v>9.3333333333333712E-2</v>
      </c>
      <c r="T82" s="687">
        <f t="shared" si="27"/>
        <v>99.999078571428569</v>
      </c>
      <c r="U82" s="266">
        <f t="shared" si="25"/>
        <v>9.3092857142849539E-2</v>
      </c>
      <c r="V82" s="609" t="str">
        <f t="shared" si="19"/>
        <v>---</v>
      </c>
      <c r="W82" s="247">
        <v>0</v>
      </c>
      <c r="X82" s="645"/>
      <c r="Y82" s="216"/>
    </row>
    <row r="83" spans="1:25">
      <c r="A83" s="2584">
        <v>36708</v>
      </c>
      <c r="B83" s="2615">
        <v>100.48494401711616</v>
      </c>
      <c r="C83" s="2604">
        <f t="shared" si="20"/>
        <v>4.7626702814781652E-2</v>
      </c>
      <c r="D83" s="1760">
        <f t="shared" si="29"/>
        <v>1.4</v>
      </c>
      <c r="E83" s="1191">
        <f t="shared" si="24"/>
        <v>100.4237249572226</v>
      </c>
      <c r="F83" s="1193">
        <f t="shared" si="21"/>
        <v>9.2473046780369828E-2</v>
      </c>
      <c r="G83" s="652">
        <f t="shared" si="26"/>
        <v>100.15205619373957</v>
      </c>
      <c r="H83" s="653">
        <f t="shared" si="22"/>
        <v>0.1315718932794141</v>
      </c>
      <c r="I83" s="1730" t="s">
        <v>344</v>
      </c>
      <c r="J83" s="2597" t="str">
        <f t="shared" si="17"/>
        <v>山</v>
      </c>
      <c r="K83" s="2594">
        <v>1</v>
      </c>
      <c r="L83" s="1685"/>
      <c r="M83" s="10"/>
      <c r="N83" s="201">
        <v>36708</v>
      </c>
      <c r="O83" s="710">
        <v>100.321</v>
      </c>
      <c r="P83" s="36">
        <f t="shared" si="18"/>
        <v>4.3399999999991223E-2</v>
      </c>
      <c r="Q83" s="263">
        <f t="shared" si="30"/>
        <v>1.08</v>
      </c>
      <c r="R83" s="394">
        <f t="shared" si="28"/>
        <v>100.26389999999999</v>
      </c>
      <c r="S83" s="297">
        <f t="shared" si="23"/>
        <v>7.5166666666660831E-2</v>
      </c>
      <c r="T83" s="687">
        <f t="shared" si="27"/>
        <v>100.0852685714286</v>
      </c>
      <c r="U83" s="266">
        <f t="shared" si="25"/>
        <v>8.6190000000030409E-2</v>
      </c>
      <c r="V83" s="609" t="str">
        <f t="shared" si="19"/>
        <v>---</v>
      </c>
      <c r="W83" s="247">
        <v>0</v>
      </c>
      <c r="X83" s="645"/>
      <c r="Y83" s="216"/>
    </row>
    <row r="84" spans="1:25">
      <c r="A84" s="2583">
        <v>36739</v>
      </c>
      <c r="B84" s="2615">
        <v>100.47195861153826</v>
      </c>
      <c r="C84" s="593">
        <f t="shared" si="20"/>
        <v>-1.2985405577907727E-2</v>
      </c>
      <c r="D84" s="1759">
        <f t="shared" si="29"/>
        <v>1.3</v>
      </c>
      <c r="E84" s="683">
        <f t="shared" si="24"/>
        <v>100.46473998098526</v>
      </c>
      <c r="F84" s="693">
        <f t="shared" si="21"/>
        <v>4.1015023762653868E-2</v>
      </c>
      <c r="G84" s="393">
        <f t="shared" si="26"/>
        <v>100.26210685797355</v>
      </c>
      <c r="H84" s="295">
        <f t="shared" si="22"/>
        <v>0.11005066423398091</v>
      </c>
      <c r="I84" s="1729" t="s">
        <v>344</v>
      </c>
      <c r="J84" s="2600" t="str">
        <f t="shared" si="17"/>
        <v>---</v>
      </c>
      <c r="K84" s="2594">
        <v>0</v>
      </c>
      <c r="L84" s="1685"/>
      <c r="M84" s="10"/>
      <c r="N84" s="201">
        <v>36739</v>
      </c>
      <c r="O84" s="710">
        <v>100.2876</v>
      </c>
      <c r="P84" s="36">
        <f t="shared" si="18"/>
        <v>-3.3400000000000318E-2</v>
      </c>
      <c r="Q84" s="263">
        <f t="shared" si="30"/>
        <v>0.95</v>
      </c>
      <c r="R84" s="394">
        <f t="shared" si="28"/>
        <v>100.29540000000001</v>
      </c>
      <c r="S84" s="297">
        <f t="shared" si="23"/>
        <v>3.150000000002251E-2</v>
      </c>
      <c r="T84" s="52">
        <f t="shared" si="27"/>
        <v>100.15355714285715</v>
      </c>
      <c r="U84" s="263">
        <f t="shared" si="25"/>
        <v>6.8288571428553269E-2</v>
      </c>
      <c r="V84" s="609" t="str">
        <f t="shared" si="19"/>
        <v>---</v>
      </c>
      <c r="W84" s="247">
        <v>0</v>
      </c>
      <c r="X84" s="645"/>
      <c r="Y84" s="216"/>
    </row>
    <row r="85" spans="1:25">
      <c r="A85" s="2580">
        <v>36770</v>
      </c>
      <c r="B85" s="2615">
        <v>100.42061782172419</v>
      </c>
      <c r="C85" s="2604">
        <f t="shared" si="20"/>
        <v>-5.1340789814062759E-2</v>
      </c>
      <c r="D85" s="1757">
        <f t="shared" si="29"/>
        <v>1.1000000000000001</v>
      </c>
      <c r="E85" s="687">
        <f t="shared" si="24"/>
        <v>100.45917348345954</v>
      </c>
      <c r="F85" s="266">
        <f t="shared" si="21"/>
        <v>-5.5664975257201377E-3</v>
      </c>
      <c r="G85" s="611">
        <f t="shared" si="26"/>
        <v>100.34258689245988</v>
      </c>
      <c r="H85" s="633">
        <f t="shared" si="22"/>
        <v>8.0480034486328123E-2</v>
      </c>
      <c r="I85" s="1726" t="s">
        <v>344</v>
      </c>
      <c r="J85" s="2597" t="str">
        <f t="shared" si="17"/>
        <v>---</v>
      </c>
      <c r="K85" s="2594">
        <v>0</v>
      </c>
      <c r="L85" s="1685"/>
      <c r="M85" s="10"/>
      <c r="N85" s="201">
        <v>36770</v>
      </c>
      <c r="O85" s="710">
        <v>100.18219999999999</v>
      </c>
      <c r="P85" s="36">
        <f t="shared" si="18"/>
        <v>-0.10540000000000305</v>
      </c>
      <c r="Q85" s="263">
        <f t="shared" si="30"/>
        <v>0.75</v>
      </c>
      <c r="R85" s="394">
        <f t="shared" si="28"/>
        <v>100.2636</v>
      </c>
      <c r="S85" s="297">
        <f t="shared" si="23"/>
        <v>-3.1800000000018258E-2</v>
      </c>
      <c r="T85" s="687">
        <f t="shared" si="27"/>
        <v>100.19351428571429</v>
      </c>
      <c r="U85" s="266">
        <f t="shared" si="25"/>
        <v>3.9957142857133476E-2</v>
      </c>
      <c r="V85" s="609" t="str">
        <f t="shared" si="19"/>
        <v>---</v>
      </c>
      <c r="W85" s="247">
        <v>0</v>
      </c>
      <c r="X85" s="645"/>
      <c r="Y85" s="216"/>
    </row>
    <row r="86" spans="1:25">
      <c r="A86" s="2580">
        <v>36800</v>
      </c>
      <c r="B86" s="2615">
        <v>100.35574882964318</v>
      </c>
      <c r="C86" s="2604">
        <f t="shared" si="20"/>
        <v>-6.4868992081017041E-2</v>
      </c>
      <c r="D86" s="1757">
        <f t="shared" si="29"/>
        <v>1</v>
      </c>
      <c r="E86" s="687">
        <f t="shared" si="24"/>
        <v>100.41610842096854</v>
      </c>
      <c r="F86" s="266">
        <f t="shared" si="21"/>
        <v>-4.3065062490995842E-2</v>
      </c>
      <c r="G86" s="611">
        <f t="shared" si="26"/>
        <v>100.38957500162121</v>
      </c>
      <c r="H86" s="633">
        <f t="shared" si="22"/>
        <v>4.6988109161333114E-2</v>
      </c>
      <c r="I86" s="1726" t="s">
        <v>350</v>
      </c>
      <c r="J86" s="2597" t="str">
        <f t="shared" si="17"/>
        <v>---</v>
      </c>
      <c r="K86" s="2594">
        <v>0</v>
      </c>
      <c r="L86" s="1685"/>
      <c r="M86" s="10"/>
      <c r="N86" s="201">
        <v>36800</v>
      </c>
      <c r="O86" s="710">
        <v>99.991950000000003</v>
      </c>
      <c r="P86" s="36">
        <f t="shared" si="18"/>
        <v>-0.19024999999999181</v>
      </c>
      <c r="Q86" s="263">
        <f t="shared" si="30"/>
        <v>0.46</v>
      </c>
      <c r="R86" s="394">
        <f t="shared" si="28"/>
        <v>100.15391666666666</v>
      </c>
      <c r="S86" s="297">
        <f t="shared" si="23"/>
        <v>-0.10968333333333646</v>
      </c>
      <c r="T86" s="687">
        <f t="shared" si="27"/>
        <v>100.19270714285713</v>
      </c>
      <c r="U86" s="266">
        <f t="shared" si="25"/>
        <v>-8.0714285715544065E-4</v>
      </c>
      <c r="V86" s="609" t="str">
        <f t="shared" si="19"/>
        <v>---</v>
      </c>
      <c r="W86" s="247">
        <v>0</v>
      </c>
      <c r="X86" s="645"/>
      <c r="Y86" s="216"/>
    </row>
    <row r="87" spans="1:25">
      <c r="A87" s="2580">
        <v>36831</v>
      </c>
      <c r="B87" s="2615">
        <v>100.27131717683676</v>
      </c>
      <c r="C87" s="2604">
        <f t="shared" si="20"/>
        <v>-8.4431652806415514E-2</v>
      </c>
      <c r="D87" s="1757">
        <f t="shared" si="29"/>
        <v>0.8</v>
      </c>
      <c r="E87" s="687">
        <f t="shared" si="24"/>
        <v>100.34922794273471</v>
      </c>
      <c r="F87" s="266">
        <f t="shared" si="21"/>
        <v>-6.6880478233827034E-2</v>
      </c>
      <c r="G87" s="611">
        <f t="shared" si="26"/>
        <v>100.39868818734432</v>
      </c>
      <c r="H87" s="633">
        <f t="shared" si="22"/>
        <v>9.1131857231090407E-3</v>
      </c>
      <c r="I87" s="1726" t="s">
        <v>350</v>
      </c>
      <c r="J87" s="2597" t="str">
        <f t="shared" si="17"/>
        <v>---</v>
      </c>
      <c r="K87" s="2594">
        <v>0</v>
      </c>
      <c r="L87" s="1685"/>
      <c r="M87" s="10"/>
      <c r="N87" s="201">
        <v>36831</v>
      </c>
      <c r="O87" s="710">
        <v>99.699590000000001</v>
      </c>
      <c r="P87" s="36">
        <f t="shared" si="18"/>
        <v>-0.29236000000000217</v>
      </c>
      <c r="Q87" s="263">
        <f t="shared" si="30"/>
        <v>7.0000000000000007E-2</v>
      </c>
      <c r="R87" s="394">
        <f t="shared" si="28"/>
        <v>99.957913333333337</v>
      </c>
      <c r="S87" s="297">
        <f t="shared" si="23"/>
        <v>-0.19600333333332287</v>
      </c>
      <c r="T87" s="687">
        <f t="shared" si="27"/>
        <v>100.13614857142855</v>
      </c>
      <c r="U87" s="266">
        <f t="shared" si="25"/>
        <v>-5.6558571428581672E-2</v>
      </c>
      <c r="V87" s="609" t="str">
        <f t="shared" si="19"/>
        <v>---</v>
      </c>
      <c r="W87" s="247">
        <v>0</v>
      </c>
      <c r="X87" s="645"/>
      <c r="Y87" s="216"/>
    </row>
    <row r="88" spans="1:25">
      <c r="A88" s="2581">
        <v>36861</v>
      </c>
      <c r="B88" s="2616">
        <v>100.16930769321421</v>
      </c>
      <c r="C88" s="2605">
        <f t="shared" si="20"/>
        <v>-0.10200948362255247</v>
      </c>
      <c r="D88" s="1758">
        <f t="shared" si="29"/>
        <v>0.6</v>
      </c>
      <c r="E88" s="688">
        <f t="shared" si="24"/>
        <v>100.26545789989804</v>
      </c>
      <c r="F88" s="267">
        <f t="shared" si="21"/>
        <v>-8.3770042836675884E-2</v>
      </c>
      <c r="G88" s="612">
        <f t="shared" si="26"/>
        <v>100.3730302091963</v>
      </c>
      <c r="H88" s="634">
        <f t="shared" si="22"/>
        <v>-2.5657978148018401E-2</v>
      </c>
      <c r="I88" s="1727" t="s">
        <v>346</v>
      </c>
      <c r="J88" s="2598" t="str">
        <f t="shared" si="17"/>
        <v>---</v>
      </c>
      <c r="K88" s="2595">
        <v>0</v>
      </c>
      <c r="L88" s="1686"/>
      <c r="M88" s="10"/>
      <c r="N88" s="201">
        <v>36861</v>
      </c>
      <c r="O88" s="711">
        <v>99.381780000000006</v>
      </c>
      <c r="P88" s="242">
        <f t="shared" si="18"/>
        <v>-0.31780999999999437</v>
      </c>
      <c r="Q88" s="543">
        <f t="shared" si="30"/>
        <v>-0.34</v>
      </c>
      <c r="R88" s="492">
        <f t="shared" si="28"/>
        <v>99.69110666666667</v>
      </c>
      <c r="S88" s="490">
        <f t="shared" si="23"/>
        <v>-0.26680666666666752</v>
      </c>
      <c r="T88" s="687">
        <f t="shared" si="27"/>
        <v>100.02024571428571</v>
      </c>
      <c r="U88" s="266">
        <f t="shared" si="25"/>
        <v>-0.11590285714284221</v>
      </c>
      <c r="V88" s="609" t="str">
        <f t="shared" si="19"/>
        <v>---</v>
      </c>
      <c r="W88" s="247">
        <v>0</v>
      </c>
      <c r="X88" s="645"/>
      <c r="Y88" s="216"/>
    </row>
    <row r="89" spans="1:25">
      <c r="A89" s="2580">
        <v>36892</v>
      </c>
      <c r="B89" s="2615">
        <v>100.01152759371075</v>
      </c>
      <c r="C89" s="2604">
        <f t="shared" si="20"/>
        <v>-0.15778009950345506</v>
      </c>
      <c r="D89" s="1757">
        <f t="shared" si="29"/>
        <v>0.3</v>
      </c>
      <c r="E89" s="687">
        <f t="shared" si="24"/>
        <v>100.15071748792057</v>
      </c>
      <c r="F89" s="266">
        <f t="shared" si="21"/>
        <v>-0.11474041197746487</v>
      </c>
      <c r="G89" s="611">
        <f t="shared" si="26"/>
        <v>100.31220310625478</v>
      </c>
      <c r="H89" s="633">
        <f t="shared" si="22"/>
        <v>-6.0827102941516387E-2</v>
      </c>
      <c r="I89" s="1726" t="s">
        <v>346</v>
      </c>
      <c r="J89" s="2599" t="str">
        <f t="shared" si="17"/>
        <v>---</v>
      </c>
      <c r="K89" s="2594">
        <v>0</v>
      </c>
      <c r="L89" s="1685"/>
      <c r="M89" s="10"/>
      <c r="N89" s="200">
        <v>36892</v>
      </c>
      <c r="O89" s="710">
        <v>99.133539999999996</v>
      </c>
      <c r="P89" s="36">
        <f t="shared" si="18"/>
        <v>-0.24824000000000979</v>
      </c>
      <c r="Q89" s="263">
        <f t="shared" si="30"/>
        <v>-0.68</v>
      </c>
      <c r="R89" s="394">
        <f t="shared" si="28"/>
        <v>99.404969999999992</v>
      </c>
      <c r="S89" s="297">
        <f t="shared" si="23"/>
        <v>-0.28613666666667825</v>
      </c>
      <c r="T89" s="689">
        <f t="shared" si="27"/>
        <v>99.856808571428573</v>
      </c>
      <c r="U89" s="268">
        <f t="shared" si="25"/>
        <v>-0.16343714285713418</v>
      </c>
      <c r="V89" s="609" t="str">
        <f t="shared" si="19"/>
        <v>---</v>
      </c>
      <c r="W89" s="247">
        <v>0</v>
      </c>
      <c r="X89" s="645"/>
      <c r="Y89" s="216"/>
    </row>
    <row r="90" spans="1:25">
      <c r="A90" s="2580">
        <v>36923</v>
      </c>
      <c r="B90" s="2615">
        <v>99.8132287328053</v>
      </c>
      <c r="C90" s="2604">
        <f t="shared" si="20"/>
        <v>-0.19829886090545301</v>
      </c>
      <c r="D90" s="1757">
        <f t="shared" si="29"/>
        <v>0</v>
      </c>
      <c r="E90" s="687">
        <f t="shared" si="24"/>
        <v>99.998021339910068</v>
      </c>
      <c r="F90" s="266">
        <f t="shared" si="21"/>
        <v>-0.15269614801050579</v>
      </c>
      <c r="G90" s="611">
        <f t="shared" si="26"/>
        <v>100.21624377992465</v>
      </c>
      <c r="H90" s="633">
        <f t="shared" si="22"/>
        <v>-9.5959326330131489E-2</v>
      </c>
      <c r="I90" s="1726" t="s">
        <v>346</v>
      </c>
      <c r="J90" s="2597" t="str">
        <f t="shared" si="17"/>
        <v>---</v>
      </c>
      <c r="K90" s="2594">
        <v>0</v>
      </c>
      <c r="L90" s="1685"/>
      <c r="M90" s="10"/>
      <c r="N90" s="201">
        <v>36923</v>
      </c>
      <c r="O90" s="710">
        <v>99.018219999999999</v>
      </c>
      <c r="P90" s="36">
        <f t="shared" si="18"/>
        <v>-0.11531999999999698</v>
      </c>
      <c r="Q90" s="263">
        <f t="shared" si="30"/>
        <v>-0.89</v>
      </c>
      <c r="R90" s="394">
        <f t="shared" si="28"/>
        <v>99.177846666666667</v>
      </c>
      <c r="S90" s="297">
        <f t="shared" si="23"/>
        <v>-0.22712333333332424</v>
      </c>
      <c r="T90" s="687">
        <f t="shared" si="27"/>
        <v>99.670697142857151</v>
      </c>
      <c r="U90" s="266">
        <f t="shared" si="25"/>
        <v>-0.18611142857142227</v>
      </c>
      <c r="V90" s="609" t="str">
        <f t="shared" si="19"/>
        <v>---</v>
      </c>
      <c r="W90" s="247">
        <v>0</v>
      </c>
      <c r="X90" s="645"/>
      <c r="Y90" s="216"/>
    </row>
    <row r="91" spans="1:25">
      <c r="A91" s="2580">
        <v>36951</v>
      </c>
      <c r="B91" s="2615">
        <v>99.597533435201299</v>
      </c>
      <c r="C91" s="2604">
        <f t="shared" si="20"/>
        <v>-0.2156952976040003</v>
      </c>
      <c r="D91" s="1757">
        <f t="shared" si="29"/>
        <v>-0.4</v>
      </c>
      <c r="E91" s="687">
        <f t="shared" si="24"/>
        <v>99.80742992057246</v>
      </c>
      <c r="F91" s="266">
        <f t="shared" si="21"/>
        <v>-0.1905914193376077</v>
      </c>
      <c r="G91" s="611">
        <f t="shared" si="26"/>
        <v>100.09132589759081</v>
      </c>
      <c r="H91" s="633">
        <f t="shared" si="22"/>
        <v>-0.12491788233384682</v>
      </c>
      <c r="I91" s="1726" t="s">
        <v>346</v>
      </c>
      <c r="J91" s="2597" t="str">
        <f t="shared" si="17"/>
        <v>---</v>
      </c>
      <c r="K91" s="2594">
        <v>0</v>
      </c>
      <c r="L91" s="1685"/>
      <c r="M91" s="10"/>
      <c r="N91" s="201">
        <v>36951</v>
      </c>
      <c r="O91" s="710">
        <v>98.947829999999996</v>
      </c>
      <c r="P91" s="36">
        <f t="shared" si="18"/>
        <v>-7.0390000000003283E-2</v>
      </c>
      <c r="Q91" s="263">
        <f t="shared" si="30"/>
        <v>-1.05</v>
      </c>
      <c r="R91" s="394">
        <f t="shared" si="28"/>
        <v>99.033196666666655</v>
      </c>
      <c r="S91" s="297">
        <f t="shared" si="23"/>
        <v>-0.14465000000001282</v>
      </c>
      <c r="T91" s="687">
        <f t="shared" si="27"/>
        <v>99.479301428571418</v>
      </c>
      <c r="U91" s="266">
        <f t="shared" si="25"/>
        <v>-0.19139571428573277</v>
      </c>
      <c r="V91" s="609" t="str">
        <f t="shared" si="19"/>
        <v>---</v>
      </c>
      <c r="W91" s="247">
        <v>0</v>
      </c>
      <c r="X91" s="645"/>
      <c r="Y91" s="216"/>
    </row>
    <row r="92" spans="1:25">
      <c r="A92" s="2580">
        <v>36982</v>
      </c>
      <c r="B92" s="2615">
        <v>99.407460651088797</v>
      </c>
      <c r="C92" s="2604">
        <f t="shared" si="20"/>
        <v>-0.19007278411250184</v>
      </c>
      <c r="D92" s="1757">
        <f t="shared" si="29"/>
        <v>-0.8</v>
      </c>
      <c r="E92" s="687">
        <f t="shared" si="24"/>
        <v>99.606074273031808</v>
      </c>
      <c r="F92" s="266">
        <f t="shared" si="21"/>
        <v>-0.20135564754065172</v>
      </c>
      <c r="G92" s="611">
        <f t="shared" si="26"/>
        <v>99.946589158928617</v>
      </c>
      <c r="H92" s="633">
        <f t="shared" si="22"/>
        <v>-0.14473673866218917</v>
      </c>
      <c r="I92" s="1726" t="s">
        <v>346</v>
      </c>
      <c r="J92" s="2597" t="str">
        <f t="shared" si="17"/>
        <v>---</v>
      </c>
      <c r="K92" s="2594">
        <v>0</v>
      </c>
      <c r="L92" s="1685"/>
      <c r="M92" s="10"/>
      <c r="N92" s="201">
        <v>36982</v>
      </c>
      <c r="O92" s="710">
        <v>98.798389999999998</v>
      </c>
      <c r="P92" s="36">
        <f t="shared" si="18"/>
        <v>-0.14943999999999846</v>
      </c>
      <c r="Q92" s="263">
        <f t="shared" si="30"/>
        <v>-1.3</v>
      </c>
      <c r="R92" s="394">
        <f t="shared" si="28"/>
        <v>98.921479999999988</v>
      </c>
      <c r="S92" s="297">
        <f t="shared" si="23"/>
        <v>-0.11171666666666624</v>
      </c>
      <c r="T92" s="687">
        <f t="shared" si="27"/>
        <v>99.281614285714298</v>
      </c>
      <c r="U92" s="266">
        <f t="shared" si="25"/>
        <v>-0.19768714285712008</v>
      </c>
      <c r="V92" s="609" t="str">
        <f t="shared" si="19"/>
        <v>---</v>
      </c>
      <c r="W92" s="247">
        <v>0</v>
      </c>
      <c r="X92" s="645"/>
      <c r="Y92" s="216"/>
    </row>
    <row r="93" spans="1:25">
      <c r="A93" s="2580">
        <v>37012</v>
      </c>
      <c r="B93" s="2615">
        <v>99.232604119257147</v>
      </c>
      <c r="C93" s="2604">
        <f t="shared" si="20"/>
        <v>-0.17485653183165084</v>
      </c>
      <c r="D93" s="1757">
        <f t="shared" si="29"/>
        <v>-1.1000000000000001</v>
      </c>
      <c r="E93" s="687">
        <f t="shared" si="24"/>
        <v>99.41253273518241</v>
      </c>
      <c r="F93" s="266">
        <f t="shared" si="21"/>
        <v>-0.19354153784939854</v>
      </c>
      <c r="G93" s="611">
        <f t="shared" si="26"/>
        <v>99.786139914587736</v>
      </c>
      <c r="H93" s="633">
        <f t="shared" si="22"/>
        <v>-0.16044924434088159</v>
      </c>
      <c r="I93" s="1726" t="s">
        <v>346</v>
      </c>
      <c r="J93" s="2597" t="str">
        <f t="shared" si="17"/>
        <v>---</v>
      </c>
      <c r="K93" s="2594">
        <v>0</v>
      </c>
      <c r="L93" s="1685"/>
      <c r="M93" s="10"/>
      <c r="N93" s="201">
        <v>37012</v>
      </c>
      <c r="O93" s="710">
        <v>98.480270000000004</v>
      </c>
      <c r="P93" s="36">
        <f t="shared" si="18"/>
        <v>-0.3181199999999933</v>
      </c>
      <c r="Q93" s="263">
        <f t="shared" si="30"/>
        <v>-1.71</v>
      </c>
      <c r="R93" s="394">
        <f t="shared" si="28"/>
        <v>98.742163333333338</v>
      </c>
      <c r="S93" s="297">
        <f t="shared" si="23"/>
        <v>-0.1793166666666508</v>
      </c>
      <c r="T93" s="687">
        <f t="shared" si="27"/>
        <v>99.065659999999994</v>
      </c>
      <c r="U93" s="266">
        <f t="shared" si="25"/>
        <v>-0.21595428571430375</v>
      </c>
      <c r="V93" s="609" t="str">
        <f t="shared" si="19"/>
        <v>---</v>
      </c>
      <c r="W93" s="247">
        <v>0</v>
      </c>
      <c r="X93" s="645"/>
      <c r="Y93" s="216"/>
    </row>
    <row r="94" spans="1:25">
      <c r="A94" s="2580">
        <v>37043</v>
      </c>
      <c r="B94" s="2615">
        <v>99.043423136113788</v>
      </c>
      <c r="C94" s="2604">
        <f t="shared" si="20"/>
        <v>-0.18918098314335907</v>
      </c>
      <c r="D94" s="1757">
        <f t="shared" si="29"/>
        <v>-1.4</v>
      </c>
      <c r="E94" s="687">
        <f t="shared" si="24"/>
        <v>99.227829302153239</v>
      </c>
      <c r="F94" s="266">
        <f t="shared" si="21"/>
        <v>-0.18470343302917058</v>
      </c>
      <c r="G94" s="611">
        <f t="shared" si="26"/>
        <v>99.61072648019875</v>
      </c>
      <c r="H94" s="633">
        <f t="shared" si="22"/>
        <v>-0.17541343438898593</v>
      </c>
      <c r="I94" s="1726" t="s">
        <v>346</v>
      </c>
      <c r="J94" s="2597" t="str">
        <f t="shared" si="17"/>
        <v>---</v>
      </c>
      <c r="K94" s="2594">
        <v>0</v>
      </c>
      <c r="L94" s="1685"/>
      <c r="M94" s="10"/>
      <c r="N94" s="201">
        <v>37043</v>
      </c>
      <c r="O94" s="710">
        <v>98.087720000000004</v>
      </c>
      <c r="P94" s="36">
        <f t="shared" si="18"/>
        <v>-0.39254999999999995</v>
      </c>
      <c r="Q94" s="263">
        <f t="shared" si="30"/>
        <v>-2.1800000000000002</v>
      </c>
      <c r="R94" s="394">
        <f t="shared" si="28"/>
        <v>98.455460000000002</v>
      </c>
      <c r="S94" s="297">
        <f t="shared" si="23"/>
        <v>-0.28670333333333531</v>
      </c>
      <c r="T94" s="687">
        <f t="shared" si="27"/>
        <v>98.835392857142864</v>
      </c>
      <c r="U94" s="266">
        <f t="shared" si="25"/>
        <v>-0.23026714285713012</v>
      </c>
      <c r="V94" s="609" t="str">
        <f t="shared" si="19"/>
        <v>---</v>
      </c>
      <c r="W94" s="247">
        <v>0</v>
      </c>
      <c r="X94" s="645"/>
      <c r="Y94" s="216"/>
    </row>
    <row r="95" spans="1:25">
      <c r="A95" s="2580">
        <v>37073</v>
      </c>
      <c r="B95" s="2615">
        <v>98.811578498293713</v>
      </c>
      <c r="C95" s="2604">
        <f t="shared" si="20"/>
        <v>-0.23184463782007469</v>
      </c>
      <c r="D95" s="1757">
        <f t="shared" si="29"/>
        <v>-1.7</v>
      </c>
      <c r="E95" s="687">
        <f t="shared" si="24"/>
        <v>99.029201917888216</v>
      </c>
      <c r="F95" s="266">
        <f t="shared" si="21"/>
        <v>-0.19862738426502347</v>
      </c>
      <c r="G95" s="611">
        <f t="shared" si="26"/>
        <v>99.416765166638683</v>
      </c>
      <c r="H95" s="633">
        <f t="shared" si="22"/>
        <v>-0.19396131356006663</v>
      </c>
      <c r="I95" s="1726" t="s">
        <v>346</v>
      </c>
      <c r="J95" s="2597" t="str">
        <f t="shared" si="17"/>
        <v>---</v>
      </c>
      <c r="K95" s="2594">
        <v>0</v>
      </c>
      <c r="L95" s="1685"/>
      <c r="M95" s="10"/>
      <c r="N95" s="201">
        <v>37073</v>
      </c>
      <c r="O95" s="710">
        <v>97.757040000000003</v>
      </c>
      <c r="P95" s="36">
        <f t="shared" si="18"/>
        <v>-0.33068000000000097</v>
      </c>
      <c r="Q95" s="263">
        <f t="shared" si="30"/>
        <v>-2.56</v>
      </c>
      <c r="R95" s="394">
        <f t="shared" si="28"/>
        <v>98.108343333333337</v>
      </c>
      <c r="S95" s="297">
        <f t="shared" si="23"/>
        <v>-0.34711666666666474</v>
      </c>
      <c r="T95" s="687">
        <f t="shared" si="27"/>
        <v>98.603287142857127</v>
      </c>
      <c r="U95" s="266">
        <f t="shared" si="25"/>
        <v>-0.23210571428573701</v>
      </c>
      <c r="V95" s="609" t="str">
        <f t="shared" si="19"/>
        <v>---</v>
      </c>
      <c r="W95" s="247">
        <v>0</v>
      </c>
      <c r="X95" s="645"/>
      <c r="Y95" s="216"/>
    </row>
    <row r="96" spans="1:25">
      <c r="A96" s="2580">
        <v>37104</v>
      </c>
      <c r="B96" s="2615">
        <v>98.545880841914027</v>
      </c>
      <c r="C96" s="2604">
        <f t="shared" si="20"/>
        <v>-0.26569765637968601</v>
      </c>
      <c r="D96" s="1757">
        <f t="shared" si="29"/>
        <v>-1.9</v>
      </c>
      <c r="E96" s="687">
        <f t="shared" si="24"/>
        <v>98.800294158773838</v>
      </c>
      <c r="F96" s="266">
        <f t="shared" si="21"/>
        <v>-0.228907759114378</v>
      </c>
      <c r="G96" s="611">
        <f t="shared" si="26"/>
        <v>99.207387059239153</v>
      </c>
      <c r="H96" s="633">
        <f t="shared" si="22"/>
        <v>-0.20937810739953022</v>
      </c>
      <c r="I96" s="1726" t="s">
        <v>346</v>
      </c>
      <c r="J96" s="2597" t="str">
        <f t="shared" si="17"/>
        <v>---</v>
      </c>
      <c r="K96" s="2594">
        <v>0</v>
      </c>
      <c r="L96" s="1685"/>
      <c r="M96" s="10"/>
      <c r="N96" s="201">
        <v>37104</v>
      </c>
      <c r="O96" s="710">
        <v>97.599329999999995</v>
      </c>
      <c r="P96" s="36">
        <f t="shared" si="18"/>
        <v>-0.15771000000000868</v>
      </c>
      <c r="Q96" s="263">
        <f t="shared" si="30"/>
        <v>-2.68</v>
      </c>
      <c r="R96" s="394">
        <f t="shared" si="28"/>
        <v>97.814696666666677</v>
      </c>
      <c r="S96" s="297">
        <f t="shared" si="23"/>
        <v>-0.29364666666666039</v>
      </c>
      <c r="T96" s="687">
        <f t="shared" si="27"/>
        <v>98.38411428571429</v>
      </c>
      <c r="U96" s="266">
        <f t="shared" si="25"/>
        <v>-0.21917285714283707</v>
      </c>
      <c r="V96" s="609" t="str">
        <f t="shared" si="19"/>
        <v>---</v>
      </c>
      <c r="W96" s="247">
        <v>0</v>
      </c>
      <c r="X96" s="645"/>
      <c r="Y96" s="216"/>
    </row>
    <row r="97" spans="1:25">
      <c r="A97" s="2580">
        <v>37135</v>
      </c>
      <c r="B97" s="2615">
        <v>98.332630877941128</v>
      </c>
      <c r="C97" s="2604">
        <f t="shared" si="20"/>
        <v>-0.21324996397289908</v>
      </c>
      <c r="D97" s="1757">
        <f t="shared" si="29"/>
        <v>-2.1</v>
      </c>
      <c r="E97" s="687">
        <f t="shared" si="24"/>
        <v>98.563363406049632</v>
      </c>
      <c r="F97" s="266">
        <f t="shared" si="21"/>
        <v>-0.23693075272420572</v>
      </c>
      <c r="G97" s="611">
        <f t="shared" si="26"/>
        <v>98.995873079972839</v>
      </c>
      <c r="H97" s="633">
        <f t="shared" si="22"/>
        <v>-0.21151397926631432</v>
      </c>
      <c r="I97" s="1726" t="s">
        <v>346</v>
      </c>
      <c r="J97" s="2597" t="str">
        <f t="shared" si="17"/>
        <v>---</v>
      </c>
      <c r="K97" s="2594">
        <v>0</v>
      </c>
      <c r="L97" s="1685"/>
      <c r="M97" s="10"/>
      <c r="N97" s="201">
        <v>37135</v>
      </c>
      <c r="O97" s="710">
        <v>97.571290000000005</v>
      </c>
      <c r="P97" s="36">
        <f t="shared" si="18"/>
        <v>-2.8039999999990073E-2</v>
      </c>
      <c r="Q97" s="263">
        <f t="shared" si="30"/>
        <v>-2.61</v>
      </c>
      <c r="R97" s="394">
        <f t="shared" si="28"/>
        <v>97.642553333333339</v>
      </c>
      <c r="S97" s="297">
        <f t="shared" si="23"/>
        <v>-0.17214333333333798</v>
      </c>
      <c r="T97" s="687">
        <f t="shared" si="27"/>
        <v>98.177409999999995</v>
      </c>
      <c r="U97" s="266">
        <f t="shared" si="25"/>
        <v>-0.20670428571429511</v>
      </c>
      <c r="V97" s="609" t="str">
        <f t="shared" si="19"/>
        <v>---</v>
      </c>
      <c r="W97" s="247">
        <v>0</v>
      </c>
      <c r="X97" s="645"/>
      <c r="Y97" s="216"/>
    </row>
    <row r="98" spans="1:25">
      <c r="A98" s="2580">
        <v>37165</v>
      </c>
      <c r="B98" s="2615">
        <v>98.181979767068128</v>
      </c>
      <c r="C98" s="2604">
        <f t="shared" si="20"/>
        <v>-0.15065111087299954</v>
      </c>
      <c r="D98" s="1757">
        <f t="shared" si="29"/>
        <v>-2.2000000000000002</v>
      </c>
      <c r="E98" s="687">
        <f t="shared" si="24"/>
        <v>98.353497162307761</v>
      </c>
      <c r="F98" s="266">
        <f t="shared" si="21"/>
        <v>-0.20986624374187102</v>
      </c>
      <c r="G98" s="611">
        <f t="shared" si="26"/>
        <v>98.79365112738239</v>
      </c>
      <c r="H98" s="633">
        <f t="shared" si="22"/>
        <v>-0.20222195259044895</v>
      </c>
      <c r="I98" s="1726" t="s">
        <v>346</v>
      </c>
      <c r="J98" s="2597" t="str">
        <f t="shared" si="17"/>
        <v>---</v>
      </c>
      <c r="K98" s="2594">
        <v>0</v>
      </c>
      <c r="L98" s="1685"/>
      <c r="M98" s="10"/>
      <c r="N98" s="201">
        <v>37165</v>
      </c>
      <c r="O98" s="710">
        <v>97.632949999999994</v>
      </c>
      <c r="P98" s="36">
        <f t="shared" si="18"/>
        <v>6.1659999999989168E-2</v>
      </c>
      <c r="Q98" s="263">
        <f t="shared" si="30"/>
        <v>-2.36</v>
      </c>
      <c r="R98" s="394">
        <f t="shared" si="28"/>
        <v>97.601189999999988</v>
      </c>
      <c r="S98" s="297">
        <f t="shared" si="23"/>
        <v>-4.1363333333350738E-2</v>
      </c>
      <c r="T98" s="687">
        <f t="shared" si="27"/>
        <v>97.989569999999986</v>
      </c>
      <c r="U98" s="266">
        <f t="shared" si="25"/>
        <v>-0.18784000000000844</v>
      </c>
      <c r="V98" s="609" t="str">
        <f t="shared" si="19"/>
        <v>---</v>
      </c>
      <c r="W98" s="247">
        <v>0</v>
      </c>
      <c r="X98" s="645"/>
      <c r="Y98" s="216"/>
    </row>
    <row r="99" spans="1:25">
      <c r="A99" s="2584">
        <v>37196</v>
      </c>
      <c r="B99" s="2615">
        <v>98.134009250426757</v>
      </c>
      <c r="C99" s="2604">
        <f t="shared" si="20"/>
        <v>-4.7970516641370864E-2</v>
      </c>
      <c r="D99" s="1760">
        <f t="shared" si="29"/>
        <v>-2.1</v>
      </c>
      <c r="E99" s="1191">
        <f t="shared" si="24"/>
        <v>98.216206631812</v>
      </c>
      <c r="F99" s="1193">
        <f t="shared" si="21"/>
        <v>-0.13729053049576123</v>
      </c>
      <c r="G99" s="652">
        <f t="shared" si="26"/>
        <v>98.611729498716386</v>
      </c>
      <c r="H99" s="653">
        <f t="shared" si="22"/>
        <v>-0.1819216286660037</v>
      </c>
      <c r="I99" s="1730" t="s">
        <v>346</v>
      </c>
      <c r="J99" s="2597" t="str">
        <f t="shared" si="17"/>
        <v>谷</v>
      </c>
      <c r="K99" s="2594">
        <v>-1</v>
      </c>
      <c r="L99" s="1685"/>
      <c r="M99" s="10"/>
      <c r="N99" s="250">
        <v>37196</v>
      </c>
      <c r="O99" s="713">
        <v>97.775700000000001</v>
      </c>
      <c r="P99" s="251">
        <f t="shared" si="18"/>
        <v>0.14275000000000659</v>
      </c>
      <c r="Q99" s="693">
        <f t="shared" si="30"/>
        <v>-1.93</v>
      </c>
      <c r="R99" s="393">
        <f t="shared" si="28"/>
        <v>97.659980000000004</v>
      </c>
      <c r="S99" s="295">
        <f t="shared" si="23"/>
        <v>5.8790000000016107E-2</v>
      </c>
      <c r="T99" s="683">
        <f t="shared" si="27"/>
        <v>97.843471428571434</v>
      </c>
      <c r="U99" s="693">
        <f t="shared" si="25"/>
        <v>-0.14609857142855276</v>
      </c>
      <c r="V99" s="608" t="str">
        <f t="shared" si="19"/>
        <v>谷</v>
      </c>
      <c r="W99" s="252">
        <v>-1</v>
      </c>
      <c r="X99" s="645"/>
      <c r="Y99" s="216"/>
    </row>
    <row r="100" spans="1:25">
      <c r="A100" s="2585">
        <v>37226</v>
      </c>
      <c r="B100" s="2616">
        <v>98.153573562919945</v>
      </c>
      <c r="C100" s="2607">
        <f t="shared" si="20"/>
        <v>1.9564312493187686E-2</v>
      </c>
      <c r="D100" s="1761">
        <f t="shared" si="29"/>
        <v>-2</v>
      </c>
      <c r="E100" s="684">
        <f t="shared" si="24"/>
        <v>98.156520860138286</v>
      </c>
      <c r="F100" s="694">
        <f t="shared" si="21"/>
        <v>-5.9685771673713361E-2</v>
      </c>
      <c r="G100" s="395">
        <f t="shared" si="26"/>
        <v>98.457582276382496</v>
      </c>
      <c r="H100" s="298">
        <f t="shared" si="22"/>
        <v>-0.15414722233389</v>
      </c>
      <c r="I100" s="1731" t="s">
        <v>346</v>
      </c>
      <c r="J100" s="2601" t="str">
        <f t="shared" si="17"/>
        <v>---</v>
      </c>
      <c r="K100" s="2595">
        <v>0</v>
      </c>
      <c r="L100" s="1686"/>
      <c r="M100" s="10"/>
      <c r="N100" s="202">
        <v>37226</v>
      </c>
      <c r="O100" s="710">
        <v>97.960660000000004</v>
      </c>
      <c r="P100" s="36">
        <f t="shared" si="18"/>
        <v>0.18496000000000379</v>
      </c>
      <c r="Q100" s="543">
        <f t="shared" si="30"/>
        <v>-1.43</v>
      </c>
      <c r="R100" s="394">
        <f t="shared" si="28"/>
        <v>97.78976999999999</v>
      </c>
      <c r="S100" s="297">
        <f t="shared" si="23"/>
        <v>0.12978999999998564</v>
      </c>
      <c r="T100" s="688">
        <f t="shared" si="27"/>
        <v>97.769241428571419</v>
      </c>
      <c r="U100" s="267">
        <f t="shared" si="25"/>
        <v>-7.4230000000014229E-2</v>
      </c>
      <c r="V100" s="609" t="str">
        <f t="shared" si="19"/>
        <v>---</v>
      </c>
      <c r="W100" s="247">
        <v>0</v>
      </c>
      <c r="X100" s="645"/>
      <c r="Y100" s="216"/>
    </row>
    <row r="101" spans="1:25">
      <c r="A101" s="2580">
        <v>37257</v>
      </c>
      <c r="B101" s="2615">
        <v>98.212836307692569</v>
      </c>
      <c r="C101" s="2604">
        <f t="shared" si="20"/>
        <v>5.9262744772624387E-2</v>
      </c>
      <c r="D101" s="1757">
        <f t="shared" si="29"/>
        <v>-1.8</v>
      </c>
      <c r="E101" s="687">
        <f t="shared" si="24"/>
        <v>98.166806373679762</v>
      </c>
      <c r="F101" s="266">
        <f t="shared" si="21"/>
        <v>1.0285513541475666E-2</v>
      </c>
      <c r="G101" s="611">
        <f t="shared" si="26"/>
        <v>98.338927015179465</v>
      </c>
      <c r="H101" s="633">
        <f t="shared" si="22"/>
        <v>-0.11865526120303116</v>
      </c>
      <c r="I101" s="1726" t="s">
        <v>349</v>
      </c>
      <c r="J101" s="2599" t="str">
        <f t="shared" si="17"/>
        <v>---</v>
      </c>
      <c r="K101" s="2594">
        <v>0</v>
      </c>
      <c r="L101" s="1685"/>
      <c r="M101" s="10"/>
      <c r="N101" s="201">
        <v>37257</v>
      </c>
      <c r="O101" s="712">
        <v>98.159800000000004</v>
      </c>
      <c r="P101" s="244">
        <f t="shared" si="18"/>
        <v>0.19913999999999987</v>
      </c>
      <c r="Q101" s="263">
        <f t="shared" si="30"/>
        <v>-0.98</v>
      </c>
      <c r="R101" s="642">
        <f t="shared" si="28"/>
        <v>97.965386666666674</v>
      </c>
      <c r="S101" s="643">
        <f t="shared" si="23"/>
        <v>0.1756166666666843</v>
      </c>
      <c r="T101" s="687">
        <f t="shared" si="27"/>
        <v>97.779538571428574</v>
      </c>
      <c r="U101" s="266">
        <f t="shared" si="25"/>
        <v>1.0297142857154995E-2</v>
      </c>
      <c r="V101" s="609" t="str">
        <f t="shared" si="19"/>
        <v>---</v>
      </c>
      <c r="W101" s="247">
        <v>0</v>
      </c>
      <c r="X101" s="645"/>
      <c r="Y101" s="216"/>
    </row>
    <row r="102" spans="1:25">
      <c r="A102" s="2580">
        <v>37288</v>
      </c>
      <c r="B102" s="2615">
        <v>98.304977623265572</v>
      </c>
      <c r="C102" s="2604">
        <f t="shared" si="20"/>
        <v>9.2141315573002203E-2</v>
      </c>
      <c r="D102" s="1757">
        <f t="shared" si="29"/>
        <v>-1.5</v>
      </c>
      <c r="E102" s="687">
        <f t="shared" si="24"/>
        <v>98.223795831292705</v>
      </c>
      <c r="F102" s="266">
        <f t="shared" si="21"/>
        <v>5.6989457612942829E-2</v>
      </c>
      <c r="G102" s="611">
        <f t="shared" si="26"/>
        <v>98.266555461604028</v>
      </c>
      <c r="H102" s="633">
        <f t="shared" si="22"/>
        <v>-7.2371553575436565E-2</v>
      </c>
      <c r="I102" s="1726" t="s">
        <v>349</v>
      </c>
      <c r="J102" s="2597" t="str">
        <f t="shared" si="17"/>
        <v>---</v>
      </c>
      <c r="K102" s="2594">
        <v>0</v>
      </c>
      <c r="L102" s="1685"/>
      <c r="M102" s="10"/>
      <c r="N102" s="201">
        <v>37288</v>
      </c>
      <c r="O102" s="710">
        <v>98.355000000000004</v>
      </c>
      <c r="P102" s="36">
        <f t="shared" si="18"/>
        <v>0.19519999999999982</v>
      </c>
      <c r="Q102" s="263">
        <f t="shared" si="30"/>
        <v>-0.67</v>
      </c>
      <c r="R102" s="394">
        <f t="shared" si="28"/>
        <v>98.158486666666661</v>
      </c>
      <c r="S102" s="297">
        <f t="shared" si="23"/>
        <v>0.19309999999998695</v>
      </c>
      <c r="T102" s="687">
        <f t="shared" si="27"/>
        <v>97.864961428571419</v>
      </c>
      <c r="U102" s="266">
        <f t="shared" si="25"/>
        <v>8.5422857142845032E-2</v>
      </c>
      <c r="V102" s="609" t="str">
        <f t="shared" si="19"/>
        <v>---</v>
      </c>
      <c r="W102" s="247">
        <v>0</v>
      </c>
      <c r="X102" s="645"/>
      <c r="Y102" s="216"/>
    </row>
    <row r="103" spans="1:25">
      <c r="A103" s="2580">
        <v>37316</v>
      </c>
      <c r="B103" s="2615">
        <v>98.434881244034386</v>
      </c>
      <c r="C103" s="2604">
        <f t="shared" si="20"/>
        <v>0.12990362076881468</v>
      </c>
      <c r="D103" s="1757">
        <f t="shared" si="29"/>
        <v>-1.2</v>
      </c>
      <c r="E103" s="687">
        <f t="shared" si="24"/>
        <v>98.317565058330842</v>
      </c>
      <c r="F103" s="266">
        <f t="shared" si="21"/>
        <v>9.3769227038137615E-2</v>
      </c>
      <c r="G103" s="611">
        <f t="shared" si="26"/>
        <v>98.250698376192645</v>
      </c>
      <c r="H103" s="633">
        <f t="shared" si="22"/>
        <v>-1.5857085411383309E-2</v>
      </c>
      <c r="I103" s="1726" t="s">
        <v>344</v>
      </c>
      <c r="J103" s="2597" t="str">
        <f t="shared" si="17"/>
        <v>---</v>
      </c>
      <c r="K103" s="2594">
        <v>0</v>
      </c>
      <c r="L103" s="1685"/>
      <c r="M103" s="10"/>
      <c r="N103" s="201">
        <v>37316</v>
      </c>
      <c r="O103" s="710">
        <v>98.522850000000005</v>
      </c>
      <c r="P103" s="36">
        <f t="shared" si="18"/>
        <v>0.16785000000000139</v>
      </c>
      <c r="Q103" s="263">
        <f t="shared" si="30"/>
        <v>-0.43</v>
      </c>
      <c r="R103" s="394">
        <f t="shared" si="28"/>
        <v>98.345883333333333</v>
      </c>
      <c r="S103" s="297">
        <f t="shared" si="23"/>
        <v>0.18739666666667176</v>
      </c>
      <c r="T103" s="687">
        <f t="shared" si="27"/>
        <v>97.996892857142868</v>
      </c>
      <c r="U103" s="266">
        <f t="shared" si="25"/>
        <v>0.13193142857144835</v>
      </c>
      <c r="V103" s="609" t="str">
        <f t="shared" si="19"/>
        <v>---</v>
      </c>
      <c r="W103" s="247">
        <v>0</v>
      </c>
      <c r="X103" s="645"/>
      <c r="Y103" s="216"/>
    </row>
    <row r="104" spans="1:25">
      <c r="A104" s="2580">
        <v>37347</v>
      </c>
      <c r="B104" s="2615">
        <v>98.596057713930392</v>
      </c>
      <c r="C104" s="2604">
        <f t="shared" si="20"/>
        <v>0.16117646989600587</v>
      </c>
      <c r="D104" s="1757">
        <f t="shared" si="29"/>
        <v>-0.8</v>
      </c>
      <c r="E104" s="687">
        <f t="shared" si="24"/>
        <v>98.445305527076798</v>
      </c>
      <c r="F104" s="266">
        <f t="shared" si="21"/>
        <v>0.12774046874595513</v>
      </c>
      <c r="G104" s="611">
        <f t="shared" si="26"/>
        <v>98.288330781333954</v>
      </c>
      <c r="H104" s="633">
        <f t="shared" si="22"/>
        <v>3.7632405141309277E-2</v>
      </c>
      <c r="I104" s="1726" t="s">
        <v>344</v>
      </c>
      <c r="J104" s="2597" t="str">
        <f t="shared" si="17"/>
        <v>---</v>
      </c>
      <c r="K104" s="2594">
        <v>0</v>
      </c>
      <c r="L104" s="1685"/>
      <c r="M104" s="10"/>
      <c r="N104" s="201">
        <v>37347</v>
      </c>
      <c r="O104" s="710">
        <v>98.623289999999997</v>
      </c>
      <c r="P104" s="36">
        <f t="shared" si="18"/>
        <v>0.10043999999999187</v>
      </c>
      <c r="Q104" s="263">
        <f t="shared" si="30"/>
        <v>-0.18</v>
      </c>
      <c r="R104" s="394">
        <f t="shared" si="28"/>
        <v>98.500380000000007</v>
      </c>
      <c r="S104" s="297">
        <f t="shared" si="23"/>
        <v>0.15449666666667383</v>
      </c>
      <c r="T104" s="687">
        <f t="shared" si="27"/>
        <v>98.147178571428569</v>
      </c>
      <c r="U104" s="266">
        <f t="shared" si="25"/>
        <v>0.15028571428570103</v>
      </c>
      <c r="V104" s="609" t="str">
        <f t="shared" si="19"/>
        <v>---</v>
      </c>
      <c r="W104" s="247">
        <v>0</v>
      </c>
      <c r="X104" s="645"/>
      <c r="Y104" s="216"/>
    </row>
    <row r="105" spans="1:25">
      <c r="A105" s="2580">
        <v>37377</v>
      </c>
      <c r="B105" s="2615">
        <v>98.761356803963693</v>
      </c>
      <c r="C105" s="2604">
        <f t="shared" si="20"/>
        <v>0.1652990900333009</v>
      </c>
      <c r="D105" s="1757">
        <f t="shared" si="29"/>
        <v>-0.5</v>
      </c>
      <c r="E105" s="687">
        <f t="shared" si="24"/>
        <v>98.597431920642819</v>
      </c>
      <c r="F105" s="266">
        <f t="shared" si="21"/>
        <v>0.15212639356602153</v>
      </c>
      <c r="G105" s="611">
        <f t="shared" si="26"/>
        <v>98.371098929461908</v>
      </c>
      <c r="H105" s="633">
        <f t="shared" si="22"/>
        <v>8.2768148127954078E-2</v>
      </c>
      <c r="I105" s="1726" t="s">
        <v>344</v>
      </c>
      <c r="J105" s="2597" t="str">
        <f t="shared" si="17"/>
        <v>---</v>
      </c>
      <c r="K105" s="2594">
        <v>0</v>
      </c>
      <c r="L105" s="1685"/>
      <c r="M105" s="10"/>
      <c r="N105" s="201">
        <v>37377</v>
      </c>
      <c r="O105" s="710">
        <v>98.615830000000003</v>
      </c>
      <c r="P105" s="36">
        <f t="shared" si="18"/>
        <v>-7.4599999999946931E-3</v>
      </c>
      <c r="Q105" s="263">
        <f t="shared" si="30"/>
        <v>0.14000000000000001</v>
      </c>
      <c r="R105" s="394">
        <f t="shared" si="28"/>
        <v>98.587323333333345</v>
      </c>
      <c r="S105" s="297">
        <f t="shared" si="23"/>
        <v>8.6943333333337591E-2</v>
      </c>
      <c r="T105" s="687">
        <f t="shared" si="27"/>
        <v>98.287590000000009</v>
      </c>
      <c r="U105" s="266">
        <f t="shared" si="25"/>
        <v>0.14041142857143996</v>
      </c>
      <c r="V105" s="609" t="str">
        <f t="shared" si="19"/>
        <v>---</v>
      </c>
      <c r="W105" s="247">
        <v>0</v>
      </c>
      <c r="X105" s="645"/>
      <c r="Y105" s="216"/>
    </row>
    <row r="106" spans="1:25">
      <c r="A106" s="2580">
        <v>37408</v>
      </c>
      <c r="B106" s="2615">
        <v>98.928706521611375</v>
      </c>
      <c r="C106" s="2604">
        <f t="shared" si="20"/>
        <v>0.16734971764768147</v>
      </c>
      <c r="D106" s="1757">
        <f t="shared" si="29"/>
        <v>-0.1</v>
      </c>
      <c r="E106" s="687">
        <f t="shared" si="24"/>
        <v>98.76204034650182</v>
      </c>
      <c r="F106" s="266">
        <f t="shared" si="21"/>
        <v>0.16460842585900082</v>
      </c>
      <c r="G106" s="611">
        <f t="shared" si="26"/>
        <v>98.484627111059709</v>
      </c>
      <c r="H106" s="633">
        <f t="shared" si="22"/>
        <v>0.11352818159780043</v>
      </c>
      <c r="I106" s="1726" t="s">
        <v>344</v>
      </c>
      <c r="J106" s="2597" t="str">
        <f t="shared" si="17"/>
        <v>---</v>
      </c>
      <c r="K106" s="2594">
        <v>0</v>
      </c>
      <c r="L106" s="1685"/>
      <c r="M106" s="10"/>
      <c r="N106" s="201">
        <v>37408</v>
      </c>
      <c r="O106" s="710">
        <v>98.542950000000005</v>
      </c>
      <c r="P106" s="36">
        <f t="shared" si="18"/>
        <v>-7.2879999999997835E-2</v>
      </c>
      <c r="Q106" s="263">
        <f t="shared" si="30"/>
        <v>0.46</v>
      </c>
      <c r="R106" s="394">
        <f t="shared" si="28"/>
        <v>98.59402333333334</v>
      </c>
      <c r="S106" s="297">
        <f t="shared" si="23"/>
        <v>6.6999999999950433E-3</v>
      </c>
      <c r="T106" s="687">
        <f t="shared" si="27"/>
        <v>98.397197142857152</v>
      </c>
      <c r="U106" s="266">
        <f t="shared" si="25"/>
        <v>0.10960714285714346</v>
      </c>
      <c r="V106" s="609" t="str">
        <f t="shared" si="19"/>
        <v>---</v>
      </c>
      <c r="W106" s="247">
        <v>0</v>
      </c>
      <c r="X106" s="645"/>
      <c r="Y106" s="216"/>
    </row>
    <row r="107" spans="1:25">
      <c r="A107" s="2580">
        <v>37438</v>
      </c>
      <c r="B107" s="2615">
        <v>99.101233799656939</v>
      </c>
      <c r="C107" s="2604">
        <f t="shared" si="20"/>
        <v>0.172527278045564</v>
      </c>
      <c r="D107" s="1757">
        <f t="shared" si="29"/>
        <v>0.3</v>
      </c>
      <c r="E107" s="687">
        <f t="shared" si="24"/>
        <v>98.930432375077331</v>
      </c>
      <c r="F107" s="266">
        <f t="shared" si="21"/>
        <v>0.16839202857551072</v>
      </c>
      <c r="G107" s="611">
        <f t="shared" si="26"/>
        <v>98.620007144879281</v>
      </c>
      <c r="H107" s="633">
        <f t="shared" si="22"/>
        <v>0.13538003381957253</v>
      </c>
      <c r="I107" s="1726" t="s">
        <v>344</v>
      </c>
      <c r="J107" s="2597" t="str">
        <f t="shared" si="17"/>
        <v>---</v>
      </c>
      <c r="K107" s="2594">
        <v>0</v>
      </c>
      <c r="L107" s="1685"/>
      <c r="M107" s="10"/>
      <c r="N107" s="201">
        <v>37438</v>
      </c>
      <c r="O107" s="710">
        <v>98.445639999999997</v>
      </c>
      <c r="P107" s="36">
        <f t="shared" si="18"/>
        <v>-9.7310000000007335E-2</v>
      </c>
      <c r="Q107" s="263">
        <f t="shared" si="30"/>
        <v>0.7</v>
      </c>
      <c r="R107" s="394">
        <f t="shared" si="28"/>
        <v>98.534806666666668</v>
      </c>
      <c r="S107" s="297">
        <f t="shared" si="23"/>
        <v>-5.9216666666671358E-2</v>
      </c>
      <c r="T107" s="687">
        <f t="shared" si="27"/>
        <v>98.466480000000004</v>
      </c>
      <c r="U107" s="266">
        <f t="shared" si="25"/>
        <v>6.9282857142852095E-2</v>
      </c>
      <c r="V107" s="609" t="str">
        <f t="shared" si="19"/>
        <v>---</v>
      </c>
      <c r="W107" s="247">
        <v>0</v>
      </c>
      <c r="X107" s="645"/>
      <c r="Y107" s="216"/>
    </row>
    <row r="108" spans="1:25">
      <c r="A108" s="2580">
        <v>37469</v>
      </c>
      <c r="B108" s="2615">
        <v>99.280721261345192</v>
      </c>
      <c r="C108" s="2604">
        <f t="shared" si="20"/>
        <v>0.1794874616882538</v>
      </c>
      <c r="D108" s="1757">
        <f t="shared" si="29"/>
        <v>0.7</v>
      </c>
      <c r="E108" s="687">
        <f t="shared" si="24"/>
        <v>99.103553860871173</v>
      </c>
      <c r="F108" s="266">
        <f t="shared" si="21"/>
        <v>0.17312148579384257</v>
      </c>
      <c r="G108" s="611">
        <f t="shared" si="26"/>
        <v>98.772562138258223</v>
      </c>
      <c r="H108" s="633">
        <f t="shared" si="22"/>
        <v>0.15255499337894207</v>
      </c>
      <c r="I108" s="1726" t="s">
        <v>344</v>
      </c>
      <c r="J108" s="2597" t="str">
        <f t="shared" si="17"/>
        <v>---</v>
      </c>
      <c r="K108" s="2594">
        <v>0</v>
      </c>
      <c r="L108" s="1685"/>
      <c r="M108" s="10"/>
      <c r="N108" s="201">
        <v>37469</v>
      </c>
      <c r="O108" s="710">
        <v>98.344329999999999</v>
      </c>
      <c r="P108" s="36">
        <f t="shared" si="18"/>
        <v>-0.10130999999999801</v>
      </c>
      <c r="Q108" s="263">
        <f t="shared" si="30"/>
        <v>0.76</v>
      </c>
      <c r="R108" s="394">
        <f t="shared" si="28"/>
        <v>98.444306666666662</v>
      </c>
      <c r="S108" s="297">
        <f t="shared" si="23"/>
        <v>-9.0500000000005798E-2</v>
      </c>
      <c r="T108" s="687">
        <f t="shared" si="27"/>
        <v>98.492841428571438</v>
      </c>
      <c r="U108" s="266">
        <f t="shared" si="25"/>
        <v>2.6361428571433976E-2</v>
      </c>
      <c r="V108" s="609" t="str">
        <f t="shared" si="19"/>
        <v>---</v>
      </c>
      <c r="W108" s="247">
        <v>0</v>
      </c>
      <c r="X108" s="645"/>
      <c r="Y108" s="216"/>
    </row>
    <row r="109" spans="1:25">
      <c r="A109" s="2580">
        <v>37500</v>
      </c>
      <c r="B109" s="2615">
        <v>99.445537484696885</v>
      </c>
      <c r="C109" s="2604">
        <f t="shared" si="20"/>
        <v>0.16481622335169277</v>
      </c>
      <c r="D109" s="1757">
        <f t="shared" si="29"/>
        <v>1.1000000000000001</v>
      </c>
      <c r="E109" s="687">
        <f t="shared" si="24"/>
        <v>99.275830848566343</v>
      </c>
      <c r="F109" s="266">
        <f t="shared" si="21"/>
        <v>0.17227698769517019</v>
      </c>
      <c r="G109" s="611">
        <f t="shared" si="26"/>
        <v>98.935499261319833</v>
      </c>
      <c r="H109" s="633">
        <f t="shared" si="22"/>
        <v>0.16293712306161012</v>
      </c>
      <c r="I109" s="1726" t="s">
        <v>344</v>
      </c>
      <c r="J109" s="2597" t="str">
        <f t="shared" si="17"/>
        <v>---</v>
      </c>
      <c r="K109" s="2594">
        <v>0</v>
      </c>
      <c r="L109" s="1685"/>
      <c r="M109" s="10"/>
      <c r="N109" s="201">
        <v>37500</v>
      </c>
      <c r="O109" s="710">
        <v>98.244169999999997</v>
      </c>
      <c r="P109" s="36">
        <f t="shared" si="18"/>
        <v>-0.10016000000000247</v>
      </c>
      <c r="Q109" s="263">
        <f t="shared" si="30"/>
        <v>0.69</v>
      </c>
      <c r="R109" s="394">
        <f t="shared" si="28"/>
        <v>98.344713333333331</v>
      </c>
      <c r="S109" s="297">
        <f t="shared" si="23"/>
        <v>-9.9593333333331202E-2</v>
      </c>
      <c r="T109" s="687">
        <f t="shared" si="27"/>
        <v>98.47700857142857</v>
      </c>
      <c r="U109" s="266">
        <f t="shared" si="25"/>
        <v>-1.5832857142868306E-2</v>
      </c>
      <c r="V109" s="609" t="str">
        <f t="shared" si="19"/>
        <v>---</v>
      </c>
      <c r="W109" s="247">
        <v>0</v>
      </c>
      <c r="X109" s="645"/>
      <c r="Y109" s="216"/>
    </row>
    <row r="110" spans="1:25">
      <c r="A110" s="2580">
        <v>37530</v>
      </c>
      <c r="B110" s="2615">
        <v>99.576375888123437</v>
      </c>
      <c r="C110" s="2604">
        <f t="shared" si="20"/>
        <v>0.13083840342655151</v>
      </c>
      <c r="D110" s="1757">
        <f t="shared" si="29"/>
        <v>1.4</v>
      </c>
      <c r="E110" s="687">
        <f t="shared" si="24"/>
        <v>99.434211544721848</v>
      </c>
      <c r="F110" s="266">
        <f t="shared" si="21"/>
        <v>0.1583806961555041</v>
      </c>
      <c r="G110" s="611">
        <f t="shared" si="26"/>
        <v>99.098569924761122</v>
      </c>
      <c r="H110" s="633">
        <f t="shared" si="22"/>
        <v>0.16307066344128884</v>
      </c>
      <c r="I110" s="1726" t="s">
        <v>344</v>
      </c>
      <c r="J110" s="2597" t="str">
        <f t="shared" si="17"/>
        <v>---</v>
      </c>
      <c r="K110" s="2594">
        <v>0</v>
      </c>
      <c r="L110" s="1685"/>
      <c r="M110" s="10"/>
      <c r="N110" s="201">
        <v>37530</v>
      </c>
      <c r="O110" s="710">
        <v>98.144419999999997</v>
      </c>
      <c r="P110" s="36">
        <f t="shared" si="18"/>
        <v>-9.9750000000000227E-2</v>
      </c>
      <c r="Q110" s="263">
        <f t="shared" si="30"/>
        <v>0.52</v>
      </c>
      <c r="R110" s="394">
        <f t="shared" si="28"/>
        <v>98.244306666666674</v>
      </c>
      <c r="S110" s="297">
        <f t="shared" si="23"/>
        <v>-0.10040666666665743</v>
      </c>
      <c r="T110" s="687">
        <f t="shared" si="27"/>
        <v>98.422947142857126</v>
      </c>
      <c r="U110" s="266">
        <f t="shared" si="25"/>
        <v>-5.4061428571444026E-2</v>
      </c>
      <c r="V110" s="609" t="str">
        <f t="shared" si="19"/>
        <v>---</v>
      </c>
      <c r="W110" s="247">
        <v>0</v>
      </c>
      <c r="X110" s="645"/>
      <c r="Y110" s="216"/>
    </row>
    <row r="111" spans="1:25">
      <c r="A111" s="2580">
        <v>37561</v>
      </c>
      <c r="B111" s="2615">
        <v>99.649224851974679</v>
      </c>
      <c r="C111" s="2604">
        <f t="shared" si="20"/>
        <v>7.2848963851242843E-2</v>
      </c>
      <c r="D111" s="1757">
        <f t="shared" si="29"/>
        <v>1.5</v>
      </c>
      <c r="E111" s="687">
        <f t="shared" si="24"/>
        <v>99.557046074931677</v>
      </c>
      <c r="F111" s="266">
        <f t="shared" si="21"/>
        <v>0.12283453020982904</v>
      </c>
      <c r="G111" s="611">
        <f t="shared" si="26"/>
        <v>99.249022373053165</v>
      </c>
      <c r="H111" s="633">
        <f t="shared" si="22"/>
        <v>0.15045244829204307</v>
      </c>
      <c r="I111" s="1726" t="s">
        <v>344</v>
      </c>
      <c r="J111" s="2597" t="str">
        <f t="shared" si="17"/>
        <v>---</v>
      </c>
      <c r="K111" s="2594">
        <v>0</v>
      </c>
      <c r="L111" s="1685"/>
      <c r="M111" s="10"/>
      <c r="N111" s="201">
        <v>37561</v>
      </c>
      <c r="O111" s="710">
        <v>98.046620000000004</v>
      </c>
      <c r="P111" s="36">
        <f t="shared" si="18"/>
        <v>-9.7799999999992338E-2</v>
      </c>
      <c r="Q111" s="263">
        <f t="shared" si="30"/>
        <v>0.28000000000000003</v>
      </c>
      <c r="R111" s="394">
        <f t="shared" si="28"/>
        <v>98.14506999999999</v>
      </c>
      <c r="S111" s="297">
        <f t="shared" si="23"/>
        <v>-9.9236666666683959E-2</v>
      </c>
      <c r="T111" s="687">
        <f t="shared" si="27"/>
        <v>98.340565714285717</v>
      </c>
      <c r="U111" s="266">
        <f t="shared" si="25"/>
        <v>-8.2381428571409288E-2</v>
      </c>
      <c r="V111" s="609" t="str">
        <f t="shared" si="19"/>
        <v>---</v>
      </c>
      <c r="W111" s="247">
        <v>0</v>
      </c>
      <c r="X111" s="645"/>
      <c r="Y111" s="216"/>
    </row>
    <row r="112" spans="1:25">
      <c r="A112" s="2581">
        <v>37591</v>
      </c>
      <c r="B112" s="2616">
        <v>99.675003327143983</v>
      </c>
      <c r="C112" s="2605">
        <f t="shared" si="20"/>
        <v>2.5778475169303761E-2</v>
      </c>
      <c r="D112" s="1758">
        <f t="shared" si="29"/>
        <v>1.6</v>
      </c>
      <c r="E112" s="688">
        <f t="shared" si="24"/>
        <v>99.633534689080705</v>
      </c>
      <c r="F112" s="267">
        <f t="shared" si="21"/>
        <v>7.6488614149027967E-2</v>
      </c>
      <c r="G112" s="612">
        <f t="shared" si="26"/>
        <v>99.379543304936078</v>
      </c>
      <c r="H112" s="634">
        <f t="shared" si="22"/>
        <v>0.13052093188291281</v>
      </c>
      <c r="I112" s="1727" t="s">
        <v>344</v>
      </c>
      <c r="J112" s="2598" t="str">
        <f t="shared" si="17"/>
        <v>---</v>
      </c>
      <c r="K112" s="2595">
        <v>0</v>
      </c>
      <c r="L112" s="1686"/>
      <c r="M112" s="10"/>
      <c r="N112" s="201">
        <v>37591</v>
      </c>
      <c r="O112" s="711">
        <v>97.962329999999994</v>
      </c>
      <c r="P112" s="242">
        <f t="shared" si="18"/>
        <v>-8.4290000000009968E-2</v>
      </c>
      <c r="Q112" s="543">
        <f t="shared" si="30"/>
        <v>0</v>
      </c>
      <c r="R112" s="492">
        <f t="shared" si="28"/>
        <v>98.051123333333337</v>
      </c>
      <c r="S112" s="490">
        <f t="shared" si="23"/>
        <v>-9.39466666666533E-2</v>
      </c>
      <c r="T112" s="687">
        <f t="shared" si="27"/>
        <v>98.247208571428558</v>
      </c>
      <c r="U112" s="266">
        <f t="shared" si="25"/>
        <v>-9.3357142857158237E-2</v>
      </c>
      <c r="V112" s="609" t="str">
        <f t="shared" si="19"/>
        <v>---</v>
      </c>
      <c r="W112" s="247">
        <v>0</v>
      </c>
      <c r="X112" s="645"/>
      <c r="Y112" s="216"/>
    </row>
    <row r="113" spans="1:25">
      <c r="A113" s="2580">
        <v>37622</v>
      </c>
      <c r="B113" s="2615">
        <v>99.651104795838776</v>
      </c>
      <c r="C113" s="2604">
        <f t="shared" si="20"/>
        <v>-2.3898531305206916E-2</v>
      </c>
      <c r="D113" s="1757">
        <f t="shared" si="29"/>
        <v>1.5</v>
      </c>
      <c r="E113" s="687">
        <f t="shared" si="24"/>
        <v>99.658444324985808</v>
      </c>
      <c r="F113" s="266">
        <f t="shared" si="21"/>
        <v>2.4909635905103755E-2</v>
      </c>
      <c r="G113" s="611">
        <f t="shared" si="26"/>
        <v>99.482743058397133</v>
      </c>
      <c r="H113" s="633">
        <f t="shared" si="22"/>
        <v>0.10319975346105537</v>
      </c>
      <c r="I113" s="1726" t="s">
        <v>350</v>
      </c>
      <c r="J113" s="2599" t="str">
        <f t="shared" si="17"/>
        <v>---</v>
      </c>
      <c r="K113" s="2594">
        <v>0</v>
      </c>
      <c r="L113" s="1685"/>
      <c r="M113" s="10"/>
      <c r="N113" s="200">
        <v>37622</v>
      </c>
      <c r="O113" s="710">
        <v>97.919039999999995</v>
      </c>
      <c r="P113" s="36">
        <f t="shared" si="18"/>
        <v>-4.328999999999894E-2</v>
      </c>
      <c r="Q113" s="263">
        <f t="shared" si="30"/>
        <v>-0.25</v>
      </c>
      <c r="R113" s="394">
        <f t="shared" si="28"/>
        <v>97.975996666666674</v>
      </c>
      <c r="S113" s="297">
        <f t="shared" si="23"/>
        <v>-7.5126666666662345E-2</v>
      </c>
      <c r="T113" s="689">
        <f t="shared" si="27"/>
        <v>98.158078571428561</v>
      </c>
      <c r="U113" s="268">
        <f t="shared" si="25"/>
        <v>-8.9129999999997267E-2</v>
      </c>
      <c r="V113" s="609" t="str">
        <f t="shared" si="19"/>
        <v>---</v>
      </c>
      <c r="W113" s="247">
        <v>0</v>
      </c>
      <c r="X113" s="645"/>
      <c r="Y113" s="216"/>
    </row>
    <row r="114" spans="1:25">
      <c r="A114" s="2580">
        <v>37653</v>
      </c>
      <c r="B114" s="2615">
        <v>99.61237470193602</v>
      </c>
      <c r="C114" s="2604">
        <f t="shared" si="20"/>
        <v>-3.8730093902756835E-2</v>
      </c>
      <c r="D114" s="1757">
        <f t="shared" si="29"/>
        <v>1.3</v>
      </c>
      <c r="E114" s="687">
        <f t="shared" si="24"/>
        <v>99.646160941639593</v>
      </c>
      <c r="F114" s="266">
        <f t="shared" si="21"/>
        <v>-1.228338334621526E-2</v>
      </c>
      <c r="G114" s="611">
        <f t="shared" si="26"/>
        <v>99.555763187294147</v>
      </c>
      <c r="H114" s="633">
        <f t="shared" si="22"/>
        <v>7.3020128897013592E-2</v>
      </c>
      <c r="I114" s="1726" t="s">
        <v>350</v>
      </c>
      <c r="J114" s="2597" t="str">
        <f t="shared" si="17"/>
        <v>---</v>
      </c>
      <c r="K114" s="2594">
        <v>0</v>
      </c>
      <c r="L114" s="1685"/>
      <c r="M114" s="10"/>
      <c r="N114" s="201">
        <v>37653</v>
      </c>
      <c r="O114" s="710">
        <v>97.952420000000004</v>
      </c>
      <c r="P114" s="36">
        <f t="shared" si="18"/>
        <v>3.3380000000008181E-2</v>
      </c>
      <c r="Q114" s="263">
        <f t="shared" si="30"/>
        <v>-0.41</v>
      </c>
      <c r="R114" s="394">
        <f t="shared" si="28"/>
        <v>97.944596666666669</v>
      </c>
      <c r="S114" s="297">
        <f t="shared" si="23"/>
        <v>-3.1400000000004979E-2</v>
      </c>
      <c r="T114" s="687">
        <f t="shared" si="27"/>
        <v>98.087618571428578</v>
      </c>
      <c r="U114" s="266">
        <f t="shared" si="25"/>
        <v>-7.045999999998287E-2</v>
      </c>
      <c r="V114" s="609" t="str">
        <f t="shared" si="19"/>
        <v>---</v>
      </c>
      <c r="W114" s="247">
        <v>0</v>
      </c>
      <c r="X114" s="645"/>
      <c r="Y114" s="216"/>
    </row>
    <row r="115" spans="1:25">
      <c r="A115" s="2580">
        <v>37681</v>
      </c>
      <c r="B115" s="2615">
        <v>99.555638578300858</v>
      </c>
      <c r="C115" s="2604">
        <f t="shared" si="20"/>
        <v>-5.6736123635161562E-2</v>
      </c>
      <c r="D115" s="1757">
        <f t="shared" si="29"/>
        <v>1.1000000000000001</v>
      </c>
      <c r="E115" s="687">
        <f t="shared" si="24"/>
        <v>99.606372692025218</v>
      </c>
      <c r="F115" s="266">
        <f t="shared" si="21"/>
        <v>-3.9788249614375104E-2</v>
      </c>
      <c r="G115" s="611">
        <f t="shared" si="26"/>
        <v>99.595037089716385</v>
      </c>
      <c r="H115" s="633">
        <f t="shared" si="22"/>
        <v>3.9273902422237938E-2</v>
      </c>
      <c r="I115" s="1726" t="s">
        <v>346</v>
      </c>
      <c r="J115" s="2597" t="str">
        <f t="shared" si="17"/>
        <v>---</v>
      </c>
      <c r="K115" s="2594">
        <v>0</v>
      </c>
      <c r="L115" s="1685"/>
      <c r="M115" s="10"/>
      <c r="N115" s="201">
        <v>37681</v>
      </c>
      <c r="O115" s="710">
        <v>98.057699999999997</v>
      </c>
      <c r="P115" s="36">
        <f t="shared" si="18"/>
        <v>0.10527999999999338</v>
      </c>
      <c r="Q115" s="263">
        <f t="shared" si="30"/>
        <v>-0.47</v>
      </c>
      <c r="R115" s="394">
        <f t="shared" si="28"/>
        <v>97.97638666666667</v>
      </c>
      <c r="S115" s="297">
        <f t="shared" si="23"/>
        <v>3.1790000000000873E-2</v>
      </c>
      <c r="T115" s="687">
        <f t="shared" si="27"/>
        <v>98.046671428571429</v>
      </c>
      <c r="U115" s="266">
        <f t="shared" si="25"/>
        <v>-4.0947142857149288E-2</v>
      </c>
      <c r="V115" s="609" t="str">
        <f t="shared" si="19"/>
        <v>---</v>
      </c>
      <c r="W115" s="247">
        <v>0</v>
      </c>
      <c r="X115" s="645"/>
      <c r="Y115" s="216"/>
    </row>
    <row r="116" spans="1:25">
      <c r="A116" s="2580">
        <v>37712</v>
      </c>
      <c r="B116" s="2615">
        <v>99.482189056945245</v>
      </c>
      <c r="C116" s="2604">
        <f t="shared" si="20"/>
        <v>-7.3449521355613001E-2</v>
      </c>
      <c r="D116" s="1757">
        <f t="shared" si="29"/>
        <v>0.9</v>
      </c>
      <c r="E116" s="687">
        <f t="shared" si="24"/>
        <v>99.550067445727379</v>
      </c>
      <c r="F116" s="266">
        <f t="shared" si="21"/>
        <v>-5.6305246297839062E-2</v>
      </c>
      <c r="G116" s="611">
        <f t="shared" si="26"/>
        <v>99.600273028608996</v>
      </c>
      <c r="H116" s="633">
        <f t="shared" si="22"/>
        <v>5.2359388926106476E-3</v>
      </c>
      <c r="I116" s="1726" t="s">
        <v>346</v>
      </c>
      <c r="J116" s="2597" t="str">
        <f t="shared" si="17"/>
        <v>---</v>
      </c>
      <c r="K116" s="2594">
        <v>0</v>
      </c>
      <c r="L116" s="1685"/>
      <c r="M116" s="10"/>
      <c r="N116" s="201">
        <v>37712</v>
      </c>
      <c r="O116" s="710">
        <v>98.248189999999994</v>
      </c>
      <c r="P116" s="36">
        <f t="shared" si="18"/>
        <v>0.19048999999999694</v>
      </c>
      <c r="Q116" s="263">
        <f t="shared" si="30"/>
        <v>-0.38</v>
      </c>
      <c r="R116" s="394">
        <f t="shared" si="28"/>
        <v>98.086103333333327</v>
      </c>
      <c r="S116" s="297">
        <f t="shared" si="23"/>
        <v>0.10971666666665669</v>
      </c>
      <c r="T116" s="687">
        <f t="shared" si="27"/>
        <v>98.047245714285722</v>
      </c>
      <c r="U116" s="266">
        <f t="shared" si="25"/>
        <v>5.7428571429340991E-4</v>
      </c>
      <c r="V116" s="609" t="str">
        <f t="shared" si="19"/>
        <v>---</v>
      </c>
      <c r="W116" s="247">
        <v>0</v>
      </c>
      <c r="X116" s="645"/>
      <c r="Y116" s="216"/>
    </row>
    <row r="117" spans="1:25">
      <c r="A117" s="2580">
        <v>37742</v>
      </c>
      <c r="B117" s="2615">
        <v>99.437110967240358</v>
      </c>
      <c r="C117" s="2604">
        <f t="shared" si="20"/>
        <v>-4.5078089704887248E-2</v>
      </c>
      <c r="D117" s="1757">
        <f t="shared" si="29"/>
        <v>0.7</v>
      </c>
      <c r="E117" s="687">
        <f t="shared" si="24"/>
        <v>99.491646200828825</v>
      </c>
      <c r="F117" s="266">
        <f t="shared" si="21"/>
        <v>-5.8421244898553937E-2</v>
      </c>
      <c r="G117" s="611">
        <f t="shared" si="26"/>
        <v>99.580378039911395</v>
      </c>
      <c r="H117" s="633">
        <f t="shared" si="22"/>
        <v>-1.9894988697600979E-2</v>
      </c>
      <c r="I117" s="1726" t="s">
        <v>346</v>
      </c>
      <c r="J117" s="2597" t="str">
        <f t="shared" si="17"/>
        <v>---</v>
      </c>
      <c r="K117" s="2594">
        <v>0</v>
      </c>
      <c r="L117" s="1685"/>
      <c r="M117" s="10"/>
      <c r="N117" s="201">
        <v>37742</v>
      </c>
      <c r="O117" s="710">
        <v>98.542010000000005</v>
      </c>
      <c r="P117" s="36">
        <f t="shared" si="18"/>
        <v>0.29382000000001085</v>
      </c>
      <c r="Q117" s="263">
        <f t="shared" si="30"/>
        <v>-7.0000000000000007E-2</v>
      </c>
      <c r="R117" s="394">
        <f t="shared" si="28"/>
        <v>98.282633333333322</v>
      </c>
      <c r="S117" s="297">
        <f t="shared" si="23"/>
        <v>0.19652999999999565</v>
      </c>
      <c r="T117" s="687">
        <f t="shared" si="27"/>
        <v>98.104044285714295</v>
      </c>
      <c r="U117" s="266">
        <f t="shared" si="25"/>
        <v>5.6798571428572586E-2</v>
      </c>
      <c r="V117" s="609" t="str">
        <f t="shared" si="19"/>
        <v>---</v>
      </c>
      <c r="W117" s="247">
        <v>0</v>
      </c>
      <c r="X117" s="645"/>
      <c r="Y117" s="216"/>
    </row>
    <row r="118" spans="1:25">
      <c r="A118" s="2580">
        <v>37773</v>
      </c>
      <c r="B118" s="2615">
        <v>99.428840349820518</v>
      </c>
      <c r="C118" s="2604">
        <f t="shared" si="20"/>
        <v>-8.2706174198392546E-3</v>
      </c>
      <c r="D118" s="1757">
        <f t="shared" si="29"/>
        <v>0.5</v>
      </c>
      <c r="E118" s="687">
        <f t="shared" si="24"/>
        <v>99.449380124668707</v>
      </c>
      <c r="F118" s="266">
        <f t="shared" si="21"/>
        <v>-4.2266076160117905E-2</v>
      </c>
      <c r="G118" s="611">
        <f t="shared" si="26"/>
        <v>99.54889453960368</v>
      </c>
      <c r="H118" s="633">
        <f t="shared" si="22"/>
        <v>-3.1483500307714962E-2</v>
      </c>
      <c r="I118" s="1726" t="s">
        <v>346</v>
      </c>
      <c r="J118" s="2597" t="str">
        <f t="shared" si="17"/>
        <v>---</v>
      </c>
      <c r="K118" s="2594">
        <v>0</v>
      </c>
      <c r="L118" s="1685"/>
      <c r="M118" s="10"/>
      <c r="N118" s="201">
        <v>37773</v>
      </c>
      <c r="O118" s="710">
        <v>98.863590000000002</v>
      </c>
      <c r="P118" s="36">
        <f t="shared" si="18"/>
        <v>0.32157999999999731</v>
      </c>
      <c r="Q118" s="263">
        <f t="shared" si="30"/>
        <v>0.33</v>
      </c>
      <c r="R118" s="394">
        <f t="shared" si="28"/>
        <v>98.551263333333338</v>
      </c>
      <c r="S118" s="297">
        <f t="shared" si="23"/>
        <v>0.26863000000001591</v>
      </c>
      <c r="T118" s="687">
        <f t="shared" si="27"/>
        <v>98.220754285714293</v>
      </c>
      <c r="U118" s="266">
        <f t="shared" si="25"/>
        <v>0.11670999999999765</v>
      </c>
      <c r="V118" s="609" t="str">
        <f t="shared" si="19"/>
        <v>---</v>
      </c>
      <c r="W118" s="247">
        <v>0</v>
      </c>
      <c r="X118" s="645"/>
      <c r="Y118" s="216"/>
    </row>
    <row r="119" spans="1:25">
      <c r="A119" s="2580">
        <v>37803</v>
      </c>
      <c r="B119" s="2615">
        <v>99.460015861524752</v>
      </c>
      <c r="C119" s="2604">
        <f t="shared" si="20"/>
        <v>3.1175511704233827E-2</v>
      </c>
      <c r="D119" s="1757">
        <f t="shared" si="29"/>
        <v>0.4</v>
      </c>
      <c r="E119" s="687">
        <f t="shared" si="24"/>
        <v>99.441989059528552</v>
      </c>
      <c r="F119" s="266">
        <f t="shared" si="21"/>
        <v>-7.3910651401547511E-3</v>
      </c>
      <c r="G119" s="611">
        <f t="shared" si="26"/>
        <v>99.518182044515228</v>
      </c>
      <c r="H119" s="633">
        <f t="shared" si="22"/>
        <v>-3.0712495088451419E-2</v>
      </c>
      <c r="I119" s="1726" t="s">
        <v>349</v>
      </c>
      <c r="J119" s="2597" t="str">
        <f t="shared" si="17"/>
        <v>---</v>
      </c>
      <c r="K119" s="2594">
        <v>0</v>
      </c>
      <c r="L119" s="1685"/>
      <c r="M119" s="10"/>
      <c r="N119" s="201">
        <v>37803</v>
      </c>
      <c r="O119" s="710">
        <v>99.117670000000004</v>
      </c>
      <c r="P119" s="36">
        <f t="shared" si="18"/>
        <v>0.25408000000000186</v>
      </c>
      <c r="Q119" s="263">
        <f t="shared" si="30"/>
        <v>0.68</v>
      </c>
      <c r="R119" s="394">
        <f t="shared" si="28"/>
        <v>98.841090000000008</v>
      </c>
      <c r="S119" s="297">
        <f t="shared" si="23"/>
        <v>0.28982666666667001</v>
      </c>
      <c r="T119" s="687">
        <f t="shared" si="27"/>
        <v>98.385802857142863</v>
      </c>
      <c r="U119" s="266">
        <f t="shared" si="25"/>
        <v>0.16504857142857077</v>
      </c>
      <c r="V119" s="609" t="str">
        <f t="shared" si="19"/>
        <v>---</v>
      </c>
      <c r="W119" s="247">
        <v>0</v>
      </c>
      <c r="X119" s="645"/>
      <c r="Y119" s="216"/>
    </row>
    <row r="120" spans="1:25">
      <c r="A120" s="2580">
        <v>37834</v>
      </c>
      <c r="B120" s="2615">
        <v>99.529836465057059</v>
      </c>
      <c r="C120" s="2604">
        <f t="shared" si="20"/>
        <v>6.9820603532306791E-2</v>
      </c>
      <c r="D120" s="1757">
        <f t="shared" si="29"/>
        <v>0.3</v>
      </c>
      <c r="E120" s="687">
        <f t="shared" si="24"/>
        <v>99.472897558800767</v>
      </c>
      <c r="F120" s="266">
        <f t="shared" si="21"/>
        <v>3.090849927221484E-2</v>
      </c>
      <c r="G120" s="611">
        <f t="shared" si="26"/>
        <v>99.500857997260695</v>
      </c>
      <c r="H120" s="633">
        <f t="shared" si="22"/>
        <v>-1.732404725453307E-2</v>
      </c>
      <c r="I120" s="1726" t="s">
        <v>349</v>
      </c>
      <c r="J120" s="2597" t="str">
        <f t="shared" si="17"/>
        <v>---</v>
      </c>
      <c r="K120" s="2594">
        <v>0</v>
      </c>
      <c r="L120" s="1685"/>
      <c r="M120" s="10"/>
      <c r="N120" s="201">
        <v>37834</v>
      </c>
      <c r="O120" s="710">
        <v>99.235690000000005</v>
      </c>
      <c r="P120" s="36">
        <f t="shared" si="18"/>
        <v>0.11802000000000135</v>
      </c>
      <c r="Q120" s="263">
        <f t="shared" si="30"/>
        <v>0.91</v>
      </c>
      <c r="R120" s="394">
        <f t="shared" si="28"/>
        <v>99.072316666666666</v>
      </c>
      <c r="S120" s="297">
        <f t="shared" si="23"/>
        <v>0.23122666666665737</v>
      </c>
      <c r="T120" s="687">
        <f t="shared" si="27"/>
        <v>98.573895714285712</v>
      </c>
      <c r="U120" s="266">
        <f t="shared" si="25"/>
        <v>0.1880928571428484</v>
      </c>
      <c r="V120" s="609" t="str">
        <f t="shared" si="19"/>
        <v>---</v>
      </c>
      <c r="W120" s="247">
        <v>0</v>
      </c>
      <c r="X120" s="645"/>
      <c r="Y120" s="216"/>
    </row>
    <row r="121" spans="1:25">
      <c r="A121" s="2580">
        <v>37865</v>
      </c>
      <c r="B121" s="2615">
        <v>99.646166632045436</v>
      </c>
      <c r="C121" s="2604">
        <f t="shared" si="20"/>
        <v>0.1163301669883765</v>
      </c>
      <c r="D121" s="1757">
        <f t="shared" si="29"/>
        <v>0.2</v>
      </c>
      <c r="E121" s="687">
        <f t="shared" si="24"/>
        <v>99.545339652875739</v>
      </c>
      <c r="F121" s="266">
        <f t="shared" si="21"/>
        <v>7.2442094074972374E-2</v>
      </c>
      <c r="G121" s="611">
        <f t="shared" si="26"/>
        <v>99.505685415847765</v>
      </c>
      <c r="H121" s="633">
        <f t="shared" si="22"/>
        <v>4.8274185870695874E-3</v>
      </c>
      <c r="I121" s="1726" t="s">
        <v>344</v>
      </c>
      <c r="J121" s="2597" t="str">
        <f t="shared" si="17"/>
        <v>---</v>
      </c>
      <c r="K121" s="2594">
        <v>0</v>
      </c>
      <c r="L121" s="1685"/>
      <c r="M121" s="10"/>
      <c r="N121" s="201">
        <v>37865</v>
      </c>
      <c r="O121" s="710">
        <v>99.289519999999996</v>
      </c>
      <c r="P121" s="36">
        <f t="shared" si="18"/>
        <v>5.3829999999990719E-2</v>
      </c>
      <c r="Q121" s="263">
        <f t="shared" si="30"/>
        <v>1.06</v>
      </c>
      <c r="R121" s="394">
        <f t="shared" si="28"/>
        <v>99.21429333333333</v>
      </c>
      <c r="S121" s="297">
        <f t="shared" si="23"/>
        <v>0.14197666666666464</v>
      </c>
      <c r="T121" s="687">
        <f t="shared" si="27"/>
        <v>98.76491</v>
      </c>
      <c r="U121" s="266">
        <f t="shared" si="25"/>
        <v>0.19101428571428869</v>
      </c>
      <c r="V121" s="609" t="str">
        <f t="shared" si="19"/>
        <v>---</v>
      </c>
      <c r="W121" s="247">
        <v>0</v>
      </c>
      <c r="X121" s="645"/>
      <c r="Y121" s="216"/>
    </row>
    <row r="122" spans="1:25">
      <c r="A122" s="2580">
        <v>37895</v>
      </c>
      <c r="B122" s="2615">
        <v>99.779006291698366</v>
      </c>
      <c r="C122" s="2604">
        <f t="shared" si="20"/>
        <v>0.13283965965293021</v>
      </c>
      <c r="D122" s="1757">
        <f t="shared" si="29"/>
        <v>0.2</v>
      </c>
      <c r="E122" s="687">
        <f t="shared" si="24"/>
        <v>99.651669796266958</v>
      </c>
      <c r="F122" s="266">
        <f t="shared" si="21"/>
        <v>0.10633014339121871</v>
      </c>
      <c r="G122" s="611">
        <f t="shared" si="26"/>
        <v>99.537595089190262</v>
      </c>
      <c r="H122" s="633">
        <f t="shared" si="22"/>
        <v>3.1909673342497058E-2</v>
      </c>
      <c r="I122" s="1726" t="s">
        <v>344</v>
      </c>
      <c r="J122" s="2597" t="str">
        <f t="shared" si="17"/>
        <v>---</v>
      </c>
      <c r="K122" s="2594">
        <v>0</v>
      </c>
      <c r="L122" s="1685"/>
      <c r="M122" s="10"/>
      <c r="N122" s="201">
        <v>37895</v>
      </c>
      <c r="O122" s="710">
        <v>99.373469999999998</v>
      </c>
      <c r="P122" s="36">
        <f t="shared" si="18"/>
        <v>8.3950000000001523E-2</v>
      </c>
      <c r="Q122" s="263">
        <f t="shared" si="30"/>
        <v>1.25</v>
      </c>
      <c r="R122" s="394">
        <f t="shared" si="28"/>
        <v>99.29956</v>
      </c>
      <c r="S122" s="297">
        <f t="shared" si="23"/>
        <v>8.5266666666669266E-2</v>
      </c>
      <c r="T122" s="687">
        <f t="shared" si="27"/>
        <v>98.952877142857147</v>
      </c>
      <c r="U122" s="266">
        <f t="shared" si="25"/>
        <v>0.187967142857147</v>
      </c>
      <c r="V122" s="609" t="str">
        <f t="shared" si="19"/>
        <v>---</v>
      </c>
      <c r="W122" s="247">
        <v>0</v>
      </c>
      <c r="X122" s="645"/>
      <c r="Y122" s="216"/>
    </row>
    <row r="123" spans="1:25">
      <c r="A123" s="2580">
        <v>37926</v>
      </c>
      <c r="B123" s="2615">
        <v>99.880799627090838</v>
      </c>
      <c r="C123" s="2604">
        <f t="shared" si="20"/>
        <v>0.10179333539247182</v>
      </c>
      <c r="D123" s="1757">
        <f t="shared" si="29"/>
        <v>0.2</v>
      </c>
      <c r="E123" s="687">
        <f t="shared" si="24"/>
        <v>99.76865751694487</v>
      </c>
      <c r="F123" s="266">
        <f t="shared" si="21"/>
        <v>0.11698772067791197</v>
      </c>
      <c r="G123" s="611">
        <f t="shared" si="26"/>
        <v>99.594539456353914</v>
      </c>
      <c r="H123" s="633">
        <f t="shared" si="22"/>
        <v>5.6944367163652032E-2</v>
      </c>
      <c r="I123" s="1726" t="s">
        <v>344</v>
      </c>
      <c r="J123" s="2597" t="str">
        <f t="shared" si="17"/>
        <v>---</v>
      </c>
      <c r="K123" s="2594">
        <v>0</v>
      </c>
      <c r="L123" s="1685"/>
      <c r="M123" s="10"/>
      <c r="N123" s="201">
        <v>37926</v>
      </c>
      <c r="O123" s="710">
        <v>99.550420000000003</v>
      </c>
      <c r="P123" s="36">
        <f t="shared" si="18"/>
        <v>0.17695000000000505</v>
      </c>
      <c r="Q123" s="263">
        <f t="shared" si="30"/>
        <v>1.53</v>
      </c>
      <c r="R123" s="394">
        <f t="shared" si="28"/>
        <v>99.404469999999989</v>
      </c>
      <c r="S123" s="297">
        <f t="shared" si="23"/>
        <v>0.10490999999998962</v>
      </c>
      <c r="T123" s="687">
        <f t="shared" si="27"/>
        <v>99.138909999999996</v>
      </c>
      <c r="U123" s="266">
        <f t="shared" si="25"/>
        <v>0.18603285714284823</v>
      </c>
      <c r="V123" s="609" t="str">
        <f t="shared" si="19"/>
        <v>---</v>
      </c>
      <c r="W123" s="247">
        <v>0</v>
      </c>
      <c r="X123" s="645"/>
      <c r="Y123" s="216"/>
    </row>
    <row r="124" spans="1:25">
      <c r="A124" s="2581">
        <v>37956</v>
      </c>
      <c r="B124" s="2615">
        <v>99.975071648113726</v>
      </c>
      <c r="C124" s="2605">
        <f t="shared" si="20"/>
        <v>9.4272021022888453E-2</v>
      </c>
      <c r="D124" s="1758">
        <f t="shared" si="29"/>
        <v>0.3</v>
      </c>
      <c r="E124" s="688">
        <f t="shared" si="24"/>
        <v>99.878292522300967</v>
      </c>
      <c r="F124" s="267">
        <f t="shared" si="21"/>
        <v>0.10963500535609683</v>
      </c>
      <c r="G124" s="612">
        <f t="shared" si="26"/>
        <v>99.67139098219296</v>
      </c>
      <c r="H124" s="634">
        <f t="shared" si="22"/>
        <v>7.6851525839046531E-2</v>
      </c>
      <c r="I124" s="1727" t="s">
        <v>344</v>
      </c>
      <c r="J124" s="2598" t="str">
        <f t="shared" si="17"/>
        <v>---</v>
      </c>
      <c r="K124" s="2594">
        <v>0</v>
      </c>
      <c r="L124" s="1686"/>
      <c r="M124" s="10"/>
      <c r="N124" s="202">
        <v>37956</v>
      </c>
      <c r="O124" s="710">
        <v>99.767960000000002</v>
      </c>
      <c r="P124" s="36">
        <f t="shared" si="18"/>
        <v>0.21753999999999962</v>
      </c>
      <c r="Q124" s="543">
        <f t="shared" si="30"/>
        <v>1.84</v>
      </c>
      <c r="R124" s="394">
        <f t="shared" si="28"/>
        <v>99.563949999999991</v>
      </c>
      <c r="S124" s="297">
        <f t="shared" si="23"/>
        <v>0.15948000000000206</v>
      </c>
      <c r="T124" s="688">
        <f t="shared" si="27"/>
        <v>99.314045714285712</v>
      </c>
      <c r="U124" s="267">
        <f t="shared" si="25"/>
        <v>0.17513571428571595</v>
      </c>
      <c r="V124" s="609" t="str">
        <f t="shared" si="19"/>
        <v>---</v>
      </c>
      <c r="W124" s="247">
        <v>0</v>
      </c>
      <c r="X124" s="645"/>
      <c r="Y124" s="216"/>
    </row>
    <row r="125" spans="1:25">
      <c r="A125" s="2580">
        <v>37987</v>
      </c>
      <c r="B125" s="2615">
        <v>100.06697630785737</v>
      </c>
      <c r="C125" s="2604">
        <f t="shared" si="20"/>
        <v>9.1904659743647699E-2</v>
      </c>
      <c r="D125" s="1757">
        <f t="shared" si="29"/>
        <v>0.4</v>
      </c>
      <c r="E125" s="687">
        <f t="shared" si="24"/>
        <v>99.974282527687308</v>
      </c>
      <c r="F125" s="266">
        <f t="shared" si="21"/>
        <v>9.5990005386340727E-2</v>
      </c>
      <c r="G125" s="611">
        <f t="shared" si="26"/>
        <v>99.762553261912515</v>
      </c>
      <c r="H125" s="633">
        <f t="shared" si="22"/>
        <v>9.1162279719554817E-2</v>
      </c>
      <c r="I125" s="1726" t="s">
        <v>344</v>
      </c>
      <c r="J125" s="2599" t="str">
        <f t="shared" si="17"/>
        <v>---</v>
      </c>
      <c r="K125" s="2594">
        <v>0</v>
      </c>
      <c r="L125" s="1685"/>
      <c r="M125" s="10"/>
      <c r="N125" s="201">
        <v>37987</v>
      </c>
      <c r="O125" s="712">
        <v>99.957239999999999</v>
      </c>
      <c r="P125" s="244">
        <f t="shared" si="18"/>
        <v>0.18927999999999656</v>
      </c>
      <c r="Q125" s="263">
        <f t="shared" si="30"/>
        <v>2.08</v>
      </c>
      <c r="R125" s="642">
        <f t="shared" si="28"/>
        <v>99.758539999999996</v>
      </c>
      <c r="S125" s="643">
        <f t="shared" si="23"/>
        <v>0.19459000000000515</v>
      </c>
      <c r="T125" s="687">
        <f t="shared" si="27"/>
        <v>99.470281428571425</v>
      </c>
      <c r="U125" s="266">
        <f t="shared" si="25"/>
        <v>0.15623571428571381</v>
      </c>
      <c r="V125" s="609" t="str">
        <f t="shared" si="19"/>
        <v>---</v>
      </c>
      <c r="W125" s="247">
        <v>0</v>
      </c>
      <c r="X125" s="645"/>
      <c r="Y125" s="216"/>
    </row>
    <row r="126" spans="1:25">
      <c r="A126" s="2580">
        <v>38018</v>
      </c>
      <c r="B126" s="2615">
        <v>100.16541995805883</v>
      </c>
      <c r="C126" s="2604">
        <f t="shared" si="20"/>
        <v>9.8443650201460287E-2</v>
      </c>
      <c r="D126" s="1757">
        <f t="shared" si="29"/>
        <v>0.6</v>
      </c>
      <c r="E126" s="687">
        <f t="shared" si="24"/>
        <v>100.06915597134332</v>
      </c>
      <c r="F126" s="266">
        <f t="shared" si="21"/>
        <v>9.4873443656013023E-2</v>
      </c>
      <c r="G126" s="611">
        <f t="shared" si="26"/>
        <v>99.86332527570309</v>
      </c>
      <c r="H126" s="633">
        <f t="shared" si="22"/>
        <v>0.10077201379057499</v>
      </c>
      <c r="I126" s="1726" t="s">
        <v>344</v>
      </c>
      <c r="J126" s="2597" t="str">
        <f t="shared" si="17"/>
        <v>---</v>
      </c>
      <c r="K126" s="2594">
        <v>0</v>
      </c>
      <c r="L126" s="1685"/>
      <c r="M126" s="10"/>
      <c r="N126" s="201">
        <v>38018</v>
      </c>
      <c r="O126" s="710">
        <v>100.0915</v>
      </c>
      <c r="P126" s="36">
        <f t="shared" si="18"/>
        <v>0.1342599999999976</v>
      </c>
      <c r="Q126" s="263">
        <f t="shared" si="30"/>
        <v>2.1800000000000002</v>
      </c>
      <c r="R126" s="394">
        <f t="shared" si="28"/>
        <v>99.93889999999999</v>
      </c>
      <c r="S126" s="297">
        <f t="shared" si="23"/>
        <v>0.18035999999999319</v>
      </c>
      <c r="T126" s="687">
        <f t="shared" si="27"/>
        <v>99.609400000000008</v>
      </c>
      <c r="U126" s="266">
        <f t="shared" si="25"/>
        <v>0.13911857142858253</v>
      </c>
      <c r="V126" s="609" t="str">
        <f t="shared" si="19"/>
        <v>---</v>
      </c>
      <c r="W126" s="247">
        <v>0</v>
      </c>
      <c r="X126" s="645"/>
      <c r="Y126" s="216"/>
    </row>
    <row r="127" spans="1:25">
      <c r="A127" s="2580">
        <v>38047</v>
      </c>
      <c r="B127" s="2615">
        <v>100.28702734475739</v>
      </c>
      <c r="C127" s="2604">
        <f t="shared" si="20"/>
        <v>0.12160738669855675</v>
      </c>
      <c r="D127" s="1757">
        <f t="shared" si="29"/>
        <v>0.7</v>
      </c>
      <c r="E127" s="687">
        <f t="shared" si="24"/>
        <v>100.17314120355786</v>
      </c>
      <c r="F127" s="266">
        <f t="shared" si="21"/>
        <v>0.1039852322145407</v>
      </c>
      <c r="G127" s="611">
        <f t="shared" si="26"/>
        <v>99.971495401374554</v>
      </c>
      <c r="H127" s="633">
        <f t="shared" si="22"/>
        <v>0.10817012567146378</v>
      </c>
      <c r="I127" s="1726" t="s">
        <v>344</v>
      </c>
      <c r="J127" s="2597" t="str">
        <f t="shared" si="17"/>
        <v>---</v>
      </c>
      <c r="K127" s="2594">
        <v>0</v>
      </c>
      <c r="L127" s="1685"/>
      <c r="M127" s="10"/>
      <c r="N127" s="201">
        <v>38047</v>
      </c>
      <c r="O127" s="710">
        <v>100.2724</v>
      </c>
      <c r="P127" s="36">
        <f t="shared" si="18"/>
        <v>0.18090000000000828</v>
      </c>
      <c r="Q127" s="263">
        <f t="shared" si="30"/>
        <v>2.2599999999999998</v>
      </c>
      <c r="R127" s="394">
        <f t="shared" si="28"/>
        <v>100.10704666666668</v>
      </c>
      <c r="S127" s="297">
        <f t="shared" si="23"/>
        <v>0.16814666666668643</v>
      </c>
      <c r="T127" s="687">
        <f t="shared" si="27"/>
        <v>99.75750142857143</v>
      </c>
      <c r="U127" s="266">
        <f t="shared" si="25"/>
        <v>0.14810142857142239</v>
      </c>
      <c r="V127" s="609" t="str">
        <f t="shared" si="19"/>
        <v>---</v>
      </c>
      <c r="W127" s="247">
        <v>0</v>
      </c>
      <c r="X127" s="645"/>
      <c r="Y127" s="216"/>
    </row>
    <row r="128" spans="1:25">
      <c r="A128" s="2580">
        <v>38078</v>
      </c>
      <c r="B128" s="2615">
        <v>100.40920490118117</v>
      </c>
      <c r="C128" s="2604">
        <f t="shared" si="20"/>
        <v>0.12217755642377881</v>
      </c>
      <c r="D128" s="1757">
        <f t="shared" si="29"/>
        <v>0.9</v>
      </c>
      <c r="E128" s="687">
        <f t="shared" si="24"/>
        <v>100.28721740133246</v>
      </c>
      <c r="F128" s="266">
        <f t="shared" si="21"/>
        <v>0.11407619777459388</v>
      </c>
      <c r="G128" s="611">
        <f t="shared" si="26"/>
        <v>100.08050086839395</v>
      </c>
      <c r="H128" s="633">
        <f t="shared" si="22"/>
        <v>0.10900546701940073</v>
      </c>
      <c r="I128" s="1726" t="s">
        <v>344</v>
      </c>
      <c r="J128" s="2597" t="str">
        <f t="shared" si="17"/>
        <v>---</v>
      </c>
      <c r="K128" s="2594">
        <v>0</v>
      </c>
      <c r="L128" s="1685"/>
      <c r="M128" s="10"/>
      <c r="N128" s="201">
        <v>38078</v>
      </c>
      <c r="O128" s="710">
        <v>100.59610000000001</v>
      </c>
      <c r="P128" s="36">
        <f t="shared" si="18"/>
        <v>0.32370000000000232</v>
      </c>
      <c r="Q128" s="263">
        <f t="shared" si="30"/>
        <v>2.39</v>
      </c>
      <c r="R128" s="394">
        <f t="shared" si="28"/>
        <v>100.32000000000001</v>
      </c>
      <c r="S128" s="297">
        <f t="shared" si="23"/>
        <v>0.21295333333333133</v>
      </c>
      <c r="T128" s="687">
        <f t="shared" si="27"/>
        <v>99.944155714285699</v>
      </c>
      <c r="U128" s="266">
        <f t="shared" si="25"/>
        <v>0.18665428571426901</v>
      </c>
      <c r="V128" s="609" t="str">
        <f t="shared" si="19"/>
        <v>---</v>
      </c>
      <c r="W128" s="247">
        <v>0</v>
      </c>
      <c r="X128" s="645"/>
      <c r="Y128" s="216"/>
    </row>
    <row r="129" spans="1:25">
      <c r="A129" s="2580">
        <v>38108</v>
      </c>
      <c r="B129" s="2615">
        <v>100.54963163842176</v>
      </c>
      <c r="C129" s="2604">
        <f t="shared" si="20"/>
        <v>0.1404267372405883</v>
      </c>
      <c r="D129" s="1757">
        <f t="shared" si="29"/>
        <v>1.1000000000000001</v>
      </c>
      <c r="E129" s="687">
        <f t="shared" si="24"/>
        <v>100.41528796145344</v>
      </c>
      <c r="F129" s="266">
        <f t="shared" si="21"/>
        <v>0.12807056012098883</v>
      </c>
      <c r="G129" s="611">
        <f t="shared" si="26"/>
        <v>100.19059020364014</v>
      </c>
      <c r="H129" s="633">
        <f t="shared" si="22"/>
        <v>0.11008933524618669</v>
      </c>
      <c r="I129" s="1726" t="s">
        <v>344</v>
      </c>
      <c r="J129" s="2597" t="str">
        <f t="shared" si="17"/>
        <v>---</v>
      </c>
      <c r="K129" s="2594">
        <v>0</v>
      </c>
      <c r="L129" s="1685"/>
      <c r="M129" s="10"/>
      <c r="N129" s="201">
        <v>38108</v>
      </c>
      <c r="O129" s="710">
        <v>100.8897</v>
      </c>
      <c r="P129" s="36">
        <f t="shared" si="18"/>
        <v>0.29359999999999786</v>
      </c>
      <c r="Q129" s="263">
        <f t="shared" si="30"/>
        <v>2.38</v>
      </c>
      <c r="R129" s="394">
        <f t="shared" si="28"/>
        <v>100.58606666666667</v>
      </c>
      <c r="S129" s="297">
        <f t="shared" si="23"/>
        <v>0.26606666666666001</v>
      </c>
      <c r="T129" s="687">
        <f t="shared" si="27"/>
        <v>100.16076000000001</v>
      </c>
      <c r="U129" s="266">
        <f t="shared" si="25"/>
        <v>0.21660428571431112</v>
      </c>
      <c r="V129" s="609" t="str">
        <f t="shared" si="19"/>
        <v>---</v>
      </c>
      <c r="W129" s="247">
        <v>0</v>
      </c>
      <c r="X129" s="645"/>
      <c r="Y129" s="216"/>
    </row>
    <row r="130" spans="1:25">
      <c r="A130" s="2580">
        <v>38139</v>
      </c>
      <c r="B130" s="2615">
        <v>100.67741019076381</v>
      </c>
      <c r="C130" s="2604">
        <f t="shared" si="20"/>
        <v>0.12777855234205049</v>
      </c>
      <c r="D130" s="1757">
        <f t="shared" si="29"/>
        <v>1.3</v>
      </c>
      <c r="E130" s="687">
        <f t="shared" si="24"/>
        <v>100.54541557678891</v>
      </c>
      <c r="F130" s="266">
        <f t="shared" si="21"/>
        <v>0.13012761533546779</v>
      </c>
      <c r="G130" s="611">
        <f t="shared" si="26"/>
        <v>100.3043917127363</v>
      </c>
      <c r="H130" s="633">
        <f t="shared" si="22"/>
        <v>0.11380150909616304</v>
      </c>
      <c r="I130" s="1726" t="s">
        <v>344</v>
      </c>
      <c r="J130" s="2597" t="str">
        <f t="shared" si="17"/>
        <v>---</v>
      </c>
      <c r="K130" s="2594">
        <v>0</v>
      </c>
      <c r="L130" s="1685"/>
      <c r="M130" s="10"/>
      <c r="N130" s="250">
        <v>38139</v>
      </c>
      <c r="O130" s="713">
        <v>101.0491</v>
      </c>
      <c r="P130" s="251">
        <f t="shared" si="18"/>
        <v>0.15939999999999088</v>
      </c>
      <c r="Q130" s="693">
        <f t="shared" si="30"/>
        <v>2.21</v>
      </c>
      <c r="R130" s="393">
        <f t="shared" si="28"/>
        <v>100.84496666666666</v>
      </c>
      <c r="S130" s="295">
        <f t="shared" si="23"/>
        <v>0.25889999999999702</v>
      </c>
      <c r="T130" s="683">
        <f t="shared" si="27"/>
        <v>100.37485714285715</v>
      </c>
      <c r="U130" s="693">
        <f t="shared" si="25"/>
        <v>0.21409714285714188</v>
      </c>
      <c r="V130" s="608" t="str">
        <f t="shared" si="19"/>
        <v>山</v>
      </c>
      <c r="W130" s="252">
        <v>1</v>
      </c>
      <c r="X130" s="645"/>
      <c r="Y130" s="216"/>
    </row>
    <row r="131" spans="1:25">
      <c r="A131" s="2580">
        <v>38169</v>
      </c>
      <c r="B131" s="2615">
        <v>100.78541901317676</v>
      </c>
      <c r="C131" s="2604">
        <f t="shared" si="20"/>
        <v>0.1080088224129554</v>
      </c>
      <c r="D131" s="1757">
        <f t="shared" si="29"/>
        <v>1.3</v>
      </c>
      <c r="E131" s="687">
        <f t="shared" si="24"/>
        <v>100.67082028078744</v>
      </c>
      <c r="F131" s="266">
        <f t="shared" si="21"/>
        <v>0.12540470399852666</v>
      </c>
      <c r="G131" s="611">
        <f t="shared" si="26"/>
        <v>100.42015562203103</v>
      </c>
      <c r="H131" s="633">
        <f t="shared" si="22"/>
        <v>0.1157639092947278</v>
      </c>
      <c r="I131" s="1726" t="s">
        <v>344</v>
      </c>
      <c r="J131" s="2597" t="str">
        <f t="shared" si="17"/>
        <v>---</v>
      </c>
      <c r="K131" s="2594">
        <v>0</v>
      </c>
      <c r="L131" s="1685"/>
      <c r="M131" s="10"/>
      <c r="N131" s="201">
        <v>38169</v>
      </c>
      <c r="O131" s="710">
        <v>101.35290000000001</v>
      </c>
      <c r="P131" s="36">
        <f t="shared" si="18"/>
        <v>0.30380000000000962</v>
      </c>
      <c r="Q131" s="263">
        <f t="shared" si="30"/>
        <v>2.2599999999999998</v>
      </c>
      <c r="R131" s="394">
        <f t="shared" si="28"/>
        <v>101.09723333333334</v>
      </c>
      <c r="S131" s="297">
        <f t="shared" si="23"/>
        <v>0.25226666666667086</v>
      </c>
      <c r="T131" s="687">
        <f t="shared" si="27"/>
        <v>100.60127714285714</v>
      </c>
      <c r="U131" s="266">
        <f t="shared" si="25"/>
        <v>0.2264199999999903</v>
      </c>
      <c r="V131" s="609" t="str">
        <f t="shared" si="19"/>
        <v>---</v>
      </c>
      <c r="W131" s="247">
        <v>0</v>
      </c>
      <c r="X131" s="645"/>
      <c r="Y131" s="216"/>
    </row>
    <row r="132" spans="1:25">
      <c r="A132" s="2580">
        <v>38200</v>
      </c>
      <c r="B132" s="2615">
        <v>100.90196005050605</v>
      </c>
      <c r="C132" s="2604">
        <f t="shared" si="20"/>
        <v>0.11654103732928434</v>
      </c>
      <c r="D132" s="1757">
        <f t="shared" si="29"/>
        <v>1.4</v>
      </c>
      <c r="E132" s="687">
        <f t="shared" si="24"/>
        <v>100.78826308481554</v>
      </c>
      <c r="F132" s="266">
        <f t="shared" si="21"/>
        <v>0.11744280402810148</v>
      </c>
      <c r="G132" s="611">
        <f t="shared" si="26"/>
        <v>100.53943901383798</v>
      </c>
      <c r="H132" s="633">
        <f t="shared" si="22"/>
        <v>0.11928339180694536</v>
      </c>
      <c r="I132" s="1726" t="s">
        <v>344</v>
      </c>
      <c r="J132" s="2597" t="str">
        <f t="shared" si="17"/>
        <v>---</v>
      </c>
      <c r="K132" s="2594">
        <v>0</v>
      </c>
      <c r="L132" s="1685"/>
      <c r="M132" s="10"/>
      <c r="N132" s="201">
        <v>38200</v>
      </c>
      <c r="O132" s="710">
        <v>101.4751</v>
      </c>
      <c r="P132" s="36">
        <f t="shared" si="18"/>
        <v>0.12219999999999231</v>
      </c>
      <c r="Q132" s="263">
        <f t="shared" si="30"/>
        <v>2.2599999999999998</v>
      </c>
      <c r="R132" s="394">
        <f t="shared" si="28"/>
        <v>101.29236666666667</v>
      </c>
      <c r="S132" s="297">
        <f t="shared" si="23"/>
        <v>0.19513333333333094</v>
      </c>
      <c r="T132" s="687">
        <f t="shared" si="27"/>
        <v>100.81811428571429</v>
      </c>
      <c r="U132" s="266">
        <f t="shared" si="25"/>
        <v>0.21683714285714473</v>
      </c>
      <c r="V132" s="609" t="str">
        <f t="shared" si="19"/>
        <v>---</v>
      </c>
      <c r="W132" s="247">
        <v>0</v>
      </c>
      <c r="X132" s="645"/>
      <c r="Y132" s="216"/>
    </row>
    <row r="133" spans="1:25">
      <c r="A133" s="2580">
        <v>38231</v>
      </c>
      <c r="B133" s="2615">
        <v>101.04874152900678</v>
      </c>
      <c r="C133" s="2604">
        <f t="shared" si="20"/>
        <v>0.14678147850072776</v>
      </c>
      <c r="D133" s="1757">
        <f t="shared" si="29"/>
        <v>1.4</v>
      </c>
      <c r="E133" s="687">
        <f t="shared" si="24"/>
        <v>100.9120401975632</v>
      </c>
      <c r="F133" s="266">
        <f t="shared" si="21"/>
        <v>0.12377711274766057</v>
      </c>
      <c r="G133" s="611">
        <f t="shared" si="26"/>
        <v>100.66562780968766</v>
      </c>
      <c r="H133" s="633">
        <f t="shared" si="22"/>
        <v>0.12618879584968568</v>
      </c>
      <c r="I133" s="1726" t="s">
        <v>344</v>
      </c>
      <c r="J133" s="2597" t="str">
        <f t="shared" si="17"/>
        <v>---</v>
      </c>
      <c r="K133" s="2594">
        <v>0</v>
      </c>
      <c r="L133" s="1685"/>
      <c r="M133" s="10"/>
      <c r="N133" s="201">
        <v>38231</v>
      </c>
      <c r="O133" s="710">
        <v>101.39570000000001</v>
      </c>
      <c r="P133" s="36">
        <f t="shared" si="18"/>
        <v>-7.9399999999992588E-2</v>
      </c>
      <c r="Q133" s="263">
        <f t="shared" si="30"/>
        <v>2.12</v>
      </c>
      <c r="R133" s="394">
        <f t="shared" si="28"/>
        <v>101.4079</v>
      </c>
      <c r="S133" s="297">
        <f t="shared" si="23"/>
        <v>0.11553333333333171</v>
      </c>
      <c r="T133" s="687">
        <f t="shared" si="27"/>
        <v>101.00442857142858</v>
      </c>
      <c r="U133" s="266">
        <f t="shared" si="25"/>
        <v>0.18631428571428899</v>
      </c>
      <c r="V133" s="609" t="str">
        <f t="shared" si="19"/>
        <v>---</v>
      </c>
      <c r="W133" s="247">
        <v>0</v>
      </c>
      <c r="X133" s="645"/>
      <c r="Y133" s="216"/>
    </row>
    <row r="134" spans="1:25">
      <c r="A134" s="2580">
        <v>38261</v>
      </c>
      <c r="B134" s="2615">
        <v>101.18479771937999</v>
      </c>
      <c r="C134" s="2604">
        <f t="shared" si="20"/>
        <v>0.13605619037321048</v>
      </c>
      <c r="D134" s="1757">
        <f t="shared" si="29"/>
        <v>1.4</v>
      </c>
      <c r="E134" s="687">
        <f t="shared" si="24"/>
        <v>101.04516643296427</v>
      </c>
      <c r="F134" s="266">
        <f t="shared" si="21"/>
        <v>0.13312623540106472</v>
      </c>
      <c r="G134" s="611">
        <f t="shared" si="26"/>
        <v>100.79388072034804</v>
      </c>
      <c r="H134" s="633">
        <f t="shared" si="22"/>
        <v>0.12825291066037892</v>
      </c>
      <c r="I134" s="1726" t="s">
        <v>344</v>
      </c>
      <c r="J134" s="2597" t="str">
        <f t="shared" ref="J134:J197" si="31">IF(K134=1,"山",IF(K134=-1,"谷","---"))</f>
        <v>---</v>
      </c>
      <c r="K134" s="2594">
        <v>0</v>
      </c>
      <c r="L134" s="1685"/>
      <c r="M134" s="10"/>
      <c r="N134" s="201">
        <v>38261</v>
      </c>
      <c r="O134" s="710">
        <v>101.38809999999999</v>
      </c>
      <c r="P134" s="36">
        <f t="shared" ref="P134:P197" si="32">O134-O133</f>
        <v>-7.6000000000107093E-3</v>
      </c>
      <c r="Q134" s="263">
        <f t="shared" si="30"/>
        <v>2.0299999999999998</v>
      </c>
      <c r="R134" s="394">
        <f t="shared" si="28"/>
        <v>101.41963333333332</v>
      </c>
      <c r="S134" s="297">
        <f t="shared" si="23"/>
        <v>1.1733333333324936E-2</v>
      </c>
      <c r="T134" s="687">
        <f t="shared" si="27"/>
        <v>101.16381428571428</v>
      </c>
      <c r="U134" s="266">
        <f t="shared" si="25"/>
        <v>0.15938571428570469</v>
      </c>
      <c r="V134" s="609" t="str">
        <f t="shared" ref="V134:V197" si="33">IF(W134=1,"山",IF(W134=-1,"谷","---"))</f>
        <v>---</v>
      </c>
      <c r="W134" s="247">
        <v>0</v>
      </c>
      <c r="X134" s="645"/>
      <c r="Y134" s="216"/>
    </row>
    <row r="135" spans="1:25">
      <c r="A135" s="2580">
        <v>38292</v>
      </c>
      <c r="B135" s="2615">
        <v>101.27871585142167</v>
      </c>
      <c r="C135" s="559">
        <f t="shared" ref="C135:C198" si="34">B135-B134</f>
        <v>9.3918132041679314E-2</v>
      </c>
      <c r="D135" s="1762">
        <f t="shared" si="29"/>
        <v>1.4</v>
      </c>
      <c r="E135" s="52">
        <f t="shared" si="24"/>
        <v>101.17075169993615</v>
      </c>
      <c r="F135" s="263">
        <f t="shared" si="21"/>
        <v>0.12558526697188199</v>
      </c>
      <c r="G135" s="394">
        <f t="shared" si="26"/>
        <v>100.9180965703824</v>
      </c>
      <c r="H135" s="297">
        <f t="shared" si="22"/>
        <v>0.12421585003436064</v>
      </c>
      <c r="I135" s="1732" t="s">
        <v>344</v>
      </c>
      <c r="J135" s="53" t="str">
        <f t="shared" si="31"/>
        <v>---</v>
      </c>
      <c r="K135" s="2594">
        <v>0</v>
      </c>
      <c r="L135" s="1685"/>
      <c r="M135" s="10"/>
      <c r="N135" s="201">
        <v>38292</v>
      </c>
      <c r="O135" s="710">
        <v>101.29900000000001</v>
      </c>
      <c r="P135" s="36">
        <f t="shared" si="32"/>
        <v>-8.9099999999987745E-2</v>
      </c>
      <c r="Q135" s="263">
        <f t="shared" si="30"/>
        <v>1.76</v>
      </c>
      <c r="R135" s="394">
        <f t="shared" si="28"/>
        <v>101.36093333333334</v>
      </c>
      <c r="S135" s="297">
        <f t="shared" si="23"/>
        <v>-5.869999999998754E-2</v>
      </c>
      <c r="T135" s="52">
        <f t="shared" si="27"/>
        <v>101.26422857142857</v>
      </c>
      <c r="U135" s="263">
        <f t="shared" si="25"/>
        <v>0.10041428571429378</v>
      </c>
      <c r="V135" s="609" t="str">
        <f t="shared" si="33"/>
        <v>---</v>
      </c>
      <c r="W135" s="247">
        <v>0</v>
      </c>
      <c r="X135" s="645"/>
      <c r="Y135" s="216"/>
    </row>
    <row r="136" spans="1:25">
      <c r="A136" s="2583">
        <v>38322</v>
      </c>
      <c r="B136" s="2615">
        <v>101.30344542952669</v>
      </c>
      <c r="C136" s="593">
        <f t="shared" si="34"/>
        <v>2.4729578105024075E-2</v>
      </c>
      <c r="D136" s="1759">
        <f t="shared" si="29"/>
        <v>1.3</v>
      </c>
      <c r="E136" s="683">
        <f t="shared" si="24"/>
        <v>101.25565300010943</v>
      </c>
      <c r="F136" s="693">
        <f t="shared" ref="F136:F199" si="35">E136-E135</f>
        <v>8.4901300173285676E-2</v>
      </c>
      <c r="G136" s="393">
        <f t="shared" si="26"/>
        <v>101.02578425482598</v>
      </c>
      <c r="H136" s="295">
        <f t="shared" ref="H136:H199" si="36">G136-G135</f>
        <v>0.1076876844435759</v>
      </c>
      <c r="I136" s="1729" t="s">
        <v>344</v>
      </c>
      <c r="J136" s="2600" t="str">
        <f t="shared" si="31"/>
        <v>山</v>
      </c>
      <c r="K136" s="2594">
        <v>1</v>
      </c>
      <c r="L136" s="1685"/>
      <c r="M136" s="10"/>
      <c r="N136" s="201">
        <v>38322</v>
      </c>
      <c r="O136" s="711">
        <v>101.1353</v>
      </c>
      <c r="P136" s="242">
        <f t="shared" si="32"/>
        <v>-0.16370000000000573</v>
      </c>
      <c r="Q136" s="543">
        <f t="shared" si="30"/>
        <v>1.37</v>
      </c>
      <c r="R136" s="492">
        <f t="shared" si="28"/>
        <v>101.27413333333334</v>
      </c>
      <c r="S136" s="490">
        <f t="shared" ref="S136:S199" si="37">R136-R135</f>
        <v>-8.6799999999996658E-2</v>
      </c>
      <c r="T136" s="687">
        <f t="shared" si="27"/>
        <v>101.29931428571429</v>
      </c>
      <c r="U136" s="266">
        <f t="shared" si="25"/>
        <v>3.5085714285713721E-2</v>
      </c>
      <c r="V136" s="609" t="str">
        <f t="shared" si="33"/>
        <v>---</v>
      </c>
      <c r="W136" s="247">
        <v>0</v>
      </c>
      <c r="X136" s="645"/>
      <c r="Y136" s="216"/>
    </row>
    <row r="137" spans="1:25">
      <c r="A137" s="2582">
        <v>38353</v>
      </c>
      <c r="B137" s="2615">
        <v>101.24089579202855</v>
      </c>
      <c r="C137" s="2606">
        <f t="shared" si="34"/>
        <v>-6.254963749813669E-2</v>
      </c>
      <c r="D137" s="1756">
        <f t="shared" si="29"/>
        <v>1.2</v>
      </c>
      <c r="E137" s="689">
        <f t="shared" si="24"/>
        <v>101.27435235765897</v>
      </c>
      <c r="F137" s="268">
        <f t="shared" si="35"/>
        <v>1.8699357549536444E-2</v>
      </c>
      <c r="G137" s="613">
        <f t="shared" si="26"/>
        <v>101.10628219786381</v>
      </c>
      <c r="H137" s="635">
        <f t="shared" si="36"/>
        <v>8.0497943037826758E-2</v>
      </c>
      <c r="I137" s="1728" t="s">
        <v>350</v>
      </c>
      <c r="J137" s="2597" t="str">
        <f t="shared" si="31"/>
        <v>---</v>
      </c>
      <c r="K137" s="2594">
        <v>0</v>
      </c>
      <c r="L137" s="1775"/>
      <c r="M137" s="10"/>
      <c r="N137" s="200">
        <v>38353</v>
      </c>
      <c r="O137" s="710">
        <v>101.15300000000001</v>
      </c>
      <c r="P137" s="36">
        <f t="shared" si="32"/>
        <v>1.7700000000004934E-2</v>
      </c>
      <c r="Q137" s="263">
        <f t="shared" si="30"/>
        <v>1.2</v>
      </c>
      <c r="R137" s="394">
        <f t="shared" si="28"/>
        <v>101.19576666666667</v>
      </c>
      <c r="S137" s="297">
        <f t="shared" si="37"/>
        <v>-7.8366666666667584E-2</v>
      </c>
      <c r="T137" s="689">
        <f t="shared" si="27"/>
        <v>101.31415714285716</v>
      </c>
      <c r="U137" s="268">
        <f t="shared" si="25"/>
        <v>1.4842857142866706E-2</v>
      </c>
      <c r="V137" s="609" t="str">
        <f t="shared" si="33"/>
        <v>---</v>
      </c>
      <c r="W137" s="247">
        <v>0</v>
      </c>
      <c r="X137" s="645"/>
      <c r="Y137" s="216"/>
    </row>
    <row r="138" spans="1:25">
      <c r="A138" s="2580">
        <v>38384</v>
      </c>
      <c r="B138" s="2615">
        <v>101.13134369242213</v>
      </c>
      <c r="C138" s="2604">
        <f t="shared" si="34"/>
        <v>-0.1095520996064181</v>
      </c>
      <c r="D138" s="1757">
        <f t="shared" si="29"/>
        <v>1</v>
      </c>
      <c r="E138" s="687">
        <f t="shared" si="24"/>
        <v>101.22522830465913</v>
      </c>
      <c r="F138" s="266">
        <f t="shared" si="35"/>
        <v>-4.912405299984357E-2</v>
      </c>
      <c r="G138" s="611">
        <f t="shared" si="26"/>
        <v>101.15570000918454</v>
      </c>
      <c r="H138" s="633">
        <f t="shared" si="36"/>
        <v>4.941781132073686E-2</v>
      </c>
      <c r="I138" s="1726" t="s">
        <v>350</v>
      </c>
      <c r="J138" s="2597" t="str">
        <f t="shared" si="31"/>
        <v>---</v>
      </c>
      <c r="K138" s="2594">
        <v>0</v>
      </c>
      <c r="L138" s="1685"/>
      <c r="M138" s="10"/>
      <c r="N138" s="201">
        <v>38384</v>
      </c>
      <c r="O138" s="710">
        <v>101.11060000000001</v>
      </c>
      <c r="P138" s="36">
        <f t="shared" si="32"/>
        <v>-4.2400000000000659E-2</v>
      </c>
      <c r="Q138" s="263">
        <f t="shared" si="30"/>
        <v>1.02</v>
      </c>
      <c r="R138" s="394">
        <f t="shared" si="28"/>
        <v>101.13296666666668</v>
      </c>
      <c r="S138" s="297">
        <f t="shared" si="37"/>
        <v>-6.2799999999995748E-2</v>
      </c>
      <c r="T138" s="687">
        <f t="shared" si="27"/>
        <v>101.27954285714286</v>
      </c>
      <c r="U138" s="266">
        <f t="shared" si="25"/>
        <v>-3.4614285714297921E-2</v>
      </c>
      <c r="V138" s="609" t="str">
        <f t="shared" si="33"/>
        <v>---</v>
      </c>
      <c r="W138" s="247">
        <v>0</v>
      </c>
      <c r="X138" s="645"/>
      <c r="Y138" s="216"/>
    </row>
    <row r="139" spans="1:25">
      <c r="A139" s="2580">
        <v>38412</v>
      </c>
      <c r="B139" s="2615">
        <v>101.02198409767448</v>
      </c>
      <c r="C139" s="2604">
        <f t="shared" si="34"/>
        <v>-0.10935959474765866</v>
      </c>
      <c r="D139" s="1757">
        <f t="shared" si="29"/>
        <v>0.7</v>
      </c>
      <c r="E139" s="687">
        <f t="shared" si="24"/>
        <v>101.13140786070839</v>
      </c>
      <c r="F139" s="266">
        <f t="shared" si="35"/>
        <v>-9.3820443950733079E-2</v>
      </c>
      <c r="G139" s="611">
        <f t="shared" si="26"/>
        <v>101.17284630163718</v>
      </c>
      <c r="H139" s="633">
        <f t="shared" si="36"/>
        <v>1.7146292452636658E-2</v>
      </c>
      <c r="I139" s="1726" t="s">
        <v>346</v>
      </c>
      <c r="J139" s="2597" t="str">
        <f t="shared" si="31"/>
        <v>---</v>
      </c>
      <c r="K139" s="2594">
        <v>0</v>
      </c>
      <c r="L139" s="1685"/>
      <c r="M139" s="10"/>
      <c r="N139" s="201">
        <v>38412</v>
      </c>
      <c r="O139" s="710">
        <v>100.996</v>
      </c>
      <c r="P139" s="36">
        <f t="shared" si="32"/>
        <v>-0.11460000000001003</v>
      </c>
      <c r="Q139" s="263">
        <f t="shared" si="30"/>
        <v>0.72</v>
      </c>
      <c r="R139" s="394">
        <f t="shared" si="28"/>
        <v>101.08653333333332</v>
      </c>
      <c r="S139" s="297">
        <f t="shared" si="37"/>
        <v>-4.6433333333354199E-2</v>
      </c>
      <c r="T139" s="687">
        <f t="shared" si="27"/>
        <v>101.2111</v>
      </c>
      <c r="U139" s="266">
        <f t="shared" si="25"/>
        <v>-6.8442857142855473E-2</v>
      </c>
      <c r="V139" s="609" t="str">
        <f t="shared" si="33"/>
        <v>---</v>
      </c>
      <c r="W139" s="247">
        <v>0</v>
      </c>
      <c r="X139" s="645"/>
      <c r="Y139" s="216"/>
    </row>
    <row r="140" spans="1:25">
      <c r="A140" s="2580">
        <v>38443</v>
      </c>
      <c r="B140" s="2615">
        <v>100.93018401996216</v>
      </c>
      <c r="C140" s="2604">
        <f t="shared" si="34"/>
        <v>-9.1800077712321126E-2</v>
      </c>
      <c r="D140" s="1757">
        <f t="shared" si="29"/>
        <v>0.5</v>
      </c>
      <c r="E140" s="687">
        <f t="shared" ref="E140:E203" si="38">SUM(B138:B140)/3</f>
        <v>101.02783727001959</v>
      </c>
      <c r="F140" s="266">
        <f t="shared" si="35"/>
        <v>-0.10357059068880403</v>
      </c>
      <c r="G140" s="611">
        <f t="shared" si="26"/>
        <v>101.15590951463079</v>
      </c>
      <c r="H140" s="633">
        <f t="shared" si="36"/>
        <v>-1.6936787006386567E-2</v>
      </c>
      <c r="I140" s="1726" t="s">
        <v>346</v>
      </c>
      <c r="J140" s="2597" t="str">
        <f t="shared" si="31"/>
        <v>---</v>
      </c>
      <c r="K140" s="2594">
        <v>0</v>
      </c>
      <c r="L140" s="1685"/>
      <c r="M140" s="10"/>
      <c r="N140" s="250">
        <v>38443</v>
      </c>
      <c r="O140" s="713">
        <v>101.0694</v>
      </c>
      <c r="P140" s="251">
        <f t="shared" si="32"/>
        <v>7.3400000000006571E-2</v>
      </c>
      <c r="Q140" s="693">
        <f t="shared" si="30"/>
        <v>0.47</v>
      </c>
      <c r="R140" s="393">
        <f t="shared" si="28"/>
        <v>101.05866666666668</v>
      </c>
      <c r="S140" s="295">
        <f t="shared" si="37"/>
        <v>-2.7866666666639617E-2</v>
      </c>
      <c r="T140" s="683">
        <f t="shared" si="27"/>
        <v>101.1644857142857</v>
      </c>
      <c r="U140" s="693">
        <f t="shared" ref="U140:U203" si="39">T140-T139</f>
        <v>-4.6614285714298376E-2</v>
      </c>
      <c r="V140" s="608" t="str">
        <f t="shared" si="33"/>
        <v>谷</v>
      </c>
      <c r="W140" s="252">
        <v>-1</v>
      </c>
      <c r="X140" s="645"/>
      <c r="Y140" s="216"/>
    </row>
    <row r="141" spans="1:25">
      <c r="A141" s="2580">
        <v>38473</v>
      </c>
      <c r="B141" s="2615">
        <v>100.83909290459408</v>
      </c>
      <c r="C141" s="2604">
        <f t="shared" si="34"/>
        <v>-9.1091115368072906E-2</v>
      </c>
      <c r="D141" s="1757">
        <f t="shared" si="29"/>
        <v>0.3</v>
      </c>
      <c r="E141" s="687">
        <f t="shared" si="38"/>
        <v>100.93042034074358</v>
      </c>
      <c r="F141" s="266">
        <f t="shared" si="35"/>
        <v>-9.7416929276008091E-2</v>
      </c>
      <c r="G141" s="611">
        <f t="shared" si="26"/>
        <v>101.10652311251853</v>
      </c>
      <c r="H141" s="633">
        <f t="shared" si="36"/>
        <v>-4.9386402112261862E-2</v>
      </c>
      <c r="I141" s="1726" t="s">
        <v>346</v>
      </c>
      <c r="J141" s="2597" t="str">
        <f t="shared" si="31"/>
        <v>---</v>
      </c>
      <c r="K141" s="2594">
        <v>0</v>
      </c>
      <c r="L141" s="1685"/>
      <c r="M141" s="10"/>
      <c r="N141" s="201">
        <v>38473</v>
      </c>
      <c r="O141" s="710">
        <v>101.1498</v>
      </c>
      <c r="P141" s="36">
        <f t="shared" si="32"/>
        <v>8.0399999999997362E-2</v>
      </c>
      <c r="Q141" s="263">
        <f t="shared" si="30"/>
        <v>0.26</v>
      </c>
      <c r="R141" s="394">
        <f t="shared" si="28"/>
        <v>101.07173333333333</v>
      </c>
      <c r="S141" s="297">
        <f t="shared" si="37"/>
        <v>1.3066666666645688E-2</v>
      </c>
      <c r="T141" s="687">
        <f t="shared" si="27"/>
        <v>101.13044285714285</v>
      </c>
      <c r="U141" s="266">
        <f t="shared" si="39"/>
        <v>-3.404285714285038E-2</v>
      </c>
      <c r="V141" s="609" t="str">
        <f t="shared" si="33"/>
        <v>---</v>
      </c>
      <c r="W141" s="247">
        <v>0</v>
      </c>
      <c r="X141" s="645"/>
      <c r="Y141" s="216"/>
    </row>
    <row r="142" spans="1:25">
      <c r="A142" s="2580">
        <v>38504</v>
      </c>
      <c r="B142" s="2615">
        <v>100.7320594121075</v>
      </c>
      <c r="C142" s="2604">
        <f t="shared" si="34"/>
        <v>-0.10703349248657901</v>
      </c>
      <c r="D142" s="1757">
        <f t="shared" si="29"/>
        <v>0.1</v>
      </c>
      <c r="E142" s="687">
        <f t="shared" si="38"/>
        <v>100.8337787788879</v>
      </c>
      <c r="F142" s="266">
        <f t="shared" si="35"/>
        <v>-9.6641561855676628E-2</v>
      </c>
      <c r="G142" s="611">
        <f t="shared" si="26"/>
        <v>101.02842933547365</v>
      </c>
      <c r="H142" s="633">
        <f t="shared" si="36"/>
        <v>-7.8093777044884405E-2</v>
      </c>
      <c r="I142" s="1726" t="s">
        <v>346</v>
      </c>
      <c r="J142" s="2597" t="str">
        <f t="shared" si="31"/>
        <v>---</v>
      </c>
      <c r="K142" s="2594">
        <v>0</v>
      </c>
      <c r="L142" s="1685"/>
      <c r="M142" s="10"/>
      <c r="N142" s="201">
        <v>38504</v>
      </c>
      <c r="O142" s="710">
        <v>101.2038</v>
      </c>
      <c r="P142" s="36">
        <f t="shared" si="32"/>
        <v>5.4000000000002046E-2</v>
      </c>
      <c r="Q142" s="263">
        <f t="shared" si="30"/>
        <v>0.15</v>
      </c>
      <c r="R142" s="394">
        <f t="shared" si="28"/>
        <v>101.14100000000001</v>
      </c>
      <c r="S142" s="297">
        <f t="shared" si="37"/>
        <v>6.9266666666678134E-2</v>
      </c>
      <c r="T142" s="687">
        <f t="shared" si="27"/>
        <v>101.11684285714286</v>
      </c>
      <c r="U142" s="266">
        <f t="shared" si="39"/>
        <v>-1.3599999999996726E-2</v>
      </c>
      <c r="V142" s="609" t="str">
        <f t="shared" si="33"/>
        <v>---</v>
      </c>
      <c r="W142" s="247">
        <v>0</v>
      </c>
      <c r="X142" s="645"/>
      <c r="Y142" s="216"/>
    </row>
    <row r="143" spans="1:25">
      <c r="A143" s="2580">
        <v>38534</v>
      </c>
      <c r="B143" s="2615">
        <v>100.62111605824259</v>
      </c>
      <c r="C143" s="2604">
        <f t="shared" si="34"/>
        <v>-0.11094335386491139</v>
      </c>
      <c r="D143" s="1757">
        <f t="shared" si="29"/>
        <v>-0.2</v>
      </c>
      <c r="E143" s="687">
        <f t="shared" si="38"/>
        <v>100.7307561249814</v>
      </c>
      <c r="F143" s="266">
        <f t="shared" si="35"/>
        <v>-0.10302265390650689</v>
      </c>
      <c r="G143" s="611">
        <f t="shared" si="26"/>
        <v>100.93095371100449</v>
      </c>
      <c r="H143" s="633">
        <f t="shared" si="36"/>
        <v>-9.7475624469154809E-2</v>
      </c>
      <c r="I143" s="1726" t="s">
        <v>346</v>
      </c>
      <c r="J143" s="2597" t="str">
        <f t="shared" si="31"/>
        <v>---</v>
      </c>
      <c r="K143" s="2594">
        <v>0</v>
      </c>
      <c r="L143" s="1685"/>
      <c r="M143" s="10"/>
      <c r="N143" s="201">
        <v>38534</v>
      </c>
      <c r="O143" s="710">
        <v>101.3207</v>
      </c>
      <c r="P143" s="36">
        <f t="shared" si="32"/>
        <v>0.11690000000000111</v>
      </c>
      <c r="Q143" s="263">
        <f t="shared" si="30"/>
        <v>-0.03</v>
      </c>
      <c r="R143" s="394">
        <f t="shared" si="28"/>
        <v>101.22476666666667</v>
      </c>
      <c r="S143" s="297">
        <f t="shared" si="37"/>
        <v>8.3766666666662104E-2</v>
      </c>
      <c r="T143" s="687">
        <f t="shared" si="27"/>
        <v>101.14332857142857</v>
      </c>
      <c r="U143" s="266">
        <f t="shared" si="39"/>
        <v>2.6485714285712447E-2</v>
      </c>
      <c r="V143" s="609" t="str">
        <f t="shared" si="33"/>
        <v>---</v>
      </c>
      <c r="W143" s="247">
        <v>0</v>
      </c>
      <c r="X143" s="645"/>
      <c r="Y143" s="216"/>
    </row>
    <row r="144" spans="1:25">
      <c r="A144" s="2580">
        <v>38565</v>
      </c>
      <c r="B144" s="2615">
        <v>100.52683004951739</v>
      </c>
      <c r="C144" s="2604">
        <f t="shared" si="34"/>
        <v>-9.4286008725205761E-2</v>
      </c>
      <c r="D144" s="1757">
        <f t="shared" si="29"/>
        <v>-0.4</v>
      </c>
      <c r="E144" s="687">
        <f t="shared" si="38"/>
        <v>100.62666850662249</v>
      </c>
      <c r="F144" s="266">
        <f t="shared" si="35"/>
        <v>-0.10408761835890346</v>
      </c>
      <c r="G144" s="611">
        <f t="shared" ref="G144:G207" si="40">SUM(B138:B144)/7</f>
        <v>100.82894431921719</v>
      </c>
      <c r="H144" s="633">
        <f t="shared" si="36"/>
        <v>-0.1020093917873055</v>
      </c>
      <c r="I144" s="1726" t="s">
        <v>346</v>
      </c>
      <c r="J144" s="2597" t="str">
        <f t="shared" si="31"/>
        <v>---</v>
      </c>
      <c r="K144" s="2594">
        <v>0</v>
      </c>
      <c r="L144" s="1685"/>
      <c r="M144" s="10"/>
      <c r="N144" s="201">
        <v>38565</v>
      </c>
      <c r="O144" s="710">
        <v>101.327</v>
      </c>
      <c r="P144" s="36">
        <f t="shared" si="32"/>
        <v>6.2999999999959755E-3</v>
      </c>
      <c r="Q144" s="263">
        <f t="shared" si="30"/>
        <v>-0.15</v>
      </c>
      <c r="R144" s="394">
        <f t="shared" si="28"/>
        <v>101.28383333333333</v>
      </c>
      <c r="S144" s="297">
        <f t="shared" si="37"/>
        <v>5.9066666666666379E-2</v>
      </c>
      <c r="T144" s="687">
        <f t="shared" ref="T144:T207" si="41">SUM(O138:O144)/7</f>
        <v>101.16818571428573</v>
      </c>
      <c r="U144" s="266">
        <f t="shared" si="39"/>
        <v>2.485714285715801E-2</v>
      </c>
      <c r="V144" s="609" t="str">
        <f t="shared" si="33"/>
        <v>---</v>
      </c>
      <c r="W144" s="247">
        <v>0</v>
      </c>
      <c r="X144" s="645"/>
      <c r="Y144" s="216"/>
    </row>
    <row r="145" spans="1:25">
      <c r="A145" s="2580">
        <v>38596</v>
      </c>
      <c r="B145" s="2615">
        <v>100.46720844123747</v>
      </c>
      <c r="C145" s="2604">
        <f t="shared" si="34"/>
        <v>-5.9621608279911698E-2</v>
      </c>
      <c r="D145" s="1757">
        <f t="shared" si="29"/>
        <v>-0.6</v>
      </c>
      <c r="E145" s="687">
        <f t="shared" si="38"/>
        <v>100.53838484966582</v>
      </c>
      <c r="F145" s="266">
        <f t="shared" si="35"/>
        <v>-8.8283656956676282E-2</v>
      </c>
      <c r="G145" s="611">
        <f t="shared" si="40"/>
        <v>100.73406785476224</v>
      </c>
      <c r="H145" s="633">
        <f t="shared" si="36"/>
        <v>-9.4876464454941356E-2</v>
      </c>
      <c r="I145" s="1726" t="s">
        <v>346</v>
      </c>
      <c r="J145" s="2597" t="str">
        <f t="shared" si="31"/>
        <v>谷</v>
      </c>
      <c r="K145" s="2594">
        <v>-1</v>
      </c>
      <c r="L145" s="1685"/>
      <c r="M145" s="10"/>
      <c r="N145" s="201">
        <v>38596</v>
      </c>
      <c r="O145" s="710">
        <v>101.24930000000001</v>
      </c>
      <c r="P145" s="36">
        <f t="shared" si="32"/>
        <v>-7.7699999999992997E-2</v>
      </c>
      <c r="Q145" s="263">
        <f t="shared" si="30"/>
        <v>-0.14000000000000001</v>
      </c>
      <c r="R145" s="394">
        <f t="shared" ref="R145:R159" si="42">SUM(O143:O145)/3</f>
        <v>101.29899999999999</v>
      </c>
      <c r="S145" s="297">
        <f t="shared" si="37"/>
        <v>1.5166666666658557E-2</v>
      </c>
      <c r="T145" s="687">
        <f t="shared" si="41"/>
        <v>101.188</v>
      </c>
      <c r="U145" s="266">
        <f t="shared" si="39"/>
        <v>1.981428571427557E-2</v>
      </c>
      <c r="V145" s="609" t="str">
        <f t="shared" si="33"/>
        <v>---</v>
      </c>
      <c r="W145" s="247">
        <v>0</v>
      </c>
      <c r="X145" s="645"/>
      <c r="Y145" s="216"/>
    </row>
    <row r="146" spans="1:25">
      <c r="A146" s="2580">
        <v>38626</v>
      </c>
      <c r="B146" s="2615">
        <v>100.47997617733211</v>
      </c>
      <c r="C146" s="2604">
        <f t="shared" si="34"/>
        <v>1.2767736094630777E-2</v>
      </c>
      <c r="D146" s="1757">
        <f t="shared" ref="D146:D209" si="43">ROUND((B146-B134)/B134*100,1)</f>
        <v>-0.7</v>
      </c>
      <c r="E146" s="687">
        <f t="shared" si="38"/>
        <v>100.49133822269566</v>
      </c>
      <c r="F146" s="266">
        <f t="shared" si="35"/>
        <v>-4.704662697015749E-2</v>
      </c>
      <c r="G146" s="611">
        <f t="shared" si="40"/>
        <v>100.65663815185619</v>
      </c>
      <c r="H146" s="633">
        <f t="shared" si="36"/>
        <v>-7.7429702906059106E-2</v>
      </c>
      <c r="I146" s="1726" t="s">
        <v>346</v>
      </c>
      <c r="J146" s="2597" t="str">
        <f t="shared" si="31"/>
        <v>---</v>
      </c>
      <c r="K146" s="2594">
        <v>0</v>
      </c>
      <c r="L146" s="1685"/>
      <c r="M146" s="10"/>
      <c r="N146" s="201">
        <v>38626</v>
      </c>
      <c r="O146" s="710">
        <v>101.363</v>
      </c>
      <c r="P146" s="36">
        <f t="shared" si="32"/>
        <v>0.11369999999999436</v>
      </c>
      <c r="Q146" s="263">
        <f t="shared" ref="Q146:Q209" si="44">ROUND((O146-O134)/O134*100,2)</f>
        <v>-0.02</v>
      </c>
      <c r="R146" s="394">
        <f t="shared" si="42"/>
        <v>101.31310000000001</v>
      </c>
      <c r="S146" s="297">
        <f t="shared" si="37"/>
        <v>1.4100000000013324E-2</v>
      </c>
      <c r="T146" s="687">
        <f t="shared" si="41"/>
        <v>101.24042857142857</v>
      </c>
      <c r="U146" s="266">
        <f t="shared" si="39"/>
        <v>5.2428571428563941E-2</v>
      </c>
      <c r="V146" s="609" t="str">
        <f t="shared" si="33"/>
        <v>---</v>
      </c>
      <c r="W146" s="247">
        <v>0</v>
      </c>
      <c r="X146" s="645"/>
      <c r="Y146" s="216"/>
    </row>
    <row r="147" spans="1:25">
      <c r="A147" s="2580">
        <v>38657</v>
      </c>
      <c r="B147" s="2615">
        <v>100.58295232744869</v>
      </c>
      <c r="C147" s="2604">
        <f t="shared" si="34"/>
        <v>0.10297615011658934</v>
      </c>
      <c r="D147" s="1757">
        <f t="shared" si="43"/>
        <v>-0.7</v>
      </c>
      <c r="E147" s="687">
        <f t="shared" si="38"/>
        <v>100.51004564867276</v>
      </c>
      <c r="F147" s="266">
        <f t="shared" si="35"/>
        <v>1.8707425977098069E-2</v>
      </c>
      <c r="G147" s="611">
        <f t="shared" si="40"/>
        <v>100.60703362435426</v>
      </c>
      <c r="H147" s="633">
        <f t="shared" si="36"/>
        <v>-4.9604527501927009E-2</v>
      </c>
      <c r="I147" s="1726" t="s">
        <v>349</v>
      </c>
      <c r="J147" s="2597" t="str">
        <f t="shared" si="31"/>
        <v>---</v>
      </c>
      <c r="K147" s="2594">
        <v>0</v>
      </c>
      <c r="L147" s="1685"/>
      <c r="M147" s="10"/>
      <c r="N147" s="201">
        <v>38657</v>
      </c>
      <c r="O147" s="710">
        <v>101.4971</v>
      </c>
      <c r="P147" s="36">
        <f t="shared" si="32"/>
        <v>0.13410000000000366</v>
      </c>
      <c r="Q147" s="263">
        <f t="shared" si="44"/>
        <v>0.2</v>
      </c>
      <c r="R147" s="394">
        <f t="shared" si="42"/>
        <v>101.3698</v>
      </c>
      <c r="S147" s="297">
        <f t="shared" si="37"/>
        <v>5.6699999999992201E-2</v>
      </c>
      <c r="T147" s="687">
        <f t="shared" si="41"/>
        <v>101.30152857142858</v>
      </c>
      <c r="U147" s="266">
        <f t="shared" si="39"/>
        <v>6.1100000000010368E-2</v>
      </c>
      <c r="V147" s="609" t="str">
        <f t="shared" si="33"/>
        <v>---</v>
      </c>
      <c r="W147" s="247">
        <v>0</v>
      </c>
      <c r="X147" s="645"/>
      <c r="Y147" s="216"/>
    </row>
    <row r="148" spans="1:25">
      <c r="A148" s="2581">
        <v>38687</v>
      </c>
      <c r="B148" s="2615">
        <v>100.75069865660848</v>
      </c>
      <c r="C148" s="2605">
        <f t="shared" si="34"/>
        <v>0.16774632915978316</v>
      </c>
      <c r="D148" s="1758">
        <f t="shared" si="43"/>
        <v>-0.5</v>
      </c>
      <c r="E148" s="688">
        <f t="shared" si="38"/>
        <v>100.60454238712975</v>
      </c>
      <c r="F148" s="267">
        <f t="shared" si="35"/>
        <v>9.4496738456996354E-2</v>
      </c>
      <c r="G148" s="612">
        <f t="shared" si="40"/>
        <v>100.59440587464204</v>
      </c>
      <c r="H148" s="634">
        <f t="shared" si="36"/>
        <v>-1.2627749712223135E-2</v>
      </c>
      <c r="I148" s="1727" t="s">
        <v>349</v>
      </c>
      <c r="J148" s="2598" t="str">
        <f t="shared" si="31"/>
        <v>---</v>
      </c>
      <c r="K148" s="2594">
        <v>0</v>
      </c>
      <c r="L148" s="1686"/>
      <c r="M148" s="10"/>
      <c r="N148" s="202">
        <v>38687</v>
      </c>
      <c r="O148" s="710">
        <v>101.611</v>
      </c>
      <c r="P148" s="36">
        <f t="shared" si="32"/>
        <v>0.113900000000001</v>
      </c>
      <c r="Q148" s="543">
        <f t="shared" si="44"/>
        <v>0.47</v>
      </c>
      <c r="R148" s="394">
        <f t="shared" si="42"/>
        <v>101.49036666666666</v>
      </c>
      <c r="S148" s="297">
        <f t="shared" si="37"/>
        <v>0.1205666666666616</v>
      </c>
      <c r="T148" s="688">
        <f t="shared" si="41"/>
        <v>101.36741428571429</v>
      </c>
      <c r="U148" s="267">
        <f t="shared" si="39"/>
        <v>6.5885714285712993E-2</v>
      </c>
      <c r="V148" s="609" t="str">
        <f t="shared" si="33"/>
        <v>---</v>
      </c>
      <c r="W148" s="247">
        <v>0</v>
      </c>
      <c r="X148" s="645"/>
      <c r="Y148" s="216"/>
    </row>
    <row r="149" spans="1:25">
      <c r="A149" s="2580">
        <v>38718</v>
      </c>
      <c r="B149" s="2615">
        <v>101.00196246929316</v>
      </c>
      <c r="C149" s="2604">
        <f t="shared" si="34"/>
        <v>0.25126381268468378</v>
      </c>
      <c r="D149" s="1757">
        <f t="shared" si="43"/>
        <v>-0.2</v>
      </c>
      <c r="E149" s="687">
        <f t="shared" si="38"/>
        <v>100.77853781778344</v>
      </c>
      <c r="F149" s="266">
        <f t="shared" si="35"/>
        <v>0.17399543065369016</v>
      </c>
      <c r="G149" s="611">
        <f t="shared" si="40"/>
        <v>100.63296345423998</v>
      </c>
      <c r="H149" s="633">
        <f t="shared" si="36"/>
        <v>3.8557579597949143E-2</v>
      </c>
      <c r="I149" s="1726" t="s">
        <v>344</v>
      </c>
      <c r="J149" s="2599" t="str">
        <f t="shared" si="31"/>
        <v>---</v>
      </c>
      <c r="K149" s="2594">
        <v>0</v>
      </c>
      <c r="L149" s="1685"/>
      <c r="M149" s="10"/>
      <c r="N149" s="201">
        <v>38718</v>
      </c>
      <c r="O149" s="712">
        <v>101.7978</v>
      </c>
      <c r="P149" s="244">
        <f t="shared" si="32"/>
        <v>0.18679999999999097</v>
      </c>
      <c r="Q149" s="263">
        <f t="shared" si="44"/>
        <v>0.64</v>
      </c>
      <c r="R149" s="642">
        <f t="shared" si="42"/>
        <v>101.63529999999999</v>
      </c>
      <c r="S149" s="643">
        <f t="shared" si="37"/>
        <v>0.14493333333332714</v>
      </c>
      <c r="T149" s="687">
        <f t="shared" si="41"/>
        <v>101.45227142857142</v>
      </c>
      <c r="U149" s="266">
        <f t="shared" si="39"/>
        <v>8.4857142857131862E-2</v>
      </c>
      <c r="V149" s="609" t="str">
        <f t="shared" si="33"/>
        <v>---</v>
      </c>
      <c r="W149" s="247">
        <v>0</v>
      </c>
      <c r="X149" s="645"/>
      <c r="Y149" s="216"/>
    </row>
    <row r="150" spans="1:25">
      <c r="A150" s="2580">
        <v>38749</v>
      </c>
      <c r="B150" s="2615">
        <v>101.28086243837575</v>
      </c>
      <c r="C150" s="2604">
        <f t="shared" si="34"/>
        <v>0.27889996908258752</v>
      </c>
      <c r="D150" s="1757">
        <f t="shared" si="43"/>
        <v>0.1</v>
      </c>
      <c r="E150" s="687">
        <f t="shared" si="38"/>
        <v>101.0111745214258</v>
      </c>
      <c r="F150" s="266">
        <f t="shared" si="35"/>
        <v>0.23263670364235622</v>
      </c>
      <c r="G150" s="611">
        <f t="shared" si="40"/>
        <v>100.72721293711615</v>
      </c>
      <c r="H150" s="633">
        <f t="shared" si="36"/>
        <v>9.4249482876165303E-2</v>
      </c>
      <c r="I150" s="1726" t="s">
        <v>344</v>
      </c>
      <c r="J150" s="2597" t="str">
        <f t="shared" si="31"/>
        <v>---</v>
      </c>
      <c r="K150" s="2594">
        <v>0</v>
      </c>
      <c r="L150" s="1685"/>
      <c r="M150" s="10"/>
      <c r="N150" s="201">
        <v>38749</v>
      </c>
      <c r="O150" s="710">
        <v>101.83929999999999</v>
      </c>
      <c r="P150" s="36">
        <f t="shared" si="32"/>
        <v>4.1499999999999204E-2</v>
      </c>
      <c r="Q150" s="263">
        <f t="shared" si="44"/>
        <v>0.72</v>
      </c>
      <c r="R150" s="394">
        <f t="shared" si="42"/>
        <v>101.74936666666666</v>
      </c>
      <c r="S150" s="297">
        <f t="shared" si="37"/>
        <v>0.1140666666666732</v>
      </c>
      <c r="T150" s="687">
        <f t="shared" si="41"/>
        <v>101.52635714285714</v>
      </c>
      <c r="U150" s="266">
        <f t="shared" si="39"/>
        <v>7.4085714285715198E-2</v>
      </c>
      <c r="V150" s="609" t="str">
        <f t="shared" si="33"/>
        <v>---</v>
      </c>
      <c r="W150" s="247">
        <v>0</v>
      </c>
      <c r="X150" s="645"/>
      <c r="Y150" s="216"/>
    </row>
    <row r="151" spans="1:25">
      <c r="A151" s="2580">
        <v>38777</v>
      </c>
      <c r="B151" s="2615">
        <v>101.54544167539699</v>
      </c>
      <c r="C151" s="2604">
        <f t="shared" si="34"/>
        <v>0.26457923702123765</v>
      </c>
      <c r="D151" s="1757">
        <f t="shared" si="43"/>
        <v>0.5</v>
      </c>
      <c r="E151" s="687">
        <f t="shared" si="38"/>
        <v>101.27608886102196</v>
      </c>
      <c r="F151" s="266">
        <f t="shared" si="35"/>
        <v>0.26491433959616018</v>
      </c>
      <c r="G151" s="611">
        <f t="shared" si="40"/>
        <v>100.87272888367038</v>
      </c>
      <c r="H151" s="633">
        <f t="shared" si="36"/>
        <v>0.14551594655422662</v>
      </c>
      <c r="I151" s="1726" t="s">
        <v>344</v>
      </c>
      <c r="J151" s="2597" t="str">
        <f t="shared" si="31"/>
        <v>---</v>
      </c>
      <c r="K151" s="2594">
        <v>0</v>
      </c>
      <c r="L151" s="1685"/>
      <c r="M151" s="10"/>
      <c r="N151" s="201">
        <v>38777</v>
      </c>
      <c r="O151" s="710">
        <v>101.73690000000001</v>
      </c>
      <c r="P151" s="36">
        <f t="shared" si="32"/>
        <v>-0.10239999999998872</v>
      </c>
      <c r="Q151" s="263">
        <f t="shared" si="44"/>
        <v>0.73</v>
      </c>
      <c r="R151" s="394">
        <f t="shared" si="42"/>
        <v>101.79133333333333</v>
      </c>
      <c r="S151" s="297">
        <f t="shared" si="37"/>
        <v>4.1966666666667152E-2</v>
      </c>
      <c r="T151" s="687">
        <f t="shared" si="41"/>
        <v>101.58491428571428</v>
      </c>
      <c r="U151" s="266">
        <f t="shared" si="39"/>
        <v>5.8557142857139866E-2</v>
      </c>
      <c r="V151" s="609" t="str">
        <f t="shared" si="33"/>
        <v>---</v>
      </c>
      <c r="W151" s="247">
        <v>0</v>
      </c>
      <c r="X151" s="645"/>
      <c r="Y151" s="216"/>
    </row>
    <row r="152" spans="1:25">
      <c r="A152" s="2580">
        <v>38808</v>
      </c>
      <c r="B152" s="2615">
        <v>101.79424245146805</v>
      </c>
      <c r="C152" s="2604">
        <f t="shared" si="34"/>
        <v>0.24880077607106443</v>
      </c>
      <c r="D152" s="1757">
        <f t="shared" si="43"/>
        <v>0.9</v>
      </c>
      <c r="E152" s="687">
        <f t="shared" si="38"/>
        <v>101.5401821884136</v>
      </c>
      <c r="F152" s="266">
        <f t="shared" si="35"/>
        <v>0.2640933273916346</v>
      </c>
      <c r="G152" s="611">
        <f t="shared" si="40"/>
        <v>101.06230517084616</v>
      </c>
      <c r="H152" s="633">
        <f t="shared" si="36"/>
        <v>0.18957628717578245</v>
      </c>
      <c r="I152" s="1726" t="s">
        <v>344</v>
      </c>
      <c r="J152" s="2597" t="str">
        <f t="shared" si="31"/>
        <v>---</v>
      </c>
      <c r="K152" s="2594">
        <v>0</v>
      </c>
      <c r="L152" s="1685"/>
      <c r="M152" s="10"/>
      <c r="N152" s="201">
        <v>38808</v>
      </c>
      <c r="O152" s="710">
        <v>101.6977</v>
      </c>
      <c r="P152" s="36">
        <f t="shared" si="32"/>
        <v>-3.9200000000008117E-2</v>
      </c>
      <c r="Q152" s="263">
        <f t="shared" si="44"/>
        <v>0.62</v>
      </c>
      <c r="R152" s="394">
        <f t="shared" si="42"/>
        <v>101.75796666666668</v>
      </c>
      <c r="S152" s="297">
        <f t="shared" si="37"/>
        <v>-3.3366666666651668E-2</v>
      </c>
      <c r="T152" s="687">
        <f t="shared" si="41"/>
        <v>101.64897142857141</v>
      </c>
      <c r="U152" s="266">
        <f t="shared" si="39"/>
        <v>6.4057142857137706E-2</v>
      </c>
      <c r="V152" s="609" t="str">
        <f t="shared" si="33"/>
        <v>---</v>
      </c>
      <c r="W152" s="247">
        <v>0</v>
      </c>
      <c r="X152" s="645"/>
      <c r="Y152" s="216"/>
    </row>
    <row r="153" spans="1:25">
      <c r="A153" s="2580">
        <v>38838</v>
      </c>
      <c r="B153" s="2615">
        <v>102.01648621607011</v>
      </c>
      <c r="C153" s="2604">
        <f t="shared" si="34"/>
        <v>0.22224376460205519</v>
      </c>
      <c r="D153" s="1757">
        <f t="shared" si="43"/>
        <v>1.2</v>
      </c>
      <c r="E153" s="687">
        <f t="shared" si="38"/>
        <v>101.78539011431172</v>
      </c>
      <c r="F153" s="266">
        <f t="shared" si="35"/>
        <v>0.24520792589812856</v>
      </c>
      <c r="G153" s="611">
        <f t="shared" si="40"/>
        <v>101.28180660495161</v>
      </c>
      <c r="H153" s="633">
        <f t="shared" si="36"/>
        <v>0.21950143410545309</v>
      </c>
      <c r="I153" s="1726" t="s">
        <v>344</v>
      </c>
      <c r="J153" s="2597" t="str">
        <f t="shared" si="31"/>
        <v>---</v>
      </c>
      <c r="K153" s="2594">
        <v>0</v>
      </c>
      <c r="L153" s="1685"/>
      <c r="M153" s="10"/>
      <c r="N153" s="201">
        <v>38838</v>
      </c>
      <c r="O153" s="710">
        <v>101.5744</v>
      </c>
      <c r="P153" s="36">
        <f t="shared" si="32"/>
        <v>-0.12330000000000041</v>
      </c>
      <c r="Q153" s="263">
        <f t="shared" si="44"/>
        <v>0.42</v>
      </c>
      <c r="R153" s="394">
        <f t="shared" si="42"/>
        <v>101.66966666666667</v>
      </c>
      <c r="S153" s="297">
        <f t="shared" si="37"/>
        <v>-8.830000000000382E-2</v>
      </c>
      <c r="T153" s="687">
        <f t="shared" si="41"/>
        <v>101.67917142857141</v>
      </c>
      <c r="U153" s="266">
        <f t="shared" si="39"/>
        <v>3.0199999999993565E-2</v>
      </c>
      <c r="V153" s="609" t="str">
        <f t="shared" si="33"/>
        <v>---</v>
      </c>
      <c r="W153" s="247">
        <v>0</v>
      </c>
      <c r="X153" s="645"/>
      <c r="Y153" s="216"/>
    </row>
    <row r="154" spans="1:25">
      <c r="A154" s="2580">
        <v>38869</v>
      </c>
      <c r="B154" s="2615">
        <v>102.19479419634081</v>
      </c>
      <c r="C154" s="2604">
        <f t="shared" si="34"/>
        <v>0.17830798027070216</v>
      </c>
      <c r="D154" s="1757">
        <f t="shared" si="43"/>
        <v>1.5</v>
      </c>
      <c r="E154" s="687">
        <f t="shared" si="38"/>
        <v>102.00184095462633</v>
      </c>
      <c r="F154" s="266">
        <f t="shared" si="35"/>
        <v>0.21645084031460726</v>
      </c>
      <c r="G154" s="611">
        <f t="shared" si="40"/>
        <v>101.51206972907904</v>
      </c>
      <c r="H154" s="633">
        <f t="shared" si="36"/>
        <v>0.23026312412743266</v>
      </c>
      <c r="I154" s="1726" t="s">
        <v>344</v>
      </c>
      <c r="J154" s="2597" t="str">
        <f t="shared" si="31"/>
        <v>---</v>
      </c>
      <c r="K154" s="2594">
        <v>0</v>
      </c>
      <c r="L154" s="1685"/>
      <c r="M154" s="10"/>
      <c r="N154" s="201">
        <v>38869</v>
      </c>
      <c r="O154" s="710">
        <v>101.4011</v>
      </c>
      <c r="P154" s="36">
        <f t="shared" si="32"/>
        <v>-0.17329999999999757</v>
      </c>
      <c r="Q154" s="263">
        <f t="shared" si="44"/>
        <v>0.19</v>
      </c>
      <c r="R154" s="394">
        <f t="shared" si="42"/>
        <v>101.55773333333333</v>
      </c>
      <c r="S154" s="297">
        <f t="shared" si="37"/>
        <v>-0.1119333333333401</v>
      </c>
      <c r="T154" s="687">
        <f t="shared" si="41"/>
        <v>101.66545714285714</v>
      </c>
      <c r="U154" s="266">
        <f t="shared" si="39"/>
        <v>-1.3714285714272023E-2</v>
      </c>
      <c r="V154" s="609" t="str">
        <f t="shared" si="33"/>
        <v>---</v>
      </c>
      <c r="W154" s="247">
        <v>0</v>
      </c>
      <c r="X154" s="645"/>
      <c r="Y154" s="216"/>
    </row>
    <row r="155" spans="1:25">
      <c r="A155" s="2580">
        <v>38899</v>
      </c>
      <c r="B155" s="2615">
        <v>102.3144044694675</v>
      </c>
      <c r="C155" s="2604">
        <f t="shared" si="34"/>
        <v>0.11961027312669614</v>
      </c>
      <c r="D155" s="1757">
        <f t="shared" si="43"/>
        <v>1.7</v>
      </c>
      <c r="E155" s="687">
        <f t="shared" si="38"/>
        <v>102.17522829395948</v>
      </c>
      <c r="F155" s="266">
        <f t="shared" si="35"/>
        <v>0.17338733933314643</v>
      </c>
      <c r="G155" s="611">
        <f t="shared" si="40"/>
        <v>101.73545627377318</v>
      </c>
      <c r="H155" s="633">
        <f t="shared" si="36"/>
        <v>0.22338654469413655</v>
      </c>
      <c r="I155" s="1726" t="s">
        <v>344</v>
      </c>
      <c r="J155" s="2597" t="str">
        <f t="shared" si="31"/>
        <v>---</v>
      </c>
      <c r="K155" s="2594">
        <v>0</v>
      </c>
      <c r="L155" s="1685"/>
      <c r="M155" s="10"/>
      <c r="N155" s="201">
        <v>38899</v>
      </c>
      <c r="O155" s="710">
        <v>101.3514</v>
      </c>
      <c r="P155" s="36">
        <f t="shared" si="32"/>
        <v>-4.970000000000141E-2</v>
      </c>
      <c r="Q155" s="263">
        <f t="shared" si="44"/>
        <v>0.03</v>
      </c>
      <c r="R155" s="394">
        <f t="shared" si="42"/>
        <v>101.4423</v>
      </c>
      <c r="S155" s="297">
        <f t="shared" si="37"/>
        <v>-0.11543333333332839</v>
      </c>
      <c r="T155" s="687">
        <f t="shared" si="41"/>
        <v>101.62837142857143</v>
      </c>
      <c r="U155" s="266">
        <f t="shared" si="39"/>
        <v>-3.7085714285709059E-2</v>
      </c>
      <c r="V155" s="609" t="str">
        <f t="shared" si="33"/>
        <v>---</v>
      </c>
      <c r="W155" s="247">
        <v>0</v>
      </c>
      <c r="X155" s="645"/>
      <c r="Y155" s="216"/>
    </row>
    <row r="156" spans="1:25">
      <c r="A156" s="2580">
        <v>38930</v>
      </c>
      <c r="B156" s="2615">
        <v>102.38070369784256</v>
      </c>
      <c r="C156" s="2604">
        <f t="shared" si="34"/>
        <v>6.6299228375058306E-2</v>
      </c>
      <c r="D156" s="1757">
        <f t="shared" si="43"/>
        <v>1.8</v>
      </c>
      <c r="E156" s="687">
        <f t="shared" si="38"/>
        <v>102.29663412121697</v>
      </c>
      <c r="F156" s="266">
        <f t="shared" si="35"/>
        <v>0.12140582725749027</v>
      </c>
      <c r="G156" s="611">
        <f t="shared" si="40"/>
        <v>101.93241930642311</v>
      </c>
      <c r="H156" s="633">
        <f t="shared" si="36"/>
        <v>0.19696303264993276</v>
      </c>
      <c r="I156" s="1726" t="s">
        <v>344</v>
      </c>
      <c r="J156" s="2597" t="str">
        <f t="shared" si="31"/>
        <v>---</v>
      </c>
      <c r="K156" s="2594">
        <v>0</v>
      </c>
      <c r="L156" s="1685"/>
      <c r="M156" s="10"/>
      <c r="N156" s="201">
        <v>38930</v>
      </c>
      <c r="O156" s="710">
        <v>101.2771</v>
      </c>
      <c r="P156" s="36">
        <f t="shared" si="32"/>
        <v>-7.4299999999993815E-2</v>
      </c>
      <c r="Q156" s="263">
        <f t="shared" si="44"/>
        <v>-0.05</v>
      </c>
      <c r="R156" s="394">
        <f t="shared" si="42"/>
        <v>101.34320000000001</v>
      </c>
      <c r="S156" s="297">
        <f t="shared" si="37"/>
        <v>-9.909999999999286E-2</v>
      </c>
      <c r="T156" s="687">
        <f t="shared" si="41"/>
        <v>101.5539857142857</v>
      </c>
      <c r="U156" s="266">
        <f t="shared" si="39"/>
        <v>-7.4385714285725157E-2</v>
      </c>
      <c r="V156" s="609" t="str">
        <f t="shared" si="33"/>
        <v>---</v>
      </c>
      <c r="W156" s="247">
        <v>0</v>
      </c>
      <c r="X156" s="645"/>
      <c r="Y156" s="216"/>
    </row>
    <row r="157" spans="1:25">
      <c r="A157" s="2580">
        <v>38961</v>
      </c>
      <c r="B157" s="2615">
        <v>102.38002691666441</v>
      </c>
      <c r="C157" s="2604">
        <f t="shared" si="34"/>
        <v>-6.7678117815717087E-4</v>
      </c>
      <c r="D157" s="1757">
        <f t="shared" si="43"/>
        <v>1.9</v>
      </c>
      <c r="E157" s="687">
        <f t="shared" si="38"/>
        <v>102.35837836132482</v>
      </c>
      <c r="F157" s="266">
        <f t="shared" si="35"/>
        <v>6.1744240107856285E-2</v>
      </c>
      <c r="G157" s="611">
        <f t="shared" si="40"/>
        <v>102.08944280332149</v>
      </c>
      <c r="H157" s="633">
        <f t="shared" si="36"/>
        <v>0.15702349689837547</v>
      </c>
      <c r="I157" s="1726" t="s">
        <v>344</v>
      </c>
      <c r="J157" s="2597" t="str">
        <f t="shared" si="31"/>
        <v>---</v>
      </c>
      <c r="K157" s="2594">
        <v>0</v>
      </c>
      <c r="L157" s="1685"/>
      <c r="M157" s="10"/>
      <c r="N157" s="201">
        <v>38961</v>
      </c>
      <c r="O157" s="710">
        <v>101.25409999999999</v>
      </c>
      <c r="P157" s="36">
        <f t="shared" si="32"/>
        <v>-2.3000000000010346E-2</v>
      </c>
      <c r="Q157" s="263">
        <f t="shared" si="44"/>
        <v>0</v>
      </c>
      <c r="R157" s="394">
        <f t="shared" si="42"/>
        <v>101.2942</v>
      </c>
      <c r="S157" s="297">
        <f t="shared" si="37"/>
        <v>-4.9000000000006594E-2</v>
      </c>
      <c r="T157" s="687">
        <f t="shared" si="41"/>
        <v>101.47038571428571</v>
      </c>
      <c r="U157" s="266">
        <f t="shared" si="39"/>
        <v>-8.3599999999989905E-2</v>
      </c>
      <c r="V157" s="609" t="str">
        <f t="shared" si="33"/>
        <v>---</v>
      </c>
      <c r="W157" s="247">
        <v>0</v>
      </c>
      <c r="X157" s="645"/>
      <c r="Y157" s="216"/>
    </row>
    <row r="158" spans="1:25">
      <c r="A158" s="2580">
        <v>38991</v>
      </c>
      <c r="B158" s="2615">
        <v>102.30155337735498</v>
      </c>
      <c r="C158" s="2604">
        <f t="shared" si="34"/>
        <v>-7.847353930942802E-2</v>
      </c>
      <c r="D158" s="1757">
        <f t="shared" si="43"/>
        <v>1.8</v>
      </c>
      <c r="E158" s="687">
        <f t="shared" si="38"/>
        <v>102.35409466395397</v>
      </c>
      <c r="F158" s="266">
        <f t="shared" si="35"/>
        <v>-4.2836973708517689E-3</v>
      </c>
      <c r="G158" s="611">
        <f t="shared" si="40"/>
        <v>102.19745876074406</v>
      </c>
      <c r="H158" s="633">
        <f t="shared" si="36"/>
        <v>0.10801595742256609</v>
      </c>
      <c r="I158" s="1726" t="s">
        <v>349</v>
      </c>
      <c r="J158" s="2597" t="str">
        <f t="shared" si="31"/>
        <v>---</v>
      </c>
      <c r="K158" s="2594">
        <v>0</v>
      </c>
      <c r="L158" s="1685"/>
      <c r="M158" s="10"/>
      <c r="N158" s="201">
        <v>38991</v>
      </c>
      <c r="O158" s="710">
        <v>101.4087</v>
      </c>
      <c r="P158" s="36">
        <f t="shared" si="32"/>
        <v>0.15460000000000207</v>
      </c>
      <c r="Q158" s="263">
        <f t="shared" si="44"/>
        <v>0.05</v>
      </c>
      <c r="R158" s="394">
        <f t="shared" si="42"/>
        <v>101.31330000000001</v>
      </c>
      <c r="S158" s="297">
        <f t="shared" si="37"/>
        <v>1.9100000000008777E-2</v>
      </c>
      <c r="T158" s="687">
        <f t="shared" si="41"/>
        <v>101.4235</v>
      </c>
      <c r="U158" s="266">
        <f t="shared" si="39"/>
        <v>-4.6885714285707536E-2</v>
      </c>
      <c r="V158" s="609" t="str">
        <f t="shared" si="33"/>
        <v>---</v>
      </c>
      <c r="W158" s="247">
        <v>0</v>
      </c>
      <c r="X158" s="645"/>
      <c r="Y158" s="216"/>
    </row>
    <row r="159" spans="1:25">
      <c r="A159" s="2580">
        <v>39022</v>
      </c>
      <c r="B159" s="2615">
        <v>102.17034567636802</v>
      </c>
      <c r="C159" s="2604">
        <f t="shared" si="34"/>
        <v>-0.13120770098696255</v>
      </c>
      <c r="D159" s="1757">
        <f t="shared" si="43"/>
        <v>1.6</v>
      </c>
      <c r="E159" s="687">
        <f t="shared" si="38"/>
        <v>102.28397532346247</v>
      </c>
      <c r="F159" s="266">
        <f t="shared" si="35"/>
        <v>-7.0119340491501703E-2</v>
      </c>
      <c r="G159" s="611">
        <f t="shared" si="40"/>
        <v>102.25118779287263</v>
      </c>
      <c r="H159" s="633">
        <f t="shared" si="36"/>
        <v>5.3729032128572385E-2</v>
      </c>
      <c r="I159" s="1726" t="s">
        <v>349</v>
      </c>
      <c r="J159" s="2597" t="str">
        <f t="shared" si="31"/>
        <v>---</v>
      </c>
      <c r="K159" s="2594">
        <v>0</v>
      </c>
      <c r="L159" s="1685"/>
      <c r="M159" s="10"/>
      <c r="N159" s="201">
        <v>39022</v>
      </c>
      <c r="O159" s="710">
        <v>101.527</v>
      </c>
      <c r="P159" s="36">
        <f t="shared" si="32"/>
        <v>0.11830000000000496</v>
      </c>
      <c r="Q159" s="263">
        <f t="shared" si="44"/>
        <v>0.03</v>
      </c>
      <c r="R159" s="394">
        <f t="shared" si="42"/>
        <v>101.39659999999999</v>
      </c>
      <c r="S159" s="297">
        <f t="shared" si="37"/>
        <v>8.3299999999979946E-2</v>
      </c>
      <c r="T159" s="687">
        <f t="shared" si="41"/>
        <v>101.39911428571429</v>
      </c>
      <c r="U159" s="266">
        <f t="shared" si="39"/>
        <v>-2.4385714285713789E-2</v>
      </c>
      <c r="V159" s="609" t="str">
        <f t="shared" si="33"/>
        <v>---</v>
      </c>
      <c r="W159" s="247">
        <v>0</v>
      </c>
      <c r="X159" s="645"/>
      <c r="Y159" s="216"/>
    </row>
    <row r="160" spans="1:25">
      <c r="A160" s="2580">
        <v>39052</v>
      </c>
      <c r="B160" s="2615">
        <v>102.00053624955231</v>
      </c>
      <c r="C160" s="2604">
        <f t="shared" si="34"/>
        <v>-0.16980942681570355</v>
      </c>
      <c r="D160" s="1757">
        <f t="shared" si="43"/>
        <v>1.2</v>
      </c>
      <c r="E160" s="687">
        <f t="shared" si="38"/>
        <v>102.15747843442512</v>
      </c>
      <c r="F160" s="266">
        <f t="shared" si="35"/>
        <v>-0.12649688903735523</v>
      </c>
      <c r="G160" s="611">
        <f t="shared" si="40"/>
        <v>102.24890922622721</v>
      </c>
      <c r="H160" s="633">
        <f t="shared" si="36"/>
        <v>-2.2785666454154807E-3</v>
      </c>
      <c r="I160" s="1726" t="s">
        <v>346</v>
      </c>
      <c r="J160" s="2597" t="str">
        <f t="shared" si="31"/>
        <v>---</v>
      </c>
      <c r="K160" s="2594">
        <v>0</v>
      </c>
      <c r="L160" s="1685"/>
      <c r="M160" s="10"/>
      <c r="N160" s="250">
        <v>39052</v>
      </c>
      <c r="O160" s="714">
        <v>101.5343</v>
      </c>
      <c r="P160" s="253">
        <f t="shared" si="32"/>
        <v>7.3000000000007503E-3</v>
      </c>
      <c r="Q160" s="694">
        <f t="shared" si="44"/>
        <v>-0.08</v>
      </c>
      <c r="R160" s="395">
        <f t="shared" ref="R160:R223" si="45">SUM(O158:O160)/3</f>
        <v>101.49000000000001</v>
      </c>
      <c r="S160" s="298">
        <f t="shared" si="37"/>
        <v>9.3400000000016803E-2</v>
      </c>
      <c r="T160" s="683">
        <f t="shared" si="41"/>
        <v>101.39338571428573</v>
      </c>
      <c r="U160" s="693">
        <f t="shared" si="39"/>
        <v>-5.7285714285626455E-3</v>
      </c>
      <c r="V160" s="608" t="str">
        <f t="shared" si="33"/>
        <v>山</v>
      </c>
      <c r="W160" s="252">
        <v>1</v>
      </c>
      <c r="X160" s="645"/>
      <c r="Y160" s="216"/>
    </row>
    <row r="161" spans="1:25">
      <c r="A161" s="2582">
        <v>39083</v>
      </c>
      <c r="B161" s="2615">
        <v>101.82202971774031</v>
      </c>
      <c r="C161" s="2606">
        <f t="shared" si="34"/>
        <v>-0.17850653181200471</v>
      </c>
      <c r="D161" s="1756">
        <f t="shared" si="43"/>
        <v>0.8</v>
      </c>
      <c r="E161" s="689">
        <f t="shared" si="38"/>
        <v>101.99763721455355</v>
      </c>
      <c r="F161" s="268">
        <f t="shared" si="35"/>
        <v>-0.15984121987156641</v>
      </c>
      <c r="G161" s="613">
        <f t="shared" si="40"/>
        <v>102.19565715785573</v>
      </c>
      <c r="H161" s="635">
        <f t="shared" si="36"/>
        <v>-5.325206837147789E-2</v>
      </c>
      <c r="I161" s="1728" t="s">
        <v>346</v>
      </c>
      <c r="J161" s="2597" t="str">
        <f t="shared" si="31"/>
        <v>---</v>
      </c>
      <c r="K161" s="2594">
        <v>0</v>
      </c>
      <c r="L161" s="1775"/>
      <c r="M161" s="10"/>
      <c r="N161" s="200">
        <v>39083</v>
      </c>
      <c r="O161" s="712">
        <v>101.59780000000001</v>
      </c>
      <c r="P161" s="244">
        <f t="shared" si="32"/>
        <v>6.3500000000004775E-2</v>
      </c>
      <c r="Q161" s="263">
        <f t="shared" si="44"/>
        <v>-0.2</v>
      </c>
      <c r="R161" s="642">
        <f t="shared" si="45"/>
        <v>101.55303333333335</v>
      </c>
      <c r="S161" s="643">
        <f t="shared" si="37"/>
        <v>6.3033333333336827E-2</v>
      </c>
      <c r="T161" s="689">
        <f t="shared" si="41"/>
        <v>101.42148571428572</v>
      </c>
      <c r="U161" s="268">
        <f t="shared" si="39"/>
        <v>2.8099999999994907E-2</v>
      </c>
      <c r="V161" s="609" t="str">
        <f t="shared" si="33"/>
        <v>---</v>
      </c>
      <c r="W161" s="247">
        <v>0</v>
      </c>
      <c r="X161" s="645"/>
      <c r="Y161" s="216"/>
    </row>
    <row r="162" spans="1:25">
      <c r="A162" s="2580">
        <v>39114</v>
      </c>
      <c r="B162" s="2615">
        <v>101.67169321436961</v>
      </c>
      <c r="C162" s="2604">
        <f t="shared" si="34"/>
        <v>-0.1503365033706956</v>
      </c>
      <c r="D162" s="1757">
        <f t="shared" si="43"/>
        <v>0.4</v>
      </c>
      <c r="E162" s="687">
        <f t="shared" si="38"/>
        <v>101.83141972722075</v>
      </c>
      <c r="F162" s="266">
        <f t="shared" si="35"/>
        <v>-0.16621748733280128</v>
      </c>
      <c r="G162" s="611">
        <f t="shared" si="40"/>
        <v>102.1038412642703</v>
      </c>
      <c r="H162" s="633">
        <f t="shared" si="36"/>
        <v>-9.1815893585433628E-2</v>
      </c>
      <c r="I162" s="1726" t="s">
        <v>346</v>
      </c>
      <c r="J162" s="2597" t="str">
        <f t="shared" si="31"/>
        <v>---</v>
      </c>
      <c r="K162" s="2594">
        <v>0</v>
      </c>
      <c r="L162" s="1685"/>
      <c r="M162" s="10"/>
      <c r="N162" s="201">
        <v>39114</v>
      </c>
      <c r="O162" s="710">
        <v>101.5399</v>
      </c>
      <c r="P162" s="36">
        <f t="shared" si="32"/>
        <v>-5.7900000000003615E-2</v>
      </c>
      <c r="Q162" s="263">
        <f t="shared" si="44"/>
        <v>-0.28999999999999998</v>
      </c>
      <c r="R162" s="394">
        <f t="shared" si="45"/>
        <v>101.55733333333335</v>
      </c>
      <c r="S162" s="297">
        <f t="shared" si="37"/>
        <v>4.3000000000006366E-3</v>
      </c>
      <c r="T162" s="687">
        <f t="shared" si="41"/>
        <v>101.44841428571429</v>
      </c>
      <c r="U162" s="266">
        <f t="shared" si="39"/>
        <v>2.6928571428570081E-2</v>
      </c>
      <c r="V162" s="609" t="str">
        <f t="shared" si="33"/>
        <v>---</v>
      </c>
      <c r="W162" s="247">
        <v>0</v>
      </c>
      <c r="X162" s="645"/>
      <c r="Y162" s="216"/>
    </row>
    <row r="163" spans="1:25">
      <c r="A163" s="2580">
        <v>39142</v>
      </c>
      <c r="B163" s="2615">
        <v>101.51489185561276</v>
      </c>
      <c r="C163" s="2604">
        <f t="shared" si="34"/>
        <v>-0.15680135875685153</v>
      </c>
      <c r="D163" s="1757">
        <f t="shared" si="43"/>
        <v>0</v>
      </c>
      <c r="E163" s="687">
        <f t="shared" si="38"/>
        <v>101.66953826257422</v>
      </c>
      <c r="F163" s="266">
        <f t="shared" si="35"/>
        <v>-0.16188146464652675</v>
      </c>
      <c r="G163" s="611">
        <f t="shared" si="40"/>
        <v>101.98015385823749</v>
      </c>
      <c r="H163" s="633">
        <f t="shared" si="36"/>
        <v>-0.12368740603281481</v>
      </c>
      <c r="I163" s="1726" t="s">
        <v>346</v>
      </c>
      <c r="J163" s="2597" t="str">
        <f t="shared" si="31"/>
        <v>---</v>
      </c>
      <c r="K163" s="2594">
        <v>0</v>
      </c>
      <c r="L163" s="1685"/>
      <c r="M163" s="10"/>
      <c r="N163" s="201">
        <v>39142</v>
      </c>
      <c r="O163" s="710">
        <v>101.3267</v>
      </c>
      <c r="P163" s="36">
        <f t="shared" si="32"/>
        <v>-0.2132000000000005</v>
      </c>
      <c r="Q163" s="263">
        <f t="shared" si="44"/>
        <v>-0.4</v>
      </c>
      <c r="R163" s="394">
        <f t="shared" si="45"/>
        <v>101.48813333333334</v>
      </c>
      <c r="S163" s="297">
        <f t="shared" si="37"/>
        <v>-6.9200000000009254E-2</v>
      </c>
      <c r="T163" s="687">
        <f t="shared" si="41"/>
        <v>101.4555</v>
      </c>
      <c r="U163" s="266">
        <f t="shared" si="39"/>
        <v>7.0857142857079225E-3</v>
      </c>
      <c r="V163" s="609" t="str">
        <f t="shared" si="33"/>
        <v>---</v>
      </c>
      <c r="W163" s="247">
        <v>0</v>
      </c>
      <c r="X163" s="645"/>
      <c r="Y163" s="216"/>
    </row>
    <row r="164" spans="1:25">
      <c r="A164" s="2580">
        <v>39173</v>
      </c>
      <c r="B164" s="2615">
        <v>101.35103345452178</v>
      </c>
      <c r="C164" s="2604">
        <f t="shared" si="34"/>
        <v>-0.16385840109097671</v>
      </c>
      <c r="D164" s="1757">
        <f t="shared" si="43"/>
        <v>-0.4</v>
      </c>
      <c r="E164" s="687">
        <f t="shared" si="38"/>
        <v>101.51253950816805</v>
      </c>
      <c r="F164" s="266">
        <f t="shared" si="35"/>
        <v>-0.15699875440617461</v>
      </c>
      <c r="G164" s="611">
        <f t="shared" si="40"/>
        <v>101.83315479221712</v>
      </c>
      <c r="H164" s="633">
        <f t="shared" si="36"/>
        <v>-0.14699906602037061</v>
      </c>
      <c r="I164" s="1726" t="s">
        <v>346</v>
      </c>
      <c r="J164" s="2597" t="str">
        <f t="shared" si="31"/>
        <v>---</v>
      </c>
      <c r="K164" s="2594">
        <v>0</v>
      </c>
      <c r="L164" s="1685"/>
      <c r="M164" s="10"/>
      <c r="N164" s="201">
        <v>39173</v>
      </c>
      <c r="O164" s="710">
        <v>101.1255</v>
      </c>
      <c r="P164" s="36">
        <f t="shared" si="32"/>
        <v>-0.20120000000000005</v>
      </c>
      <c r="Q164" s="263">
        <f t="shared" si="44"/>
        <v>-0.56000000000000005</v>
      </c>
      <c r="R164" s="394">
        <f t="shared" si="45"/>
        <v>101.33069999999999</v>
      </c>
      <c r="S164" s="297">
        <f t="shared" si="37"/>
        <v>-0.15743333333334419</v>
      </c>
      <c r="T164" s="687">
        <f t="shared" si="41"/>
        <v>101.43712857142857</v>
      </c>
      <c r="U164" s="266">
        <f t="shared" si="39"/>
        <v>-1.8371428571427373E-2</v>
      </c>
      <c r="V164" s="609" t="str">
        <f t="shared" si="33"/>
        <v>---</v>
      </c>
      <c r="W164" s="247">
        <v>0</v>
      </c>
      <c r="X164" s="645"/>
      <c r="Y164" s="216"/>
    </row>
    <row r="165" spans="1:25">
      <c r="A165" s="2580">
        <v>39203</v>
      </c>
      <c r="B165" s="2615">
        <v>101.17474179462585</v>
      </c>
      <c r="C165" s="2604">
        <f t="shared" si="34"/>
        <v>-0.17629165989593787</v>
      </c>
      <c r="D165" s="1757">
        <f t="shared" si="43"/>
        <v>-0.8</v>
      </c>
      <c r="E165" s="687">
        <f t="shared" si="38"/>
        <v>101.34688903492012</v>
      </c>
      <c r="F165" s="266">
        <f t="shared" si="35"/>
        <v>-0.16565047324792204</v>
      </c>
      <c r="G165" s="611">
        <f t="shared" si="40"/>
        <v>101.6721817089701</v>
      </c>
      <c r="H165" s="633">
        <f t="shared" si="36"/>
        <v>-0.16097308324701487</v>
      </c>
      <c r="I165" s="1726" t="s">
        <v>346</v>
      </c>
      <c r="J165" s="2597" t="str">
        <f t="shared" si="31"/>
        <v>---</v>
      </c>
      <c r="K165" s="2594">
        <v>0</v>
      </c>
      <c r="L165" s="1685"/>
      <c r="M165" s="10"/>
      <c r="N165" s="201">
        <v>39203</v>
      </c>
      <c r="O165" s="710">
        <v>100.8839</v>
      </c>
      <c r="P165" s="36">
        <f t="shared" si="32"/>
        <v>-0.24160000000000537</v>
      </c>
      <c r="Q165" s="263">
        <f t="shared" si="44"/>
        <v>-0.68</v>
      </c>
      <c r="R165" s="394">
        <f t="shared" si="45"/>
        <v>101.11203333333333</v>
      </c>
      <c r="S165" s="297">
        <f t="shared" si="37"/>
        <v>-0.2186666666666639</v>
      </c>
      <c r="T165" s="687">
        <f t="shared" si="41"/>
        <v>101.36215714285716</v>
      </c>
      <c r="U165" s="266">
        <f t="shared" si="39"/>
        <v>-7.4971428571416254E-2</v>
      </c>
      <c r="V165" s="609" t="str">
        <f t="shared" si="33"/>
        <v>---</v>
      </c>
      <c r="W165" s="247">
        <v>0</v>
      </c>
      <c r="X165" s="645"/>
      <c r="Y165" s="216"/>
    </row>
    <row r="166" spans="1:25">
      <c r="A166" s="2580">
        <v>39234</v>
      </c>
      <c r="B166" s="2615">
        <v>100.9733663020164</v>
      </c>
      <c r="C166" s="2604">
        <f t="shared" si="34"/>
        <v>-0.20137549260944354</v>
      </c>
      <c r="D166" s="1757">
        <f t="shared" si="43"/>
        <v>-1.2</v>
      </c>
      <c r="E166" s="687">
        <f t="shared" si="38"/>
        <v>101.16638051705468</v>
      </c>
      <c r="F166" s="266">
        <f t="shared" si="35"/>
        <v>-0.18050851786544797</v>
      </c>
      <c r="G166" s="611">
        <f t="shared" si="40"/>
        <v>101.5011846554913</v>
      </c>
      <c r="H166" s="633">
        <f t="shared" si="36"/>
        <v>-0.1709970534787999</v>
      </c>
      <c r="I166" s="1726" t="s">
        <v>346</v>
      </c>
      <c r="J166" s="2597" t="str">
        <f t="shared" si="31"/>
        <v>---</v>
      </c>
      <c r="K166" s="2594">
        <v>0</v>
      </c>
      <c r="L166" s="1685"/>
      <c r="M166" s="10"/>
      <c r="N166" s="201">
        <v>39234</v>
      </c>
      <c r="O166" s="710">
        <v>100.6134</v>
      </c>
      <c r="P166" s="36">
        <f t="shared" si="32"/>
        <v>-0.27049999999999841</v>
      </c>
      <c r="Q166" s="263">
        <f t="shared" si="44"/>
        <v>-0.78</v>
      </c>
      <c r="R166" s="394">
        <f t="shared" si="45"/>
        <v>100.87426666666666</v>
      </c>
      <c r="S166" s="297">
        <f t="shared" si="37"/>
        <v>-0.23776666666667268</v>
      </c>
      <c r="T166" s="687">
        <f t="shared" si="41"/>
        <v>101.23164285714286</v>
      </c>
      <c r="U166" s="266">
        <f t="shared" si="39"/>
        <v>-0.13051428571429824</v>
      </c>
      <c r="V166" s="609" t="str">
        <f t="shared" si="33"/>
        <v>---</v>
      </c>
      <c r="W166" s="247">
        <v>0</v>
      </c>
      <c r="X166" s="645"/>
      <c r="Y166" s="216"/>
    </row>
    <row r="167" spans="1:25">
      <c r="A167" s="2580">
        <v>39264</v>
      </c>
      <c r="B167" s="2615">
        <v>100.79971146684784</v>
      </c>
      <c r="C167" s="2604">
        <f t="shared" si="34"/>
        <v>-0.17365483516856273</v>
      </c>
      <c r="D167" s="1757">
        <f t="shared" si="43"/>
        <v>-1.5</v>
      </c>
      <c r="E167" s="687">
        <f t="shared" si="38"/>
        <v>100.98260652116336</v>
      </c>
      <c r="F167" s="266">
        <f t="shared" si="35"/>
        <v>-0.18377399589131471</v>
      </c>
      <c r="G167" s="611">
        <f t="shared" si="40"/>
        <v>101.32963825796207</v>
      </c>
      <c r="H167" s="633">
        <f t="shared" si="36"/>
        <v>-0.17154639752922662</v>
      </c>
      <c r="I167" s="1726" t="s">
        <v>346</v>
      </c>
      <c r="J167" s="2597" t="str">
        <f t="shared" si="31"/>
        <v>---</v>
      </c>
      <c r="K167" s="2594">
        <v>0</v>
      </c>
      <c r="L167" s="1685"/>
      <c r="M167" s="10"/>
      <c r="N167" s="201">
        <v>39264</v>
      </c>
      <c r="O167" s="710">
        <v>100.438</v>
      </c>
      <c r="P167" s="36">
        <f t="shared" si="32"/>
        <v>-0.17539999999999623</v>
      </c>
      <c r="Q167" s="263">
        <f t="shared" si="44"/>
        <v>-0.9</v>
      </c>
      <c r="R167" s="394">
        <f t="shared" si="45"/>
        <v>100.6451</v>
      </c>
      <c r="S167" s="297">
        <f t="shared" si="37"/>
        <v>-0.22916666666665719</v>
      </c>
      <c r="T167" s="687">
        <f t="shared" si="41"/>
        <v>101.07502857142856</v>
      </c>
      <c r="U167" s="266">
        <f t="shared" si="39"/>
        <v>-0.15661428571429781</v>
      </c>
      <c r="V167" s="609" t="str">
        <f t="shared" si="33"/>
        <v>---</v>
      </c>
      <c r="W167" s="247">
        <v>0</v>
      </c>
      <c r="X167" s="645"/>
      <c r="Y167" s="216"/>
    </row>
    <row r="168" spans="1:25">
      <c r="A168" s="2580">
        <v>39295</v>
      </c>
      <c r="B168" s="2615">
        <v>100.65045300422804</v>
      </c>
      <c r="C168" s="2604">
        <f t="shared" si="34"/>
        <v>-0.14925846261979814</v>
      </c>
      <c r="D168" s="1757">
        <f t="shared" si="43"/>
        <v>-1.7</v>
      </c>
      <c r="E168" s="687">
        <f t="shared" si="38"/>
        <v>100.80784359103076</v>
      </c>
      <c r="F168" s="266">
        <f t="shared" si="35"/>
        <v>-0.17476293013260147</v>
      </c>
      <c r="G168" s="611">
        <f t="shared" si="40"/>
        <v>101.16227015603174</v>
      </c>
      <c r="H168" s="633">
        <f t="shared" si="36"/>
        <v>-0.16736810193033591</v>
      </c>
      <c r="I168" s="1726" t="s">
        <v>346</v>
      </c>
      <c r="J168" s="2597" t="str">
        <f t="shared" si="31"/>
        <v>---</v>
      </c>
      <c r="K168" s="2594">
        <v>0</v>
      </c>
      <c r="L168" s="1685"/>
      <c r="M168" s="10"/>
      <c r="N168" s="201">
        <v>39295</v>
      </c>
      <c r="O168" s="710">
        <v>100.3126</v>
      </c>
      <c r="P168" s="36">
        <f t="shared" si="32"/>
        <v>-0.12539999999999907</v>
      </c>
      <c r="Q168" s="263">
        <f t="shared" si="44"/>
        <v>-0.95</v>
      </c>
      <c r="R168" s="394">
        <f t="shared" si="45"/>
        <v>100.45466666666668</v>
      </c>
      <c r="S168" s="297">
        <f t="shared" si="37"/>
        <v>-0.19043333333331702</v>
      </c>
      <c r="T168" s="687">
        <f t="shared" si="41"/>
        <v>100.89142857142858</v>
      </c>
      <c r="U168" s="266">
        <f t="shared" si="39"/>
        <v>-0.18359999999998422</v>
      </c>
      <c r="V168" s="609" t="str">
        <f t="shared" si="33"/>
        <v>---</v>
      </c>
      <c r="W168" s="247">
        <v>0</v>
      </c>
      <c r="X168" s="645"/>
      <c r="Y168" s="216"/>
    </row>
    <row r="169" spans="1:25">
      <c r="A169" s="2580">
        <v>39326</v>
      </c>
      <c r="B169" s="2615">
        <v>100.56295364399357</v>
      </c>
      <c r="C169" s="2604">
        <f t="shared" si="34"/>
        <v>-8.7499360234474466E-2</v>
      </c>
      <c r="D169" s="1757">
        <f t="shared" si="43"/>
        <v>-1.8</v>
      </c>
      <c r="E169" s="687">
        <f t="shared" si="38"/>
        <v>100.67103937168982</v>
      </c>
      <c r="F169" s="266">
        <f t="shared" si="35"/>
        <v>-0.13680421934094511</v>
      </c>
      <c r="G169" s="611">
        <f t="shared" si="40"/>
        <v>101.00387878883518</v>
      </c>
      <c r="H169" s="633">
        <f t="shared" si="36"/>
        <v>-0.15839136719655755</v>
      </c>
      <c r="I169" s="1726" t="s">
        <v>346</v>
      </c>
      <c r="J169" s="2597" t="str">
        <f t="shared" si="31"/>
        <v>---</v>
      </c>
      <c r="K169" s="2594">
        <v>0</v>
      </c>
      <c r="L169" s="1685"/>
      <c r="M169" s="10"/>
      <c r="N169" s="201">
        <v>39326</v>
      </c>
      <c r="O169" s="710">
        <v>100.1438</v>
      </c>
      <c r="P169" s="36">
        <f t="shared" si="32"/>
        <v>-0.1688000000000045</v>
      </c>
      <c r="Q169" s="263">
        <f t="shared" si="44"/>
        <v>-1.1000000000000001</v>
      </c>
      <c r="R169" s="394">
        <f t="shared" si="45"/>
        <v>100.29813333333334</v>
      </c>
      <c r="S169" s="297">
        <f t="shared" si="37"/>
        <v>-0.15653333333334274</v>
      </c>
      <c r="T169" s="687">
        <f t="shared" si="41"/>
        <v>100.69198571428572</v>
      </c>
      <c r="U169" s="266">
        <f t="shared" si="39"/>
        <v>-0.1994428571428557</v>
      </c>
      <c r="V169" s="609" t="str">
        <f t="shared" si="33"/>
        <v>---</v>
      </c>
      <c r="W169" s="247">
        <v>0</v>
      </c>
      <c r="X169" s="645"/>
      <c r="Y169" s="216"/>
    </row>
    <row r="170" spans="1:25">
      <c r="A170" s="2580">
        <v>39356</v>
      </c>
      <c r="B170" s="2615">
        <v>100.56305521433379</v>
      </c>
      <c r="C170" s="2604">
        <f t="shared" si="34"/>
        <v>1.0157034022029165E-4</v>
      </c>
      <c r="D170" s="1757">
        <f t="shared" si="43"/>
        <v>-1.7</v>
      </c>
      <c r="E170" s="687">
        <f t="shared" si="38"/>
        <v>100.59215395418512</v>
      </c>
      <c r="F170" s="266">
        <f t="shared" si="35"/>
        <v>-7.8885417504693578E-2</v>
      </c>
      <c r="G170" s="611">
        <f t="shared" si="40"/>
        <v>100.86790212579533</v>
      </c>
      <c r="H170" s="633">
        <f t="shared" si="36"/>
        <v>-0.13597666303985534</v>
      </c>
      <c r="I170" s="1726" t="s">
        <v>346</v>
      </c>
      <c r="J170" s="2597" t="str">
        <f t="shared" si="31"/>
        <v>---</v>
      </c>
      <c r="K170" s="2594">
        <v>0</v>
      </c>
      <c r="L170" s="1685"/>
      <c r="M170" s="10"/>
      <c r="N170" s="201">
        <v>39356</v>
      </c>
      <c r="O170" s="710">
        <v>99.859679999999997</v>
      </c>
      <c r="P170" s="36">
        <f t="shared" si="32"/>
        <v>-0.28412000000000148</v>
      </c>
      <c r="Q170" s="263">
        <f t="shared" si="44"/>
        <v>-1.53</v>
      </c>
      <c r="R170" s="394">
        <f t="shared" si="45"/>
        <v>100.10536</v>
      </c>
      <c r="S170" s="297">
        <f t="shared" si="37"/>
        <v>-0.19277333333333502</v>
      </c>
      <c r="T170" s="687">
        <f t="shared" si="41"/>
        <v>100.48241142857144</v>
      </c>
      <c r="U170" s="266">
        <f t="shared" si="39"/>
        <v>-0.20957428571428238</v>
      </c>
      <c r="V170" s="609" t="str">
        <f t="shared" si="33"/>
        <v>---</v>
      </c>
      <c r="W170" s="247">
        <v>0</v>
      </c>
      <c r="X170" s="645"/>
      <c r="Y170" s="216"/>
    </row>
    <row r="171" spans="1:25">
      <c r="A171" s="2580">
        <v>39387</v>
      </c>
      <c r="B171" s="2615">
        <v>100.62601793205026</v>
      </c>
      <c r="C171" s="2604">
        <f t="shared" si="34"/>
        <v>6.2962717716473549E-2</v>
      </c>
      <c r="D171" s="1757">
        <f t="shared" si="43"/>
        <v>-1.5</v>
      </c>
      <c r="E171" s="687">
        <f t="shared" si="38"/>
        <v>100.58400893012588</v>
      </c>
      <c r="F171" s="266">
        <f t="shared" si="35"/>
        <v>-8.1450240592459977E-3</v>
      </c>
      <c r="G171" s="611">
        <f t="shared" si="40"/>
        <v>100.76432847972796</v>
      </c>
      <c r="H171" s="633">
        <f t="shared" si="36"/>
        <v>-0.10357364606736041</v>
      </c>
      <c r="I171" s="1726" t="s">
        <v>350</v>
      </c>
      <c r="J171" s="2597" t="str">
        <f t="shared" si="31"/>
        <v>---</v>
      </c>
      <c r="K171" s="2594">
        <v>0</v>
      </c>
      <c r="L171" s="1685"/>
      <c r="M171" s="10"/>
      <c r="N171" s="201">
        <v>39387</v>
      </c>
      <c r="O171" s="710">
        <v>99.468190000000007</v>
      </c>
      <c r="P171" s="36">
        <f t="shared" si="32"/>
        <v>-0.39148999999999035</v>
      </c>
      <c r="Q171" s="263">
        <f t="shared" si="44"/>
        <v>-2.0299999999999998</v>
      </c>
      <c r="R171" s="394">
        <f t="shared" si="45"/>
        <v>99.823890000000006</v>
      </c>
      <c r="S171" s="297">
        <f t="shared" si="37"/>
        <v>-0.28146999999999878</v>
      </c>
      <c r="T171" s="687">
        <f t="shared" si="41"/>
        <v>100.24565285714286</v>
      </c>
      <c r="U171" s="266">
        <f t="shared" si="39"/>
        <v>-0.23675857142858092</v>
      </c>
      <c r="V171" s="609" t="str">
        <f t="shared" si="33"/>
        <v>---</v>
      </c>
      <c r="W171" s="247">
        <v>0</v>
      </c>
      <c r="X171" s="645"/>
      <c r="Y171" s="216"/>
    </row>
    <row r="172" spans="1:25">
      <c r="A172" s="2581">
        <v>39417</v>
      </c>
      <c r="B172" s="2615">
        <v>100.74848051115355</v>
      </c>
      <c r="C172" s="2605">
        <f t="shared" si="34"/>
        <v>0.12246257910328495</v>
      </c>
      <c r="D172" s="1758">
        <f t="shared" si="43"/>
        <v>-1.2</v>
      </c>
      <c r="E172" s="688">
        <f t="shared" si="38"/>
        <v>100.64585121917919</v>
      </c>
      <c r="F172" s="267">
        <f t="shared" si="35"/>
        <v>6.184228905331679E-2</v>
      </c>
      <c r="G172" s="612">
        <f t="shared" si="40"/>
        <v>100.70343401066047</v>
      </c>
      <c r="H172" s="634">
        <f t="shared" si="36"/>
        <v>-6.0894469067491741E-2</v>
      </c>
      <c r="I172" s="1727" t="s">
        <v>350</v>
      </c>
      <c r="J172" s="2598" t="str">
        <f t="shared" si="31"/>
        <v>---</v>
      </c>
      <c r="K172" s="2594">
        <v>0</v>
      </c>
      <c r="L172" s="1686"/>
      <c r="M172" s="10"/>
      <c r="N172" s="202">
        <v>39417</v>
      </c>
      <c r="O172" s="711">
        <v>99.120800000000003</v>
      </c>
      <c r="P172" s="242">
        <f t="shared" si="32"/>
        <v>-0.34739000000000431</v>
      </c>
      <c r="Q172" s="543">
        <f t="shared" si="44"/>
        <v>-2.38</v>
      </c>
      <c r="R172" s="492">
        <f t="shared" si="45"/>
        <v>99.482889999999998</v>
      </c>
      <c r="S172" s="490">
        <f t="shared" si="37"/>
        <v>-0.34100000000000819</v>
      </c>
      <c r="T172" s="688">
        <f t="shared" si="41"/>
        <v>99.993781428571438</v>
      </c>
      <c r="U172" s="267">
        <f t="shared" si="39"/>
        <v>-0.25187142857141964</v>
      </c>
      <c r="V172" s="609" t="str">
        <f t="shared" si="33"/>
        <v>---</v>
      </c>
      <c r="W172" s="247">
        <v>0</v>
      </c>
      <c r="X172" s="645"/>
      <c r="Y172" s="216"/>
    </row>
    <row r="173" spans="1:25">
      <c r="A173" s="2580">
        <v>39448</v>
      </c>
      <c r="B173" s="2615">
        <v>100.93108827466668</v>
      </c>
      <c r="C173" s="2604">
        <f t="shared" si="34"/>
        <v>0.18260776351313268</v>
      </c>
      <c r="D173" s="1757">
        <f t="shared" si="43"/>
        <v>-0.9</v>
      </c>
      <c r="E173" s="687">
        <f t="shared" si="38"/>
        <v>100.76852890595683</v>
      </c>
      <c r="F173" s="266">
        <f t="shared" si="35"/>
        <v>0.12267768677763513</v>
      </c>
      <c r="G173" s="611">
        <f t="shared" si="40"/>
        <v>100.69739429246768</v>
      </c>
      <c r="H173" s="633">
        <f t="shared" si="36"/>
        <v>-6.0397181927953625E-3</v>
      </c>
      <c r="I173" s="1726" t="s">
        <v>344</v>
      </c>
      <c r="J173" s="2599" t="str">
        <f t="shared" si="31"/>
        <v>---</v>
      </c>
      <c r="K173" s="2594">
        <v>0</v>
      </c>
      <c r="L173" s="1685"/>
      <c r="M173" s="10"/>
      <c r="N173" s="201">
        <v>39448</v>
      </c>
      <c r="O173" s="710">
        <v>98.841650000000001</v>
      </c>
      <c r="P173" s="36">
        <f t="shared" si="32"/>
        <v>-0.27915000000000134</v>
      </c>
      <c r="Q173" s="263">
        <f t="shared" si="44"/>
        <v>-2.71</v>
      </c>
      <c r="R173" s="394">
        <f t="shared" si="45"/>
        <v>99.14354666666668</v>
      </c>
      <c r="S173" s="297">
        <f t="shared" si="37"/>
        <v>-0.33934333333331779</v>
      </c>
      <c r="T173" s="687">
        <f t="shared" si="41"/>
        <v>99.740674285714277</v>
      </c>
      <c r="U173" s="266">
        <f t="shared" si="39"/>
        <v>-0.25310714285716074</v>
      </c>
      <c r="V173" s="609" t="str">
        <f t="shared" si="33"/>
        <v>---</v>
      </c>
      <c r="W173" s="247">
        <v>0</v>
      </c>
      <c r="X173" s="645"/>
      <c r="Y173" s="216"/>
    </row>
    <row r="174" spans="1:25">
      <c r="A174" s="2580">
        <v>39479</v>
      </c>
      <c r="B174" s="2615">
        <v>101.15569593041138</v>
      </c>
      <c r="C174" s="2604">
        <f t="shared" si="34"/>
        <v>0.22460765574470543</v>
      </c>
      <c r="D174" s="1757">
        <f t="shared" si="43"/>
        <v>-0.5</v>
      </c>
      <c r="E174" s="687">
        <f t="shared" si="38"/>
        <v>100.94508823874385</v>
      </c>
      <c r="F174" s="266">
        <f t="shared" si="35"/>
        <v>0.17655933278702207</v>
      </c>
      <c r="G174" s="611">
        <f t="shared" si="40"/>
        <v>100.74824921583389</v>
      </c>
      <c r="H174" s="633">
        <f t="shared" si="36"/>
        <v>5.0854923366216553E-2</v>
      </c>
      <c r="I174" s="1726" t="s">
        <v>344</v>
      </c>
      <c r="J174" s="2597" t="str">
        <f t="shared" si="31"/>
        <v>---</v>
      </c>
      <c r="K174" s="2594">
        <v>0</v>
      </c>
      <c r="L174" s="1685"/>
      <c r="M174" s="10"/>
      <c r="N174" s="201">
        <v>39479</v>
      </c>
      <c r="O174" s="710">
        <v>98.571460000000002</v>
      </c>
      <c r="P174" s="36">
        <f t="shared" si="32"/>
        <v>-0.27018999999999949</v>
      </c>
      <c r="Q174" s="263">
        <f t="shared" si="44"/>
        <v>-2.92</v>
      </c>
      <c r="R174" s="394">
        <f t="shared" si="45"/>
        <v>98.844636666666659</v>
      </c>
      <c r="S174" s="297">
        <f t="shared" si="37"/>
        <v>-0.29891000000002066</v>
      </c>
      <c r="T174" s="687">
        <f t="shared" si="41"/>
        <v>99.474025714285716</v>
      </c>
      <c r="U174" s="266">
        <f t="shared" si="39"/>
        <v>-0.26664857142856135</v>
      </c>
      <c r="V174" s="609" t="str">
        <f t="shared" si="33"/>
        <v>---</v>
      </c>
      <c r="W174" s="247">
        <v>0</v>
      </c>
      <c r="X174" s="645"/>
      <c r="Y174" s="216"/>
    </row>
    <row r="175" spans="1:25">
      <c r="A175" s="2580">
        <v>39508</v>
      </c>
      <c r="B175" s="2615">
        <v>101.366088848251</v>
      </c>
      <c r="C175" s="2604">
        <f t="shared" si="34"/>
        <v>0.21039291783961289</v>
      </c>
      <c r="D175" s="1757">
        <f t="shared" si="43"/>
        <v>-0.1</v>
      </c>
      <c r="E175" s="687">
        <f t="shared" si="38"/>
        <v>101.15095768444303</v>
      </c>
      <c r="F175" s="266">
        <f t="shared" si="35"/>
        <v>0.20586944569917875</v>
      </c>
      <c r="G175" s="611">
        <f t="shared" si="40"/>
        <v>100.85048290783719</v>
      </c>
      <c r="H175" s="633">
        <f t="shared" si="36"/>
        <v>0.10223369200329557</v>
      </c>
      <c r="I175" s="1726" t="s">
        <v>344</v>
      </c>
      <c r="J175" s="2597" t="str">
        <f t="shared" si="31"/>
        <v>---</v>
      </c>
      <c r="K175" s="2594">
        <v>0</v>
      </c>
      <c r="L175" s="1685"/>
      <c r="M175" s="10"/>
      <c r="N175" s="201">
        <v>39508</v>
      </c>
      <c r="O175" s="710">
        <v>98.253579999999999</v>
      </c>
      <c r="P175" s="36">
        <f t="shared" si="32"/>
        <v>-0.31788000000000238</v>
      </c>
      <c r="Q175" s="263">
        <f t="shared" si="44"/>
        <v>-3.03</v>
      </c>
      <c r="R175" s="394">
        <f t="shared" si="45"/>
        <v>98.555563333333339</v>
      </c>
      <c r="S175" s="297">
        <f t="shared" si="37"/>
        <v>-0.28907333333332019</v>
      </c>
      <c r="T175" s="687">
        <f t="shared" si="41"/>
        <v>99.179880000000011</v>
      </c>
      <c r="U175" s="266">
        <f t="shared" si="39"/>
        <v>-0.29414571428570468</v>
      </c>
      <c r="V175" s="609" t="str">
        <f t="shared" si="33"/>
        <v>---</v>
      </c>
      <c r="W175" s="247">
        <v>0</v>
      </c>
      <c r="X175" s="645"/>
      <c r="Y175" s="216"/>
    </row>
    <row r="176" spans="1:25">
      <c r="A176" s="2580">
        <v>39539</v>
      </c>
      <c r="B176" s="2615">
        <v>101.51298573258163</v>
      </c>
      <c r="C176" s="2604">
        <f t="shared" si="34"/>
        <v>0.14689688433062997</v>
      </c>
      <c r="D176" s="1757">
        <f t="shared" si="43"/>
        <v>0.2</v>
      </c>
      <c r="E176" s="687">
        <f t="shared" si="38"/>
        <v>101.34492350374801</v>
      </c>
      <c r="F176" s="266">
        <f t="shared" si="35"/>
        <v>0.19396581930497803</v>
      </c>
      <c r="G176" s="611">
        <f t="shared" si="40"/>
        <v>100.98620177763549</v>
      </c>
      <c r="H176" s="633">
        <f t="shared" si="36"/>
        <v>0.13571886979829628</v>
      </c>
      <c r="I176" s="1726" t="s">
        <v>344</v>
      </c>
      <c r="J176" s="2597" t="str">
        <f t="shared" si="31"/>
        <v>山</v>
      </c>
      <c r="K176" s="2594">
        <v>1</v>
      </c>
      <c r="L176" s="1685"/>
      <c r="M176" s="10"/>
      <c r="N176" s="201">
        <v>39539</v>
      </c>
      <c r="O176" s="710">
        <v>97.828199999999995</v>
      </c>
      <c r="P176" s="36">
        <f t="shared" si="32"/>
        <v>-0.42538000000000409</v>
      </c>
      <c r="Q176" s="263">
        <f t="shared" si="44"/>
        <v>-3.26</v>
      </c>
      <c r="R176" s="394">
        <f t="shared" si="45"/>
        <v>98.217746666666656</v>
      </c>
      <c r="S176" s="297">
        <f t="shared" si="37"/>
        <v>-0.33781666666668286</v>
      </c>
      <c r="T176" s="687">
        <f t="shared" si="41"/>
        <v>98.849080000000001</v>
      </c>
      <c r="U176" s="266">
        <f t="shared" si="39"/>
        <v>-0.33080000000001064</v>
      </c>
      <c r="V176" s="609" t="str">
        <f t="shared" si="33"/>
        <v>---</v>
      </c>
      <c r="W176" s="247">
        <v>0</v>
      </c>
      <c r="X176" s="645"/>
      <c r="Y176" s="216"/>
    </row>
    <row r="177" spans="1:25">
      <c r="A177" s="2580">
        <v>39569</v>
      </c>
      <c r="B177" s="2615">
        <v>101.50103022820093</v>
      </c>
      <c r="C177" s="2604">
        <f t="shared" si="34"/>
        <v>-1.1955504380694038E-2</v>
      </c>
      <c r="D177" s="1757">
        <f t="shared" si="43"/>
        <v>0.3</v>
      </c>
      <c r="E177" s="687">
        <f t="shared" si="38"/>
        <v>101.46003493634453</v>
      </c>
      <c r="F177" s="266">
        <f t="shared" si="35"/>
        <v>0.11511143259652101</v>
      </c>
      <c r="G177" s="611">
        <f t="shared" si="40"/>
        <v>101.12019820818793</v>
      </c>
      <c r="H177" s="633">
        <f t="shared" si="36"/>
        <v>0.13399643055244326</v>
      </c>
      <c r="I177" s="1726" t="s">
        <v>344</v>
      </c>
      <c r="J177" s="2597" t="str">
        <f t="shared" si="31"/>
        <v>---</v>
      </c>
      <c r="K177" s="2594">
        <v>0</v>
      </c>
      <c r="L177" s="1685"/>
      <c r="M177" s="10"/>
      <c r="N177" s="201">
        <v>39569</v>
      </c>
      <c r="O177" s="710">
        <v>97.384749999999997</v>
      </c>
      <c r="P177" s="36">
        <f t="shared" si="32"/>
        <v>-0.44344999999999857</v>
      </c>
      <c r="Q177" s="263">
        <f t="shared" si="44"/>
        <v>-3.47</v>
      </c>
      <c r="R177" s="394">
        <f t="shared" si="45"/>
        <v>97.822176666666664</v>
      </c>
      <c r="S177" s="297">
        <f t="shared" si="37"/>
        <v>-0.39556999999999221</v>
      </c>
      <c r="T177" s="687">
        <f t="shared" si="41"/>
        <v>98.495518571428576</v>
      </c>
      <c r="U177" s="266">
        <f t="shared" si="39"/>
        <v>-0.35356142857142459</v>
      </c>
      <c r="V177" s="609" t="str">
        <f t="shared" si="33"/>
        <v>---</v>
      </c>
      <c r="W177" s="247">
        <v>0</v>
      </c>
      <c r="X177" s="645"/>
      <c r="Y177" s="216"/>
    </row>
    <row r="178" spans="1:25">
      <c r="A178" s="2580">
        <v>39600</v>
      </c>
      <c r="B178" s="2615">
        <v>101.29181966081339</v>
      </c>
      <c r="C178" s="2604">
        <f t="shared" si="34"/>
        <v>-0.20921056738754373</v>
      </c>
      <c r="D178" s="1757">
        <f t="shared" si="43"/>
        <v>0.3</v>
      </c>
      <c r="E178" s="687">
        <f t="shared" si="38"/>
        <v>101.435278540532</v>
      </c>
      <c r="F178" s="266">
        <f t="shared" si="35"/>
        <v>-2.4756395812531196E-2</v>
      </c>
      <c r="G178" s="611">
        <f t="shared" si="40"/>
        <v>101.21531274086837</v>
      </c>
      <c r="H178" s="633">
        <f t="shared" si="36"/>
        <v>9.5114532680440789E-2</v>
      </c>
      <c r="I178" s="1726" t="s">
        <v>350</v>
      </c>
      <c r="J178" s="2597" t="str">
        <f t="shared" si="31"/>
        <v>---</v>
      </c>
      <c r="K178" s="2594">
        <v>0</v>
      </c>
      <c r="L178" s="1685"/>
      <c r="M178" s="10"/>
      <c r="N178" s="201">
        <v>39600</v>
      </c>
      <c r="O178" s="710">
        <v>97.007840000000002</v>
      </c>
      <c r="P178" s="36">
        <f t="shared" si="32"/>
        <v>-0.37690999999999519</v>
      </c>
      <c r="Q178" s="263">
        <f t="shared" si="44"/>
        <v>-3.58</v>
      </c>
      <c r="R178" s="394">
        <f t="shared" si="45"/>
        <v>97.406929999999988</v>
      </c>
      <c r="S178" s="297">
        <f t="shared" si="37"/>
        <v>-0.41524666666667542</v>
      </c>
      <c r="T178" s="687">
        <f t="shared" si="41"/>
        <v>98.144040000000004</v>
      </c>
      <c r="U178" s="266">
        <f t="shared" si="39"/>
        <v>-0.3514785714285722</v>
      </c>
      <c r="V178" s="609" t="str">
        <f t="shared" si="33"/>
        <v>---</v>
      </c>
      <c r="W178" s="247">
        <v>0</v>
      </c>
      <c r="X178" s="645"/>
      <c r="Y178" s="216"/>
    </row>
    <row r="179" spans="1:25">
      <c r="A179" s="2580">
        <v>39630</v>
      </c>
      <c r="B179" s="2615">
        <v>100.87961341371978</v>
      </c>
      <c r="C179" s="2604">
        <f t="shared" si="34"/>
        <v>-0.4122062470936072</v>
      </c>
      <c r="D179" s="1757">
        <f t="shared" si="43"/>
        <v>0.1</v>
      </c>
      <c r="E179" s="687">
        <f t="shared" si="38"/>
        <v>101.22415443424471</v>
      </c>
      <c r="F179" s="266">
        <f t="shared" si="35"/>
        <v>-0.21112410628728639</v>
      </c>
      <c r="G179" s="611">
        <f t="shared" si="40"/>
        <v>101.23404601266354</v>
      </c>
      <c r="H179" s="633">
        <f t="shared" si="36"/>
        <v>1.8733271795170481E-2</v>
      </c>
      <c r="I179" s="1726" t="s">
        <v>350</v>
      </c>
      <c r="J179" s="2597" t="str">
        <f t="shared" si="31"/>
        <v>---</v>
      </c>
      <c r="K179" s="2594">
        <v>0</v>
      </c>
      <c r="L179" s="1685"/>
      <c r="M179" s="10"/>
      <c r="N179" s="201">
        <v>39630</v>
      </c>
      <c r="O179" s="710">
        <v>96.724080000000001</v>
      </c>
      <c r="P179" s="36">
        <f t="shared" si="32"/>
        <v>-0.2837600000000009</v>
      </c>
      <c r="Q179" s="263">
        <f t="shared" si="44"/>
        <v>-3.7</v>
      </c>
      <c r="R179" s="394">
        <f t="shared" si="45"/>
        <v>97.038889999999995</v>
      </c>
      <c r="S179" s="297">
        <f t="shared" si="37"/>
        <v>-0.36803999999999348</v>
      </c>
      <c r="T179" s="687">
        <f t="shared" si="41"/>
        <v>97.801651428571418</v>
      </c>
      <c r="U179" s="266">
        <f t="shared" si="39"/>
        <v>-0.34238857142858592</v>
      </c>
      <c r="V179" s="609" t="str">
        <f t="shared" si="33"/>
        <v>---</v>
      </c>
      <c r="W179" s="247">
        <v>0</v>
      </c>
      <c r="X179" s="645"/>
      <c r="Y179" s="216"/>
    </row>
    <row r="180" spans="1:25">
      <c r="A180" s="2580">
        <v>39661</v>
      </c>
      <c r="B180" s="2615">
        <v>100.27883408333689</v>
      </c>
      <c r="C180" s="2604">
        <f t="shared" si="34"/>
        <v>-0.60077933038289189</v>
      </c>
      <c r="D180" s="1757">
        <f t="shared" si="43"/>
        <v>-0.4</v>
      </c>
      <c r="E180" s="687">
        <f t="shared" si="38"/>
        <v>100.81675571929003</v>
      </c>
      <c r="F180" s="266">
        <f t="shared" si="35"/>
        <v>-0.40739871495468094</v>
      </c>
      <c r="G180" s="611">
        <f t="shared" si="40"/>
        <v>101.14086684247356</v>
      </c>
      <c r="H180" s="633">
        <f t="shared" si="36"/>
        <v>-9.3179170189984006E-2</v>
      </c>
      <c r="I180" s="1726" t="s">
        <v>346</v>
      </c>
      <c r="J180" s="2597" t="str">
        <f t="shared" si="31"/>
        <v>---</v>
      </c>
      <c r="K180" s="2594">
        <v>0</v>
      </c>
      <c r="L180" s="1685"/>
      <c r="M180" s="10"/>
      <c r="N180" s="201">
        <v>39661</v>
      </c>
      <c r="O180" s="710">
        <v>96.547839999999994</v>
      </c>
      <c r="P180" s="36">
        <f t="shared" si="32"/>
        <v>-0.17624000000000706</v>
      </c>
      <c r="Q180" s="263">
        <f t="shared" si="44"/>
        <v>-3.75</v>
      </c>
      <c r="R180" s="394">
        <f t="shared" si="45"/>
        <v>96.759920000000008</v>
      </c>
      <c r="S180" s="297">
        <f t="shared" si="37"/>
        <v>-0.27896999999998684</v>
      </c>
      <c r="T180" s="687">
        <f t="shared" si="41"/>
        <v>97.473964285714274</v>
      </c>
      <c r="U180" s="266">
        <f t="shared" si="39"/>
        <v>-0.32768714285714395</v>
      </c>
      <c r="V180" s="609" t="str">
        <f t="shared" si="33"/>
        <v>---</v>
      </c>
      <c r="W180" s="247">
        <v>0</v>
      </c>
      <c r="X180" s="645"/>
      <c r="Y180" s="216"/>
    </row>
    <row r="181" spans="1:25">
      <c r="A181" s="2580">
        <v>39692</v>
      </c>
      <c r="B181" s="2615">
        <v>99.503548596032701</v>
      </c>
      <c r="C181" s="2604">
        <f t="shared" si="34"/>
        <v>-0.77528548730418834</v>
      </c>
      <c r="D181" s="1757">
        <f t="shared" si="43"/>
        <v>-1.1000000000000001</v>
      </c>
      <c r="E181" s="687">
        <f t="shared" si="38"/>
        <v>100.22066536436313</v>
      </c>
      <c r="F181" s="266">
        <f t="shared" si="35"/>
        <v>-0.59609035492690055</v>
      </c>
      <c r="G181" s="611">
        <f t="shared" si="40"/>
        <v>100.9048457947052</v>
      </c>
      <c r="H181" s="633">
        <f t="shared" si="36"/>
        <v>-0.23602104776836086</v>
      </c>
      <c r="I181" s="1726" t="s">
        <v>346</v>
      </c>
      <c r="J181" s="2597" t="str">
        <f t="shared" si="31"/>
        <v>---</v>
      </c>
      <c r="K181" s="2594">
        <v>0</v>
      </c>
      <c r="L181" s="1685"/>
      <c r="M181" s="10"/>
      <c r="N181" s="201">
        <v>39692</v>
      </c>
      <c r="O181" s="710">
        <v>96.461650000000006</v>
      </c>
      <c r="P181" s="36">
        <f t="shared" si="32"/>
        <v>-8.6189999999987776E-2</v>
      </c>
      <c r="Q181" s="263">
        <f t="shared" si="44"/>
        <v>-3.68</v>
      </c>
      <c r="R181" s="394">
        <f t="shared" si="45"/>
        <v>96.577856666666662</v>
      </c>
      <c r="S181" s="297">
        <f t="shared" si="37"/>
        <v>-0.18206333333334612</v>
      </c>
      <c r="T181" s="687">
        <f t="shared" si="41"/>
        <v>97.172562857142836</v>
      </c>
      <c r="U181" s="266">
        <f t="shared" si="39"/>
        <v>-0.30140142857143815</v>
      </c>
      <c r="V181" s="609" t="str">
        <f t="shared" si="33"/>
        <v>---</v>
      </c>
      <c r="W181" s="247">
        <v>0</v>
      </c>
      <c r="X181" s="645"/>
      <c r="Y181" s="216"/>
    </row>
    <row r="182" spans="1:25">
      <c r="A182" s="2580">
        <v>39722</v>
      </c>
      <c r="B182" s="2615">
        <v>98.571371813224133</v>
      </c>
      <c r="C182" s="2604">
        <f t="shared" si="34"/>
        <v>-0.9321767828085683</v>
      </c>
      <c r="D182" s="1757">
        <f t="shared" si="43"/>
        <v>-2</v>
      </c>
      <c r="E182" s="687">
        <f t="shared" si="38"/>
        <v>99.451251497531246</v>
      </c>
      <c r="F182" s="266">
        <f t="shared" si="35"/>
        <v>-0.76941386683188284</v>
      </c>
      <c r="G182" s="611">
        <f t="shared" si="40"/>
        <v>100.50560050398705</v>
      </c>
      <c r="H182" s="633">
        <f t="shared" si="36"/>
        <v>-0.39924529071814163</v>
      </c>
      <c r="I182" s="1726" t="s">
        <v>346</v>
      </c>
      <c r="J182" s="2597" t="str">
        <f t="shared" si="31"/>
        <v>---</v>
      </c>
      <c r="K182" s="2594">
        <v>0</v>
      </c>
      <c r="L182" s="1685"/>
      <c r="M182" s="10"/>
      <c r="N182" s="201">
        <v>39722</v>
      </c>
      <c r="O182" s="710">
        <v>96.288730000000001</v>
      </c>
      <c r="P182" s="36">
        <f t="shared" si="32"/>
        <v>-0.17292000000000485</v>
      </c>
      <c r="Q182" s="263">
        <f t="shared" si="44"/>
        <v>-3.58</v>
      </c>
      <c r="R182" s="394">
        <f t="shared" si="45"/>
        <v>96.43274000000001</v>
      </c>
      <c r="S182" s="297">
        <f t="shared" si="37"/>
        <v>-0.14511666666665235</v>
      </c>
      <c r="T182" s="687">
        <f t="shared" si="41"/>
        <v>96.891869999999997</v>
      </c>
      <c r="U182" s="266">
        <f t="shared" si="39"/>
        <v>-0.28069285714283865</v>
      </c>
      <c r="V182" s="609" t="str">
        <f t="shared" si="33"/>
        <v>---</v>
      </c>
      <c r="W182" s="247">
        <v>0</v>
      </c>
      <c r="X182" s="645"/>
      <c r="Y182" s="216"/>
    </row>
    <row r="183" spans="1:25">
      <c r="A183" s="2580">
        <v>39753</v>
      </c>
      <c r="B183" s="2615">
        <v>97.542813394678788</v>
      </c>
      <c r="C183" s="2604">
        <f t="shared" si="34"/>
        <v>-1.0285584185453445</v>
      </c>
      <c r="D183" s="1757">
        <f t="shared" si="43"/>
        <v>-3.1</v>
      </c>
      <c r="E183" s="687">
        <f t="shared" si="38"/>
        <v>98.539244601311864</v>
      </c>
      <c r="F183" s="266">
        <f t="shared" si="35"/>
        <v>-0.91200689621938125</v>
      </c>
      <c r="G183" s="611">
        <f t="shared" si="40"/>
        <v>99.938433027143802</v>
      </c>
      <c r="H183" s="633">
        <f t="shared" si="36"/>
        <v>-0.56716747684325242</v>
      </c>
      <c r="I183" s="1726" t="s">
        <v>346</v>
      </c>
      <c r="J183" s="2597" t="str">
        <f t="shared" si="31"/>
        <v>---</v>
      </c>
      <c r="K183" s="2594">
        <v>0</v>
      </c>
      <c r="L183" s="1685"/>
      <c r="M183" s="10"/>
      <c r="N183" s="201">
        <v>39753</v>
      </c>
      <c r="O183" s="710">
        <v>96.082890000000006</v>
      </c>
      <c r="P183" s="36">
        <f t="shared" si="32"/>
        <v>-0.20583999999999492</v>
      </c>
      <c r="Q183" s="263">
        <f t="shared" si="44"/>
        <v>-3.4</v>
      </c>
      <c r="R183" s="394">
        <f t="shared" si="45"/>
        <v>96.277756666666676</v>
      </c>
      <c r="S183" s="297">
        <f t="shared" si="37"/>
        <v>-0.15498333333333392</v>
      </c>
      <c r="T183" s="687">
        <f t="shared" si="41"/>
        <v>96.642540000000011</v>
      </c>
      <c r="U183" s="266">
        <f t="shared" si="39"/>
        <v>-0.24932999999998628</v>
      </c>
      <c r="V183" s="609" t="str">
        <f t="shared" si="33"/>
        <v>---</v>
      </c>
      <c r="W183" s="247">
        <v>0</v>
      </c>
      <c r="X183" s="645"/>
      <c r="Y183" s="216"/>
    </row>
    <row r="184" spans="1:25">
      <c r="A184" s="2580">
        <v>39783</v>
      </c>
      <c r="B184" s="2615">
        <v>96.527058639429598</v>
      </c>
      <c r="C184" s="2604">
        <f t="shared" si="34"/>
        <v>-1.0157547552491906</v>
      </c>
      <c r="D184" s="1757">
        <f t="shared" si="43"/>
        <v>-4.2</v>
      </c>
      <c r="E184" s="687">
        <f t="shared" si="38"/>
        <v>97.547081282444182</v>
      </c>
      <c r="F184" s="266">
        <f t="shared" si="35"/>
        <v>-0.99216331886768216</v>
      </c>
      <c r="G184" s="611">
        <f t="shared" si="40"/>
        <v>99.227865657319327</v>
      </c>
      <c r="H184" s="633">
        <f t="shared" si="36"/>
        <v>-0.71056736982447433</v>
      </c>
      <c r="I184" s="1726" t="s">
        <v>346</v>
      </c>
      <c r="J184" s="2597" t="str">
        <f t="shared" si="31"/>
        <v>---</v>
      </c>
      <c r="K184" s="2594">
        <v>0</v>
      </c>
      <c r="L184" s="1685"/>
      <c r="M184" s="10"/>
      <c r="N184" s="201">
        <v>39783</v>
      </c>
      <c r="O184" s="710">
        <v>95.887439999999998</v>
      </c>
      <c r="P184" s="36">
        <f t="shared" si="32"/>
        <v>-0.19545000000000812</v>
      </c>
      <c r="Q184" s="543">
        <f t="shared" si="44"/>
        <v>-3.26</v>
      </c>
      <c r="R184" s="394">
        <f t="shared" si="45"/>
        <v>96.086353333333321</v>
      </c>
      <c r="S184" s="297">
        <f t="shared" si="37"/>
        <v>-0.19140333333335491</v>
      </c>
      <c r="T184" s="687">
        <f t="shared" si="41"/>
        <v>96.428638571428564</v>
      </c>
      <c r="U184" s="266">
        <f t="shared" si="39"/>
        <v>-0.21390142857144667</v>
      </c>
      <c r="V184" s="609" t="str">
        <f t="shared" si="33"/>
        <v>---</v>
      </c>
      <c r="W184" s="247">
        <v>0</v>
      </c>
      <c r="X184" s="645"/>
      <c r="Y184" s="216"/>
    </row>
    <row r="185" spans="1:25">
      <c r="A185" s="2582">
        <v>39814</v>
      </c>
      <c r="B185" s="2615">
        <v>95.628241008678003</v>
      </c>
      <c r="C185" s="2606">
        <f t="shared" si="34"/>
        <v>-0.89881763075159427</v>
      </c>
      <c r="D185" s="1756">
        <f t="shared" si="43"/>
        <v>-5.3</v>
      </c>
      <c r="E185" s="689">
        <f t="shared" si="38"/>
        <v>96.566037680928801</v>
      </c>
      <c r="F185" s="268">
        <f t="shared" si="35"/>
        <v>-0.98104360151538117</v>
      </c>
      <c r="G185" s="613">
        <f t="shared" si="40"/>
        <v>98.418782992728566</v>
      </c>
      <c r="H185" s="635">
        <f t="shared" si="36"/>
        <v>-0.80908266459076117</v>
      </c>
      <c r="I185" s="1728" t="s">
        <v>346</v>
      </c>
      <c r="J185" s="2597" t="str">
        <f t="shared" si="31"/>
        <v>---</v>
      </c>
      <c r="K185" s="2594">
        <v>0</v>
      </c>
      <c r="L185" s="1775"/>
      <c r="M185" s="10"/>
      <c r="N185" s="200">
        <v>39814</v>
      </c>
      <c r="O185" s="712">
        <v>95.830680000000001</v>
      </c>
      <c r="P185" s="244">
        <f t="shared" si="32"/>
        <v>-5.6759999999997035E-2</v>
      </c>
      <c r="Q185" s="263">
        <f t="shared" si="44"/>
        <v>-3.05</v>
      </c>
      <c r="R185" s="642">
        <f t="shared" si="45"/>
        <v>95.933670000000006</v>
      </c>
      <c r="S185" s="643">
        <f t="shared" si="37"/>
        <v>-0.15268333333331441</v>
      </c>
      <c r="T185" s="689">
        <f t="shared" si="41"/>
        <v>96.260472857142858</v>
      </c>
      <c r="U185" s="268">
        <f t="shared" si="39"/>
        <v>-0.16816571428570626</v>
      </c>
      <c r="V185" s="609" t="str">
        <f t="shared" si="33"/>
        <v>---</v>
      </c>
      <c r="W185" s="247">
        <v>0</v>
      </c>
      <c r="X185" s="645"/>
      <c r="Y185" s="216"/>
    </row>
    <row r="186" spans="1:25">
      <c r="A186" s="2580">
        <v>39845</v>
      </c>
      <c r="B186" s="2615">
        <v>94.989250647284592</v>
      </c>
      <c r="C186" s="2604">
        <f t="shared" si="34"/>
        <v>-0.63899036139341092</v>
      </c>
      <c r="D186" s="1757">
        <f t="shared" si="43"/>
        <v>-6.1</v>
      </c>
      <c r="E186" s="687">
        <f t="shared" si="38"/>
        <v>95.714850098464055</v>
      </c>
      <c r="F186" s="266">
        <f t="shared" si="35"/>
        <v>-0.85118758246474613</v>
      </c>
      <c r="G186" s="611">
        <f t="shared" si="40"/>
        <v>97.577302597523527</v>
      </c>
      <c r="H186" s="633">
        <f t="shared" si="36"/>
        <v>-0.84148039520503914</v>
      </c>
      <c r="I186" s="1726" t="s">
        <v>346</v>
      </c>
      <c r="J186" s="2597" t="str">
        <f t="shared" si="31"/>
        <v>---</v>
      </c>
      <c r="K186" s="2594">
        <v>0</v>
      </c>
      <c r="L186" s="1685"/>
      <c r="M186" s="10"/>
      <c r="N186" s="201">
        <v>39845</v>
      </c>
      <c r="O186" s="710">
        <v>95.990350000000007</v>
      </c>
      <c r="P186" s="36">
        <f t="shared" si="32"/>
        <v>0.15967000000000553</v>
      </c>
      <c r="Q186" s="263">
        <f t="shared" si="44"/>
        <v>-2.62</v>
      </c>
      <c r="R186" s="394">
        <f t="shared" si="45"/>
        <v>95.902823333333345</v>
      </c>
      <c r="S186" s="297">
        <f t="shared" si="37"/>
        <v>-3.0846666666661804E-2</v>
      </c>
      <c r="T186" s="687">
        <f t="shared" si="41"/>
        <v>96.155654285714292</v>
      </c>
      <c r="U186" s="266">
        <f t="shared" si="39"/>
        <v>-0.10481857142856654</v>
      </c>
      <c r="V186" s="609" t="str">
        <f t="shared" si="33"/>
        <v>---</v>
      </c>
      <c r="W186" s="247">
        <v>0</v>
      </c>
      <c r="X186" s="645"/>
      <c r="Y186" s="216"/>
    </row>
    <row r="187" spans="1:25">
      <c r="A187" s="2580">
        <v>39873</v>
      </c>
      <c r="B187" s="2615">
        <v>94.684739268038726</v>
      </c>
      <c r="C187" s="2604">
        <f t="shared" si="34"/>
        <v>-0.30451137924586646</v>
      </c>
      <c r="D187" s="1757">
        <f t="shared" si="43"/>
        <v>-6.6</v>
      </c>
      <c r="E187" s="687">
        <f t="shared" si="38"/>
        <v>95.100743641333779</v>
      </c>
      <c r="F187" s="266">
        <f t="shared" si="35"/>
        <v>-0.61410645713027634</v>
      </c>
      <c r="G187" s="611">
        <f t="shared" si="40"/>
        <v>96.778146195338067</v>
      </c>
      <c r="H187" s="633">
        <f t="shared" si="36"/>
        <v>-0.79915640218546002</v>
      </c>
      <c r="I187" s="1726" t="s">
        <v>346</v>
      </c>
      <c r="J187" s="2597" t="str">
        <f t="shared" si="31"/>
        <v>---</v>
      </c>
      <c r="K187" s="2594">
        <v>0</v>
      </c>
      <c r="L187" s="1685"/>
      <c r="M187" s="10"/>
      <c r="N187" s="250">
        <v>39873</v>
      </c>
      <c r="O187" s="713">
        <v>96.422709999999995</v>
      </c>
      <c r="P187" s="251">
        <f t="shared" si="32"/>
        <v>0.43235999999998853</v>
      </c>
      <c r="Q187" s="693">
        <f t="shared" si="44"/>
        <v>-1.86</v>
      </c>
      <c r="R187" s="393">
        <f t="shared" si="45"/>
        <v>96.081246666666672</v>
      </c>
      <c r="S187" s="295">
        <f t="shared" si="37"/>
        <v>0.17842333333332761</v>
      </c>
      <c r="T187" s="683">
        <f t="shared" si="41"/>
        <v>96.137778571428598</v>
      </c>
      <c r="U187" s="693">
        <f t="shared" si="39"/>
        <v>-1.7875714285693789E-2</v>
      </c>
      <c r="V187" s="608" t="str">
        <f t="shared" si="33"/>
        <v>谷</v>
      </c>
      <c r="W187" s="252">
        <v>-1</v>
      </c>
      <c r="X187" s="645"/>
      <c r="Y187" s="216"/>
    </row>
    <row r="188" spans="1:25">
      <c r="A188" s="2583">
        <v>39904</v>
      </c>
      <c r="B188" s="2615">
        <v>94.65305730195972</v>
      </c>
      <c r="C188" s="593">
        <f t="shared" si="34"/>
        <v>-3.1681966079005974E-2</v>
      </c>
      <c r="D188" s="1759">
        <f t="shared" si="43"/>
        <v>-6.8</v>
      </c>
      <c r="E188" s="683">
        <f t="shared" si="38"/>
        <v>94.775682405761017</v>
      </c>
      <c r="F188" s="693">
        <f t="shared" si="35"/>
        <v>-0.32506123557276112</v>
      </c>
      <c r="G188" s="393">
        <f t="shared" si="40"/>
        <v>96.085218867613364</v>
      </c>
      <c r="H188" s="295">
        <f t="shared" si="36"/>
        <v>-0.69292732772470345</v>
      </c>
      <c r="I188" s="1729" t="s">
        <v>346</v>
      </c>
      <c r="J188" s="2600" t="str">
        <f t="shared" si="31"/>
        <v>谷</v>
      </c>
      <c r="K188" s="2594">
        <v>-1</v>
      </c>
      <c r="L188" s="1685"/>
      <c r="M188" s="10"/>
      <c r="N188" s="201">
        <v>39904</v>
      </c>
      <c r="O188" s="710">
        <v>97.058059999999998</v>
      </c>
      <c r="P188" s="36">
        <f t="shared" si="32"/>
        <v>0.63535000000000252</v>
      </c>
      <c r="Q188" s="263">
        <f t="shared" si="44"/>
        <v>-0.79</v>
      </c>
      <c r="R188" s="394">
        <f t="shared" si="45"/>
        <v>96.490373333333324</v>
      </c>
      <c r="S188" s="297">
        <f t="shared" si="37"/>
        <v>0.40912666666665132</v>
      </c>
      <c r="T188" s="52">
        <f t="shared" si="41"/>
        <v>96.222979999999993</v>
      </c>
      <c r="U188" s="263">
        <f t="shared" si="39"/>
        <v>8.5201428571394899E-2</v>
      </c>
      <c r="V188" s="609" t="str">
        <f t="shared" si="33"/>
        <v>---</v>
      </c>
      <c r="W188" s="247">
        <v>0</v>
      </c>
      <c r="X188" s="645"/>
      <c r="Y188" s="216"/>
    </row>
    <row r="189" spans="1:25">
      <c r="A189" s="2580">
        <v>39934</v>
      </c>
      <c r="B189" s="2615">
        <v>94.866137780301798</v>
      </c>
      <c r="C189" s="2604">
        <f t="shared" si="34"/>
        <v>0.21308047834207855</v>
      </c>
      <c r="D189" s="1757">
        <f t="shared" si="43"/>
        <v>-6.5</v>
      </c>
      <c r="E189" s="687">
        <f t="shared" si="38"/>
        <v>94.73464478343341</v>
      </c>
      <c r="F189" s="266">
        <f t="shared" si="35"/>
        <v>-4.1037622327607437E-2</v>
      </c>
      <c r="G189" s="611">
        <f t="shared" si="40"/>
        <v>95.555899720053034</v>
      </c>
      <c r="H189" s="633">
        <f t="shared" si="36"/>
        <v>-0.52931914756032938</v>
      </c>
      <c r="I189" s="1726" t="s">
        <v>346</v>
      </c>
      <c r="J189" s="2597" t="str">
        <f t="shared" si="31"/>
        <v>---</v>
      </c>
      <c r="K189" s="2594">
        <v>0</v>
      </c>
      <c r="L189" s="1685"/>
      <c r="M189" s="10"/>
      <c r="N189" s="201">
        <v>39934</v>
      </c>
      <c r="O189" s="710">
        <v>97.737480000000005</v>
      </c>
      <c r="P189" s="36">
        <f t="shared" si="32"/>
        <v>0.67942000000000746</v>
      </c>
      <c r="Q189" s="263">
        <f t="shared" si="44"/>
        <v>0.36</v>
      </c>
      <c r="R189" s="394">
        <f t="shared" si="45"/>
        <v>97.072749999999999</v>
      </c>
      <c r="S189" s="297">
        <f t="shared" si="37"/>
        <v>0.58237666666667565</v>
      </c>
      <c r="T189" s="687">
        <f t="shared" si="41"/>
        <v>96.429944285714299</v>
      </c>
      <c r="U189" s="266">
        <f t="shared" si="39"/>
        <v>0.20696428571430658</v>
      </c>
      <c r="V189" s="609" t="str">
        <f t="shared" si="33"/>
        <v>---</v>
      </c>
      <c r="W189" s="247">
        <v>0</v>
      </c>
      <c r="X189" s="645"/>
      <c r="Y189" s="216"/>
    </row>
    <row r="190" spans="1:25">
      <c r="A190" s="2580">
        <v>39965</v>
      </c>
      <c r="B190" s="2615">
        <v>95.310894207618645</v>
      </c>
      <c r="C190" s="2604">
        <f t="shared" si="34"/>
        <v>0.44475642731684673</v>
      </c>
      <c r="D190" s="1757">
        <f t="shared" si="43"/>
        <v>-5.9</v>
      </c>
      <c r="E190" s="687">
        <f t="shared" si="38"/>
        <v>94.943363096626726</v>
      </c>
      <c r="F190" s="266">
        <f t="shared" si="35"/>
        <v>0.20871831319331591</v>
      </c>
      <c r="G190" s="611">
        <f t="shared" si="40"/>
        <v>95.237054121901565</v>
      </c>
      <c r="H190" s="633">
        <f t="shared" si="36"/>
        <v>-0.31884559815146929</v>
      </c>
      <c r="I190" s="1726" t="s">
        <v>349</v>
      </c>
      <c r="J190" s="2597" t="str">
        <f t="shared" si="31"/>
        <v>---</v>
      </c>
      <c r="K190" s="2594">
        <v>0</v>
      </c>
      <c r="L190" s="1685"/>
      <c r="M190" s="10"/>
      <c r="N190" s="201">
        <v>39965</v>
      </c>
      <c r="O190" s="710">
        <v>98.322410000000005</v>
      </c>
      <c r="P190" s="36">
        <f t="shared" si="32"/>
        <v>0.58492999999999995</v>
      </c>
      <c r="Q190" s="263">
        <f t="shared" si="44"/>
        <v>1.36</v>
      </c>
      <c r="R190" s="394">
        <f t="shared" si="45"/>
        <v>97.705983333333336</v>
      </c>
      <c r="S190" s="297">
        <f t="shared" si="37"/>
        <v>0.63323333333333665</v>
      </c>
      <c r="T190" s="687">
        <f t="shared" si="41"/>
        <v>96.749875714285722</v>
      </c>
      <c r="U190" s="266">
        <f t="shared" si="39"/>
        <v>0.31993142857142232</v>
      </c>
      <c r="V190" s="609" t="str">
        <f t="shared" si="33"/>
        <v>---</v>
      </c>
      <c r="W190" s="247">
        <v>0</v>
      </c>
      <c r="X190" s="645"/>
      <c r="Y190" s="216"/>
    </row>
    <row r="191" spans="1:25">
      <c r="A191" s="2580">
        <v>39995</v>
      </c>
      <c r="B191" s="2615">
        <v>95.923836613514183</v>
      </c>
      <c r="C191" s="2604">
        <f t="shared" si="34"/>
        <v>0.61294240589553795</v>
      </c>
      <c r="D191" s="1757">
        <f t="shared" si="43"/>
        <v>-4.9000000000000004</v>
      </c>
      <c r="E191" s="687">
        <f t="shared" si="38"/>
        <v>95.366956200478214</v>
      </c>
      <c r="F191" s="266">
        <f t="shared" si="35"/>
        <v>0.42359310385148774</v>
      </c>
      <c r="G191" s="611">
        <f t="shared" si="40"/>
        <v>95.15087954677081</v>
      </c>
      <c r="H191" s="633">
        <f t="shared" si="36"/>
        <v>-8.6174575130755215E-2</v>
      </c>
      <c r="I191" s="1726" t="s">
        <v>349</v>
      </c>
      <c r="J191" s="2597" t="str">
        <f t="shared" si="31"/>
        <v>---</v>
      </c>
      <c r="K191" s="2594">
        <v>0</v>
      </c>
      <c r="L191" s="1685"/>
      <c r="M191" s="10"/>
      <c r="N191" s="201">
        <v>39995</v>
      </c>
      <c r="O191" s="710">
        <v>98.787779999999998</v>
      </c>
      <c r="P191" s="36">
        <f t="shared" si="32"/>
        <v>0.46536999999999296</v>
      </c>
      <c r="Q191" s="263">
        <f t="shared" si="44"/>
        <v>2.13</v>
      </c>
      <c r="R191" s="394">
        <f t="shared" si="45"/>
        <v>98.282556666666665</v>
      </c>
      <c r="S191" s="297">
        <f t="shared" si="37"/>
        <v>0.57657333333332872</v>
      </c>
      <c r="T191" s="687">
        <f t="shared" si="41"/>
        <v>97.164210000000011</v>
      </c>
      <c r="U191" s="266">
        <f t="shared" si="39"/>
        <v>0.41433428571428976</v>
      </c>
      <c r="V191" s="609" t="str">
        <f t="shared" si="33"/>
        <v>---</v>
      </c>
      <c r="W191" s="247">
        <v>0</v>
      </c>
      <c r="X191" s="645"/>
      <c r="Y191" s="216"/>
    </row>
    <row r="192" spans="1:25">
      <c r="A192" s="2580">
        <v>40026</v>
      </c>
      <c r="B192" s="2615">
        <v>96.645284837787358</v>
      </c>
      <c r="C192" s="2604">
        <f t="shared" si="34"/>
        <v>0.72144822427317479</v>
      </c>
      <c r="D192" s="1757">
        <f t="shared" si="43"/>
        <v>-3.6</v>
      </c>
      <c r="E192" s="687">
        <f t="shared" si="38"/>
        <v>95.960005219640053</v>
      </c>
      <c r="F192" s="266">
        <f t="shared" si="35"/>
        <v>0.59304901916183894</v>
      </c>
      <c r="G192" s="611">
        <f t="shared" si="40"/>
        <v>95.296171522357866</v>
      </c>
      <c r="H192" s="633">
        <f t="shared" si="36"/>
        <v>0.14529197558705675</v>
      </c>
      <c r="I192" s="1726" t="s">
        <v>344</v>
      </c>
      <c r="J192" s="2597" t="str">
        <f t="shared" si="31"/>
        <v>---</v>
      </c>
      <c r="K192" s="2594">
        <v>0</v>
      </c>
      <c r="L192" s="1685"/>
      <c r="M192" s="10"/>
      <c r="N192" s="201">
        <v>40026</v>
      </c>
      <c r="O192" s="710">
        <v>99.078540000000004</v>
      </c>
      <c r="P192" s="36">
        <f t="shared" si="32"/>
        <v>0.2907600000000059</v>
      </c>
      <c r="Q192" s="263">
        <f t="shared" si="44"/>
        <v>2.62</v>
      </c>
      <c r="R192" s="394">
        <f t="shared" si="45"/>
        <v>98.729576666666659</v>
      </c>
      <c r="S192" s="297">
        <f t="shared" si="37"/>
        <v>0.44701999999999487</v>
      </c>
      <c r="T192" s="687">
        <f t="shared" si="41"/>
        <v>97.628190000000004</v>
      </c>
      <c r="U192" s="266">
        <f t="shared" si="39"/>
        <v>0.46397999999999229</v>
      </c>
      <c r="V192" s="609" t="str">
        <f t="shared" si="33"/>
        <v>---</v>
      </c>
      <c r="W192" s="247">
        <v>0</v>
      </c>
      <c r="X192" s="645"/>
      <c r="Y192" s="216"/>
    </row>
    <row r="193" spans="1:25">
      <c r="A193" s="2580">
        <v>40057</v>
      </c>
      <c r="B193" s="2615">
        <v>97.443623085761359</v>
      </c>
      <c r="C193" s="2604">
        <f t="shared" si="34"/>
        <v>0.79833824797400155</v>
      </c>
      <c r="D193" s="1757">
        <f t="shared" si="43"/>
        <v>-2.1</v>
      </c>
      <c r="E193" s="687">
        <f t="shared" si="38"/>
        <v>96.670914845687648</v>
      </c>
      <c r="F193" s="266">
        <f t="shared" si="35"/>
        <v>0.71090962604759511</v>
      </c>
      <c r="G193" s="611">
        <f t="shared" si="40"/>
        <v>95.646796156425964</v>
      </c>
      <c r="H193" s="633">
        <f t="shared" si="36"/>
        <v>0.35062463406809741</v>
      </c>
      <c r="I193" s="1726" t="s">
        <v>344</v>
      </c>
      <c r="J193" s="2597" t="str">
        <f t="shared" si="31"/>
        <v>---</v>
      </c>
      <c r="K193" s="2594">
        <v>0</v>
      </c>
      <c r="L193" s="1685"/>
      <c r="M193" s="10"/>
      <c r="N193" s="201">
        <v>40057</v>
      </c>
      <c r="O193" s="710">
        <v>99.223709999999997</v>
      </c>
      <c r="P193" s="36">
        <f t="shared" si="32"/>
        <v>0.14516999999999314</v>
      </c>
      <c r="Q193" s="263">
        <f t="shared" si="44"/>
        <v>2.86</v>
      </c>
      <c r="R193" s="394">
        <f t="shared" si="45"/>
        <v>99.030010000000004</v>
      </c>
      <c r="S193" s="297">
        <f t="shared" si="37"/>
        <v>0.30043333333334488</v>
      </c>
      <c r="T193" s="687">
        <f t="shared" si="41"/>
        <v>98.09009857142857</v>
      </c>
      <c r="U193" s="266">
        <f t="shared" si="39"/>
        <v>0.46190857142856601</v>
      </c>
      <c r="V193" s="609" t="str">
        <f t="shared" si="33"/>
        <v>---</v>
      </c>
      <c r="W193" s="247">
        <v>0</v>
      </c>
      <c r="X193" s="645"/>
      <c r="Y193" s="216"/>
    </row>
    <row r="194" spans="1:25">
      <c r="A194" s="2580">
        <v>40087</v>
      </c>
      <c r="B194" s="2615">
        <v>98.226209215247749</v>
      </c>
      <c r="C194" s="2604">
        <f t="shared" si="34"/>
        <v>0.78258612948638984</v>
      </c>
      <c r="D194" s="1757">
        <f t="shared" si="43"/>
        <v>-0.4</v>
      </c>
      <c r="E194" s="687">
        <f t="shared" si="38"/>
        <v>97.438372379598832</v>
      </c>
      <c r="F194" s="266">
        <f t="shared" si="35"/>
        <v>0.76745753391118399</v>
      </c>
      <c r="G194" s="611">
        <f t="shared" si="40"/>
        <v>96.152720434598692</v>
      </c>
      <c r="H194" s="633">
        <f t="shared" si="36"/>
        <v>0.50592427817272778</v>
      </c>
      <c r="I194" s="1726" t="s">
        <v>344</v>
      </c>
      <c r="J194" s="2597" t="str">
        <f t="shared" si="31"/>
        <v>---</v>
      </c>
      <c r="K194" s="2594">
        <v>0</v>
      </c>
      <c r="L194" s="1685"/>
      <c r="M194" s="10"/>
      <c r="N194" s="201">
        <v>40087</v>
      </c>
      <c r="O194" s="710">
        <v>99.266329999999996</v>
      </c>
      <c r="P194" s="36">
        <f t="shared" si="32"/>
        <v>4.2619999999999436E-2</v>
      </c>
      <c r="Q194" s="263">
        <f t="shared" si="44"/>
        <v>3.09</v>
      </c>
      <c r="R194" s="394">
        <f t="shared" si="45"/>
        <v>99.189526666666666</v>
      </c>
      <c r="S194" s="297">
        <f t="shared" si="37"/>
        <v>0.15951666666666142</v>
      </c>
      <c r="T194" s="687">
        <f t="shared" si="41"/>
        <v>98.496330000000015</v>
      </c>
      <c r="U194" s="266">
        <f t="shared" si="39"/>
        <v>0.40623142857144501</v>
      </c>
      <c r="V194" s="609" t="str">
        <f t="shared" si="33"/>
        <v>---</v>
      </c>
      <c r="W194" s="247">
        <v>0</v>
      </c>
      <c r="X194" s="645"/>
      <c r="Y194" s="216"/>
    </row>
    <row r="195" spans="1:25">
      <c r="A195" s="2580">
        <v>40118</v>
      </c>
      <c r="B195" s="2615">
        <v>98.928603162752907</v>
      </c>
      <c r="C195" s="2604">
        <f t="shared" si="34"/>
        <v>0.70239394750515771</v>
      </c>
      <c r="D195" s="1757">
        <f t="shared" si="43"/>
        <v>1.4</v>
      </c>
      <c r="E195" s="687">
        <f t="shared" si="38"/>
        <v>98.199478487920672</v>
      </c>
      <c r="F195" s="266">
        <f t="shared" si="35"/>
        <v>0.76110610832184022</v>
      </c>
      <c r="G195" s="611">
        <f t="shared" si="40"/>
        <v>96.76351270042629</v>
      </c>
      <c r="H195" s="633">
        <f t="shared" si="36"/>
        <v>0.61079226582759816</v>
      </c>
      <c r="I195" s="1726" t="s">
        <v>344</v>
      </c>
      <c r="J195" s="2597" t="str">
        <f t="shared" si="31"/>
        <v>---</v>
      </c>
      <c r="K195" s="2594">
        <v>0</v>
      </c>
      <c r="L195" s="1685"/>
      <c r="M195" s="10"/>
      <c r="N195" s="201">
        <v>40118</v>
      </c>
      <c r="O195" s="710">
        <v>99.228679999999997</v>
      </c>
      <c r="P195" s="36">
        <f t="shared" si="32"/>
        <v>-3.7649999999999295E-2</v>
      </c>
      <c r="Q195" s="263">
        <f t="shared" si="44"/>
        <v>3.27</v>
      </c>
      <c r="R195" s="394">
        <f t="shared" si="45"/>
        <v>99.239573333333325</v>
      </c>
      <c r="S195" s="297">
        <f t="shared" si="37"/>
        <v>5.0046666666659689E-2</v>
      </c>
      <c r="T195" s="687">
        <f t="shared" si="41"/>
        <v>98.806418571428566</v>
      </c>
      <c r="U195" s="266">
        <f t="shared" si="39"/>
        <v>0.31008857142855106</v>
      </c>
      <c r="V195" s="609" t="str">
        <f t="shared" si="33"/>
        <v>---</v>
      </c>
      <c r="W195" s="247">
        <v>0</v>
      </c>
      <c r="X195" s="645"/>
      <c r="Y195" s="216"/>
    </row>
    <row r="196" spans="1:25">
      <c r="A196" s="2581">
        <v>40148</v>
      </c>
      <c r="B196" s="2615">
        <v>99.509849643562916</v>
      </c>
      <c r="C196" s="2605">
        <f t="shared" si="34"/>
        <v>0.58124648081000885</v>
      </c>
      <c r="D196" s="1758">
        <f t="shared" si="43"/>
        <v>3.1</v>
      </c>
      <c r="E196" s="688">
        <f t="shared" si="38"/>
        <v>98.888220673854519</v>
      </c>
      <c r="F196" s="267">
        <f t="shared" si="35"/>
        <v>0.6887421859338474</v>
      </c>
      <c r="G196" s="612">
        <f t="shared" si="40"/>
        <v>97.426900109463602</v>
      </c>
      <c r="H196" s="634">
        <f t="shared" si="36"/>
        <v>0.66338740903731264</v>
      </c>
      <c r="I196" s="1727" t="s">
        <v>344</v>
      </c>
      <c r="J196" s="2598" t="str">
        <f t="shared" si="31"/>
        <v>---</v>
      </c>
      <c r="K196" s="2594">
        <v>0</v>
      </c>
      <c r="L196" s="1686"/>
      <c r="M196" s="10"/>
      <c r="N196" s="202">
        <v>40148</v>
      </c>
      <c r="O196" s="711">
        <v>99.180009999999996</v>
      </c>
      <c r="P196" s="242">
        <f t="shared" si="32"/>
        <v>-4.8670000000001323E-2</v>
      </c>
      <c r="Q196" s="543">
        <f t="shared" si="44"/>
        <v>3.43</v>
      </c>
      <c r="R196" s="492">
        <f t="shared" si="45"/>
        <v>99.225006666666658</v>
      </c>
      <c r="S196" s="490">
        <f t="shared" si="37"/>
        <v>-1.4566666666667061E-2</v>
      </c>
      <c r="T196" s="688">
        <f t="shared" si="41"/>
        <v>99.012494285714283</v>
      </c>
      <c r="U196" s="267">
        <f t="shared" si="39"/>
        <v>0.20607571428571703</v>
      </c>
      <c r="V196" s="609" t="str">
        <f t="shared" si="33"/>
        <v>---</v>
      </c>
      <c r="W196" s="247">
        <v>0</v>
      </c>
      <c r="X196" s="645"/>
      <c r="Y196" s="216"/>
    </row>
    <row r="197" spans="1:25">
      <c r="A197" s="2580">
        <v>40179</v>
      </c>
      <c r="B197" s="2615">
        <v>99.98787800736514</v>
      </c>
      <c r="C197" s="2604">
        <f t="shared" si="34"/>
        <v>0.47802836380222402</v>
      </c>
      <c r="D197" s="1757">
        <f t="shared" si="43"/>
        <v>4.5999999999999996</v>
      </c>
      <c r="E197" s="687">
        <f t="shared" si="38"/>
        <v>99.475443604560311</v>
      </c>
      <c r="F197" s="266">
        <f t="shared" si="35"/>
        <v>0.58722293070579212</v>
      </c>
      <c r="G197" s="611">
        <f t="shared" si="40"/>
        <v>98.09504065228451</v>
      </c>
      <c r="H197" s="633">
        <f t="shared" si="36"/>
        <v>0.66814054282090751</v>
      </c>
      <c r="I197" s="1726" t="s">
        <v>344</v>
      </c>
      <c r="J197" s="2599" t="str">
        <f t="shared" si="31"/>
        <v>---</v>
      </c>
      <c r="K197" s="2594">
        <v>0</v>
      </c>
      <c r="L197" s="1685"/>
      <c r="M197" s="10"/>
      <c r="N197" s="201">
        <v>40179</v>
      </c>
      <c r="O197" s="710">
        <v>99.274209999999997</v>
      </c>
      <c r="P197" s="36">
        <f t="shared" si="32"/>
        <v>9.4200000000000728E-2</v>
      </c>
      <c r="Q197" s="263">
        <f t="shared" si="44"/>
        <v>3.59</v>
      </c>
      <c r="R197" s="394">
        <f t="shared" si="45"/>
        <v>99.227633333333316</v>
      </c>
      <c r="S197" s="297">
        <f t="shared" si="37"/>
        <v>2.6266666666572291E-3</v>
      </c>
      <c r="T197" s="687">
        <f t="shared" si="41"/>
        <v>99.14846571428572</v>
      </c>
      <c r="U197" s="266">
        <f t="shared" si="39"/>
        <v>0.13597142857143751</v>
      </c>
      <c r="V197" s="609" t="str">
        <f t="shared" si="33"/>
        <v>---</v>
      </c>
      <c r="W197" s="247">
        <v>0</v>
      </c>
      <c r="X197" s="645"/>
      <c r="Y197" s="216"/>
    </row>
    <row r="198" spans="1:25">
      <c r="A198" s="2580">
        <v>40210</v>
      </c>
      <c r="B198" s="2615">
        <v>100.32178035072944</v>
      </c>
      <c r="C198" s="2604">
        <f t="shared" si="34"/>
        <v>0.33390234336430069</v>
      </c>
      <c r="D198" s="1757">
        <f t="shared" si="43"/>
        <v>5.6</v>
      </c>
      <c r="E198" s="687">
        <f t="shared" si="38"/>
        <v>99.939836000552489</v>
      </c>
      <c r="F198" s="266">
        <f t="shared" si="35"/>
        <v>0.46439239599217785</v>
      </c>
      <c r="G198" s="611">
        <f t="shared" si="40"/>
        <v>98.723318329029553</v>
      </c>
      <c r="H198" s="633">
        <f t="shared" si="36"/>
        <v>0.62827767674504287</v>
      </c>
      <c r="I198" s="1726" t="s">
        <v>344</v>
      </c>
      <c r="J198" s="2597" t="str">
        <f t="shared" ref="J198:J261" si="46">IF(K198=1,"山",IF(K198=-1,"谷","---"))</f>
        <v>---</v>
      </c>
      <c r="K198" s="2594">
        <v>0</v>
      </c>
      <c r="L198" s="1685"/>
      <c r="M198" s="10"/>
      <c r="N198" s="201">
        <v>40210</v>
      </c>
      <c r="O198" s="710">
        <v>99.439790000000002</v>
      </c>
      <c r="P198" s="36">
        <f t="shared" ref="P198:P261" si="47">O198-O197</f>
        <v>0.16558000000000561</v>
      </c>
      <c r="Q198" s="263">
        <f t="shared" si="44"/>
        <v>3.59</v>
      </c>
      <c r="R198" s="394">
        <f t="shared" si="45"/>
        <v>99.298003333333327</v>
      </c>
      <c r="S198" s="297">
        <f t="shared" si="37"/>
        <v>7.0370000000011146E-2</v>
      </c>
      <c r="T198" s="687">
        <f t="shared" si="41"/>
        <v>99.241610000000009</v>
      </c>
      <c r="U198" s="266">
        <f t="shared" si="39"/>
        <v>9.3144285714288344E-2</v>
      </c>
      <c r="V198" s="609" t="str">
        <f t="shared" ref="V198:V261" si="48">IF(W198=1,"山",IF(W198=-1,"谷","---"))</f>
        <v>---</v>
      </c>
      <c r="W198" s="247">
        <v>0</v>
      </c>
      <c r="X198" s="645"/>
      <c r="Y198" s="216"/>
    </row>
    <row r="199" spans="1:25">
      <c r="A199" s="2580">
        <v>40238</v>
      </c>
      <c r="B199" s="2615">
        <v>100.49253349374426</v>
      </c>
      <c r="C199" s="2604">
        <f t="shared" ref="C199:C265" si="49">B199-B198</f>
        <v>0.17075314301482081</v>
      </c>
      <c r="D199" s="1757">
        <f t="shared" si="43"/>
        <v>6.1</v>
      </c>
      <c r="E199" s="687">
        <f t="shared" si="38"/>
        <v>100.26739728394627</v>
      </c>
      <c r="F199" s="266">
        <f t="shared" si="35"/>
        <v>0.3275612833937771</v>
      </c>
      <c r="G199" s="611">
        <f t="shared" si="40"/>
        <v>99.272925279880539</v>
      </c>
      <c r="H199" s="633">
        <f t="shared" si="36"/>
        <v>0.54960695085098621</v>
      </c>
      <c r="I199" s="1726" t="s">
        <v>344</v>
      </c>
      <c r="J199" s="2597" t="str">
        <f t="shared" si="46"/>
        <v>---</v>
      </c>
      <c r="K199" s="2594">
        <v>0</v>
      </c>
      <c r="L199" s="1685"/>
      <c r="M199" s="10"/>
      <c r="N199" s="201">
        <v>40238</v>
      </c>
      <c r="O199" s="710">
        <v>99.616739999999993</v>
      </c>
      <c r="P199" s="36">
        <f t="shared" si="47"/>
        <v>0.17694999999999084</v>
      </c>
      <c r="Q199" s="263">
        <f t="shared" si="44"/>
        <v>3.31</v>
      </c>
      <c r="R199" s="394">
        <f t="shared" si="45"/>
        <v>99.443579999999997</v>
      </c>
      <c r="S199" s="297">
        <f t="shared" si="37"/>
        <v>0.14557666666667046</v>
      </c>
      <c r="T199" s="687">
        <f t="shared" si="41"/>
        <v>99.318495714285717</v>
      </c>
      <c r="U199" s="266">
        <f t="shared" si="39"/>
        <v>7.6885714285708673E-2</v>
      </c>
      <c r="V199" s="609" t="str">
        <f t="shared" si="48"/>
        <v>---</v>
      </c>
      <c r="W199" s="247">
        <v>0</v>
      </c>
      <c r="X199" s="645"/>
      <c r="Y199" s="216"/>
    </row>
    <row r="200" spans="1:25">
      <c r="A200" s="2583">
        <v>40269</v>
      </c>
      <c r="B200" s="2615">
        <v>100.54111375367334</v>
      </c>
      <c r="C200" s="593">
        <f t="shared" si="49"/>
        <v>4.8580259929082104E-2</v>
      </c>
      <c r="D200" s="1759">
        <f t="shared" si="43"/>
        <v>6.2</v>
      </c>
      <c r="E200" s="683">
        <f t="shared" si="38"/>
        <v>100.45180919938235</v>
      </c>
      <c r="F200" s="693">
        <f t="shared" ref="F200:F263" si="50">E200-E199</f>
        <v>0.18441191543608682</v>
      </c>
      <c r="G200" s="393">
        <f t="shared" si="40"/>
        <v>99.71542394672511</v>
      </c>
      <c r="H200" s="295">
        <f t="shared" ref="H200:H263" si="51">G200-G199</f>
        <v>0.44249866684457118</v>
      </c>
      <c r="I200" s="1729" t="s">
        <v>344</v>
      </c>
      <c r="J200" s="2600" t="str">
        <f t="shared" si="46"/>
        <v>---</v>
      </c>
      <c r="K200" s="2594">
        <v>0</v>
      </c>
      <c r="L200" s="1685"/>
      <c r="M200" s="10"/>
      <c r="N200" s="201">
        <v>40269</v>
      </c>
      <c r="O200" s="710">
        <v>99.756559999999993</v>
      </c>
      <c r="P200" s="36">
        <f t="shared" si="47"/>
        <v>0.13982000000000028</v>
      </c>
      <c r="Q200" s="263">
        <f t="shared" si="44"/>
        <v>2.78</v>
      </c>
      <c r="R200" s="394">
        <f t="shared" si="45"/>
        <v>99.604363333333325</v>
      </c>
      <c r="S200" s="297">
        <f t="shared" ref="S200:S263" si="52">R200-R199</f>
        <v>0.1607833333333275</v>
      </c>
      <c r="T200" s="52">
        <f t="shared" si="41"/>
        <v>99.394617142857143</v>
      </c>
      <c r="U200" s="263">
        <f t="shared" si="39"/>
        <v>7.6121428571426009E-2</v>
      </c>
      <c r="V200" s="609" t="str">
        <f t="shared" si="48"/>
        <v>---</v>
      </c>
      <c r="W200" s="247">
        <v>0</v>
      </c>
      <c r="X200" s="645"/>
      <c r="Y200" s="216"/>
    </row>
    <row r="201" spans="1:25">
      <c r="A201" s="2580">
        <v>40299</v>
      </c>
      <c r="B201" s="2615">
        <v>100.51575977408669</v>
      </c>
      <c r="C201" s="2604">
        <f t="shared" si="49"/>
        <v>-2.5353979586654418E-2</v>
      </c>
      <c r="D201" s="1757">
        <f t="shared" si="43"/>
        <v>6</v>
      </c>
      <c r="E201" s="687">
        <f t="shared" si="38"/>
        <v>100.5164690071681</v>
      </c>
      <c r="F201" s="266">
        <f t="shared" si="50"/>
        <v>6.4659807785744761E-2</v>
      </c>
      <c r="G201" s="611">
        <f t="shared" si="40"/>
        <v>100.04250259798781</v>
      </c>
      <c r="H201" s="633">
        <f t="shared" si="51"/>
        <v>0.32707865126269553</v>
      </c>
      <c r="I201" s="1726" t="s">
        <v>344</v>
      </c>
      <c r="J201" s="2597" t="str">
        <f t="shared" si="46"/>
        <v>---</v>
      </c>
      <c r="K201" s="2594">
        <v>0</v>
      </c>
      <c r="L201" s="1685"/>
      <c r="M201" s="10"/>
      <c r="N201" s="201">
        <v>40299</v>
      </c>
      <c r="O201" s="710">
        <v>99.838390000000004</v>
      </c>
      <c r="P201" s="36">
        <f t="shared" si="47"/>
        <v>8.1830000000010727E-2</v>
      </c>
      <c r="Q201" s="263">
        <f t="shared" si="44"/>
        <v>2.15</v>
      </c>
      <c r="R201" s="394">
        <f t="shared" si="45"/>
        <v>99.737229999999997</v>
      </c>
      <c r="S201" s="297">
        <f t="shared" si="52"/>
        <v>0.13286666666667202</v>
      </c>
      <c r="T201" s="687">
        <f t="shared" si="41"/>
        <v>99.476340000000008</v>
      </c>
      <c r="U201" s="266">
        <f t="shared" si="39"/>
        <v>8.1722857142864314E-2</v>
      </c>
      <c r="V201" s="609" t="str">
        <f t="shared" si="48"/>
        <v>---</v>
      </c>
      <c r="W201" s="247">
        <v>0</v>
      </c>
      <c r="X201" s="645"/>
      <c r="Y201" s="216"/>
    </row>
    <row r="202" spans="1:25">
      <c r="A202" s="2580">
        <v>40330</v>
      </c>
      <c r="B202" s="2615">
        <v>100.44371419886154</v>
      </c>
      <c r="C202" s="2604">
        <f t="shared" si="49"/>
        <v>-7.2045575225146763E-2</v>
      </c>
      <c r="D202" s="1757">
        <f t="shared" si="43"/>
        <v>5.4</v>
      </c>
      <c r="E202" s="687">
        <f t="shared" si="38"/>
        <v>100.50019590887386</v>
      </c>
      <c r="F202" s="266">
        <f t="shared" si="50"/>
        <v>-1.6273098294234956E-2</v>
      </c>
      <c r="G202" s="611">
        <f t="shared" si="40"/>
        <v>100.25894703171763</v>
      </c>
      <c r="H202" s="633">
        <f t="shared" si="51"/>
        <v>0.21644443372981925</v>
      </c>
      <c r="I202" s="1726" t="s">
        <v>350</v>
      </c>
      <c r="J202" s="2597" t="str">
        <f t="shared" si="46"/>
        <v>---</v>
      </c>
      <c r="K202" s="2594">
        <v>0</v>
      </c>
      <c r="L202" s="1685"/>
      <c r="M202" s="10"/>
      <c r="N202" s="201">
        <v>40330</v>
      </c>
      <c r="O202" s="710">
        <v>99.867149999999995</v>
      </c>
      <c r="P202" s="36">
        <f t="shared" si="47"/>
        <v>2.8759999999991237E-2</v>
      </c>
      <c r="Q202" s="263">
        <f t="shared" si="44"/>
        <v>1.57</v>
      </c>
      <c r="R202" s="394">
        <f t="shared" si="45"/>
        <v>99.820699999999988</v>
      </c>
      <c r="S202" s="297">
        <f t="shared" si="52"/>
        <v>8.3469999999991273E-2</v>
      </c>
      <c r="T202" s="687">
        <f t="shared" si="41"/>
        <v>99.567549999999997</v>
      </c>
      <c r="U202" s="266">
        <f t="shared" si="39"/>
        <v>9.1209999999989577E-2</v>
      </c>
      <c r="V202" s="609" t="str">
        <f t="shared" si="48"/>
        <v>---</v>
      </c>
      <c r="W202" s="247">
        <v>0</v>
      </c>
      <c r="X202" s="645"/>
      <c r="Y202" s="216"/>
    </row>
    <row r="203" spans="1:25">
      <c r="A203" s="2580">
        <v>40360</v>
      </c>
      <c r="B203" s="2615">
        <v>100.35530389867715</v>
      </c>
      <c r="C203" s="2604">
        <f t="shared" si="49"/>
        <v>-8.8410300184392554E-2</v>
      </c>
      <c r="D203" s="1757">
        <f t="shared" si="43"/>
        <v>4.5999999999999996</v>
      </c>
      <c r="E203" s="687">
        <f t="shared" si="38"/>
        <v>100.43825929054179</v>
      </c>
      <c r="F203" s="266">
        <f t="shared" si="50"/>
        <v>-6.1936618332069315E-2</v>
      </c>
      <c r="G203" s="611">
        <f t="shared" si="40"/>
        <v>100.37972621101964</v>
      </c>
      <c r="H203" s="633">
        <f t="shared" si="51"/>
        <v>0.1207791793020192</v>
      </c>
      <c r="I203" s="1726" t="s">
        <v>350</v>
      </c>
      <c r="J203" s="2597" t="str">
        <f t="shared" si="46"/>
        <v>---</v>
      </c>
      <c r="K203" s="2594">
        <v>0</v>
      </c>
      <c r="L203" s="1685"/>
      <c r="M203" s="10"/>
      <c r="N203" s="201">
        <v>40360</v>
      </c>
      <c r="O203" s="710">
        <v>99.819360000000003</v>
      </c>
      <c r="P203" s="36">
        <f t="shared" si="47"/>
        <v>-4.7789999999992006E-2</v>
      </c>
      <c r="Q203" s="263">
        <f t="shared" si="44"/>
        <v>1.04</v>
      </c>
      <c r="R203" s="394">
        <f t="shared" si="45"/>
        <v>99.841633333333334</v>
      </c>
      <c r="S203" s="297">
        <f t="shared" si="52"/>
        <v>2.0933333333346127E-2</v>
      </c>
      <c r="T203" s="687">
        <f t="shared" si="41"/>
        <v>99.658885714285702</v>
      </c>
      <c r="U203" s="266">
        <f t="shared" si="39"/>
        <v>9.1335714285705194E-2</v>
      </c>
      <c r="V203" s="609" t="str">
        <f t="shared" si="48"/>
        <v>---</v>
      </c>
      <c r="W203" s="247">
        <v>0</v>
      </c>
      <c r="X203" s="645"/>
      <c r="Y203" s="216"/>
    </row>
    <row r="204" spans="1:25">
      <c r="A204" s="2580">
        <v>40391</v>
      </c>
      <c r="B204" s="2615">
        <v>100.23536259780171</v>
      </c>
      <c r="C204" s="2604">
        <f t="shared" si="49"/>
        <v>-0.11994130087543908</v>
      </c>
      <c r="D204" s="1757">
        <f t="shared" si="43"/>
        <v>3.7</v>
      </c>
      <c r="E204" s="687">
        <f t="shared" ref="E204:E267" si="53">SUM(B202:B204)/3</f>
        <v>100.34479356511348</v>
      </c>
      <c r="F204" s="266">
        <f t="shared" si="50"/>
        <v>-9.3465725428316659E-2</v>
      </c>
      <c r="G204" s="611">
        <f t="shared" si="40"/>
        <v>100.41508115251058</v>
      </c>
      <c r="H204" s="633">
        <f t="shared" si="51"/>
        <v>3.5354941490936653E-2</v>
      </c>
      <c r="I204" s="1726" t="s">
        <v>346</v>
      </c>
      <c r="J204" s="2597" t="str">
        <f t="shared" si="46"/>
        <v>---</v>
      </c>
      <c r="K204" s="2594">
        <v>0</v>
      </c>
      <c r="L204" s="1685"/>
      <c r="M204" s="10"/>
      <c r="N204" s="201">
        <v>40391</v>
      </c>
      <c r="O204" s="710">
        <v>99.697069999999997</v>
      </c>
      <c r="P204" s="36">
        <f t="shared" si="47"/>
        <v>-0.12229000000000667</v>
      </c>
      <c r="Q204" s="263">
        <f t="shared" si="44"/>
        <v>0.62</v>
      </c>
      <c r="R204" s="394">
        <f t="shared" si="45"/>
        <v>99.79452666666667</v>
      </c>
      <c r="S204" s="297">
        <f t="shared" si="52"/>
        <v>-4.710666666666441E-2</v>
      </c>
      <c r="T204" s="687">
        <f t="shared" si="41"/>
        <v>99.71929428571427</v>
      </c>
      <c r="U204" s="266">
        <f t="shared" ref="U204:U267" si="54">T204-T203</f>
        <v>6.040857142856737E-2</v>
      </c>
      <c r="V204" s="609" t="str">
        <f t="shared" si="48"/>
        <v>---</v>
      </c>
      <c r="W204" s="247">
        <v>0</v>
      </c>
      <c r="X204" s="645"/>
      <c r="Y204" s="216"/>
    </row>
    <row r="205" spans="1:25">
      <c r="A205" s="2580">
        <v>40422</v>
      </c>
      <c r="B205" s="2615">
        <v>100.12350946226972</v>
      </c>
      <c r="C205" s="2604">
        <f t="shared" si="49"/>
        <v>-0.11185313553198739</v>
      </c>
      <c r="D205" s="1757">
        <f t="shared" si="43"/>
        <v>2.8</v>
      </c>
      <c r="E205" s="687">
        <f t="shared" si="53"/>
        <v>100.23805865291619</v>
      </c>
      <c r="F205" s="266">
        <f t="shared" si="50"/>
        <v>-0.10673491219728248</v>
      </c>
      <c r="G205" s="611">
        <f t="shared" si="40"/>
        <v>100.38675673987348</v>
      </c>
      <c r="H205" s="633">
        <f t="shared" si="51"/>
        <v>-2.8324412637104501E-2</v>
      </c>
      <c r="I205" s="1726" t="s">
        <v>346</v>
      </c>
      <c r="J205" s="2597" t="str">
        <f t="shared" si="46"/>
        <v>---</v>
      </c>
      <c r="K205" s="2594">
        <v>0</v>
      </c>
      <c r="L205" s="1685"/>
      <c r="M205" s="10"/>
      <c r="N205" s="201">
        <v>40422</v>
      </c>
      <c r="O205" s="710">
        <v>99.575710000000001</v>
      </c>
      <c r="P205" s="36">
        <f t="shared" si="47"/>
        <v>-0.12135999999999569</v>
      </c>
      <c r="Q205" s="263">
        <f t="shared" si="44"/>
        <v>0.35</v>
      </c>
      <c r="R205" s="394">
        <f t="shared" si="45"/>
        <v>99.69738000000001</v>
      </c>
      <c r="S205" s="297">
        <f t="shared" si="52"/>
        <v>-9.7146666666660053E-2</v>
      </c>
      <c r="T205" s="687">
        <f t="shared" si="41"/>
        <v>99.73871142857142</v>
      </c>
      <c r="U205" s="266">
        <f t="shared" si="54"/>
        <v>1.9417142857150793E-2</v>
      </c>
      <c r="V205" s="609" t="str">
        <f t="shared" si="48"/>
        <v>---</v>
      </c>
      <c r="W205" s="247">
        <v>0</v>
      </c>
      <c r="X205" s="645"/>
      <c r="Y205" s="216"/>
    </row>
    <row r="206" spans="1:25">
      <c r="A206" s="2580">
        <v>40452</v>
      </c>
      <c r="B206" s="2615">
        <v>100.04127262324972</v>
      </c>
      <c r="C206" s="2604">
        <f t="shared" si="49"/>
        <v>-8.2236839019998342E-2</v>
      </c>
      <c r="D206" s="1757">
        <f t="shared" si="43"/>
        <v>1.8</v>
      </c>
      <c r="E206" s="687">
        <f t="shared" si="53"/>
        <v>100.13338156110706</v>
      </c>
      <c r="F206" s="266">
        <f t="shared" si="50"/>
        <v>-0.10467709180913687</v>
      </c>
      <c r="G206" s="611">
        <f t="shared" si="40"/>
        <v>100.32229090123141</v>
      </c>
      <c r="H206" s="633">
        <f t="shared" si="51"/>
        <v>-6.4465838642064455E-2</v>
      </c>
      <c r="I206" s="1726" t="s">
        <v>346</v>
      </c>
      <c r="J206" s="2597" t="str">
        <f t="shared" si="46"/>
        <v>---</v>
      </c>
      <c r="K206" s="2594">
        <v>0</v>
      </c>
      <c r="L206" s="1685"/>
      <c r="M206" s="10"/>
      <c r="N206" s="201">
        <v>40452</v>
      </c>
      <c r="O206" s="710">
        <v>99.560829999999996</v>
      </c>
      <c r="P206" s="36">
        <f t="shared" si="47"/>
        <v>-1.4880000000005111E-2</v>
      </c>
      <c r="Q206" s="263">
        <f t="shared" si="44"/>
        <v>0.3</v>
      </c>
      <c r="R206" s="394">
        <f t="shared" si="45"/>
        <v>99.611203333333336</v>
      </c>
      <c r="S206" s="297">
        <f t="shared" si="52"/>
        <v>-8.6176666666673896E-2</v>
      </c>
      <c r="T206" s="687">
        <f t="shared" si="41"/>
        <v>99.730724285714274</v>
      </c>
      <c r="U206" s="266">
        <f t="shared" si="54"/>
        <v>-7.9871428571465231E-3</v>
      </c>
      <c r="V206" s="609" t="str">
        <f t="shared" si="48"/>
        <v>---</v>
      </c>
      <c r="W206" s="247">
        <v>0</v>
      </c>
      <c r="X206" s="645"/>
      <c r="Y206" s="216"/>
    </row>
    <row r="207" spans="1:25">
      <c r="A207" s="2580">
        <v>40483</v>
      </c>
      <c r="B207" s="2615">
        <v>100.05693912268626</v>
      </c>
      <c r="C207" s="2604">
        <f t="shared" si="49"/>
        <v>1.5666499436534309E-2</v>
      </c>
      <c r="D207" s="1757">
        <f t="shared" si="43"/>
        <v>1.1000000000000001</v>
      </c>
      <c r="E207" s="687">
        <f t="shared" si="53"/>
        <v>100.07390706940191</v>
      </c>
      <c r="F207" s="266">
        <f t="shared" si="50"/>
        <v>-5.9474491705145738E-2</v>
      </c>
      <c r="G207" s="611">
        <f t="shared" si="40"/>
        <v>100.25312309680469</v>
      </c>
      <c r="H207" s="633">
        <f t="shared" si="51"/>
        <v>-6.916780442672632E-2</v>
      </c>
      <c r="I207" s="1726" t="s">
        <v>346</v>
      </c>
      <c r="J207" s="2597" t="str">
        <f t="shared" si="46"/>
        <v>---</v>
      </c>
      <c r="K207" s="2594">
        <v>0</v>
      </c>
      <c r="L207" s="1685"/>
      <c r="M207" s="10"/>
      <c r="N207" s="201">
        <v>40483</v>
      </c>
      <c r="O207" s="710">
        <v>99.633489999999995</v>
      </c>
      <c r="P207" s="36">
        <f t="shared" si="47"/>
        <v>7.2659999999999059E-2</v>
      </c>
      <c r="Q207" s="263">
        <f t="shared" si="44"/>
        <v>0.41</v>
      </c>
      <c r="R207" s="394">
        <f t="shared" si="45"/>
        <v>99.590010000000007</v>
      </c>
      <c r="S207" s="297">
        <f t="shared" si="52"/>
        <v>-2.1193333333329178E-2</v>
      </c>
      <c r="T207" s="687">
        <f t="shared" si="41"/>
        <v>99.713142857142856</v>
      </c>
      <c r="U207" s="266">
        <f t="shared" si="54"/>
        <v>-1.7581428571418201E-2</v>
      </c>
      <c r="V207" s="609" t="str">
        <f t="shared" si="48"/>
        <v>---</v>
      </c>
      <c r="W207" s="247">
        <v>0</v>
      </c>
      <c r="X207" s="645"/>
      <c r="Y207" s="216"/>
    </row>
    <row r="208" spans="1:25">
      <c r="A208" s="2580">
        <v>40513</v>
      </c>
      <c r="B208" s="2615">
        <v>100.16573375948815</v>
      </c>
      <c r="C208" s="2604">
        <f t="shared" si="49"/>
        <v>0.10879463680188906</v>
      </c>
      <c r="D208" s="1757">
        <f t="shared" si="43"/>
        <v>0.7</v>
      </c>
      <c r="E208" s="687">
        <f t="shared" si="53"/>
        <v>100.08798183514138</v>
      </c>
      <c r="F208" s="266">
        <f t="shared" si="50"/>
        <v>1.4074765739465533E-2</v>
      </c>
      <c r="G208" s="611">
        <f t="shared" ref="G208:G271" si="55">SUM(B202:B208)/7</f>
        <v>100.20311938043346</v>
      </c>
      <c r="H208" s="633">
        <f t="shared" si="51"/>
        <v>-5.000371637122214E-2</v>
      </c>
      <c r="I208" s="1726" t="s">
        <v>349</v>
      </c>
      <c r="J208" s="2597" t="str">
        <f t="shared" si="46"/>
        <v>---</v>
      </c>
      <c r="K208" s="2594">
        <v>0</v>
      </c>
      <c r="L208" s="1685"/>
      <c r="M208" s="10"/>
      <c r="N208" s="250">
        <v>40513</v>
      </c>
      <c r="O208" s="713">
        <v>99.692809999999994</v>
      </c>
      <c r="P208" s="251">
        <f t="shared" si="47"/>
        <v>5.9319999999999595E-2</v>
      </c>
      <c r="Q208" s="694">
        <f t="shared" si="44"/>
        <v>0.52</v>
      </c>
      <c r="R208" s="393">
        <f t="shared" si="45"/>
        <v>99.629043333333343</v>
      </c>
      <c r="S208" s="295">
        <f t="shared" si="52"/>
        <v>3.9033333333335918E-2</v>
      </c>
      <c r="T208" s="683">
        <f t="shared" ref="T208:T241" si="56">SUM(O202:O208)/7</f>
        <v>99.692345714285722</v>
      </c>
      <c r="U208" s="693">
        <f t="shared" si="54"/>
        <v>-2.0797142857134077E-2</v>
      </c>
      <c r="V208" s="608" t="str">
        <f t="shared" si="48"/>
        <v>山</v>
      </c>
      <c r="W208" s="252">
        <v>1</v>
      </c>
      <c r="X208" s="645"/>
      <c r="Y208" s="216"/>
    </row>
    <row r="209" spans="1:25">
      <c r="A209" s="2582">
        <v>40544</v>
      </c>
      <c r="B209" s="2615">
        <v>100.27834488591283</v>
      </c>
      <c r="C209" s="2606">
        <f t="shared" si="49"/>
        <v>0.11261112642468163</v>
      </c>
      <c r="D209" s="1756">
        <f t="shared" si="43"/>
        <v>0.3</v>
      </c>
      <c r="E209" s="689">
        <f t="shared" si="53"/>
        <v>100.16700592269575</v>
      </c>
      <c r="F209" s="268">
        <f t="shared" si="50"/>
        <v>7.9024087554373068E-2</v>
      </c>
      <c r="G209" s="613">
        <f t="shared" si="55"/>
        <v>100.17949519286935</v>
      </c>
      <c r="H209" s="635">
        <f t="shared" si="51"/>
        <v>-2.3624187564109889E-2</v>
      </c>
      <c r="I209" s="1728" t="s">
        <v>349</v>
      </c>
      <c r="J209" s="2597" t="str">
        <f t="shared" si="46"/>
        <v>---</v>
      </c>
      <c r="K209" s="2594">
        <v>0</v>
      </c>
      <c r="L209" s="1775"/>
      <c r="M209" s="10"/>
      <c r="N209" s="200">
        <v>40544</v>
      </c>
      <c r="O209" s="712">
        <v>99.621189999999999</v>
      </c>
      <c r="P209" s="244">
        <f t="shared" si="47"/>
        <v>-7.1619999999995798E-2</v>
      </c>
      <c r="Q209" s="263">
        <f t="shared" si="44"/>
        <v>0.35</v>
      </c>
      <c r="R209" s="642">
        <f t="shared" si="45"/>
        <v>99.649163333333334</v>
      </c>
      <c r="S209" s="643">
        <f t="shared" si="52"/>
        <v>2.0119999999991478E-2</v>
      </c>
      <c r="T209" s="689">
        <f t="shared" si="56"/>
        <v>99.657208571428569</v>
      </c>
      <c r="U209" s="268">
        <f t="shared" si="54"/>
        <v>-3.5137142857152526E-2</v>
      </c>
      <c r="V209" s="609" t="str">
        <f t="shared" si="48"/>
        <v>---</v>
      </c>
      <c r="W209" s="247">
        <v>0</v>
      </c>
      <c r="X209" s="645"/>
      <c r="Y209" s="216"/>
    </row>
    <row r="210" spans="1:25">
      <c r="A210" s="2580">
        <v>40575</v>
      </c>
      <c r="B210" s="2615">
        <v>100.33105127281138</v>
      </c>
      <c r="C210" s="2604">
        <f t="shared" si="49"/>
        <v>5.270638689854934E-2</v>
      </c>
      <c r="D210" s="1757">
        <f t="shared" ref="D210:D220" si="57">ROUND((B210-B198)/B198*100,1)</f>
        <v>0</v>
      </c>
      <c r="E210" s="687">
        <f t="shared" si="53"/>
        <v>100.2583766394041</v>
      </c>
      <c r="F210" s="266">
        <f t="shared" si="50"/>
        <v>9.1370716708354394E-2</v>
      </c>
      <c r="G210" s="611">
        <f t="shared" si="55"/>
        <v>100.17603053203139</v>
      </c>
      <c r="H210" s="633">
        <f t="shared" si="51"/>
        <v>-3.4646608379631516E-3</v>
      </c>
      <c r="I210" s="1726" t="s">
        <v>344</v>
      </c>
      <c r="J210" s="2597" t="str">
        <f t="shared" si="46"/>
        <v>---</v>
      </c>
      <c r="K210" s="2594">
        <v>0</v>
      </c>
      <c r="L210" s="1685"/>
      <c r="M210" s="10"/>
      <c r="N210" s="201">
        <v>40575</v>
      </c>
      <c r="O210" s="710">
        <v>99.280230000000003</v>
      </c>
      <c r="P210" s="36">
        <f t="shared" si="47"/>
        <v>-0.34095999999999549</v>
      </c>
      <c r="Q210" s="263">
        <f t="shared" ref="Q210:Q273" si="58">ROUND((O210-O198)/O198*100,2)</f>
        <v>-0.16</v>
      </c>
      <c r="R210" s="394">
        <f t="shared" si="45"/>
        <v>99.531409999999994</v>
      </c>
      <c r="S210" s="297">
        <f t="shared" si="52"/>
        <v>-0.11775333333334004</v>
      </c>
      <c r="T210" s="687">
        <f t="shared" si="56"/>
        <v>99.580190000000002</v>
      </c>
      <c r="U210" s="266">
        <f t="shared" si="54"/>
        <v>-7.7018571428567384E-2</v>
      </c>
      <c r="V210" s="609" t="str">
        <f t="shared" si="48"/>
        <v>---</v>
      </c>
      <c r="W210" s="247">
        <v>0</v>
      </c>
      <c r="X210" s="645"/>
      <c r="Y210" s="216"/>
    </row>
    <row r="211" spans="1:25">
      <c r="A211" s="2580">
        <v>40603</v>
      </c>
      <c r="B211" s="2615">
        <v>100.3172768899483</v>
      </c>
      <c r="C211" s="2604">
        <f t="shared" si="49"/>
        <v>-1.3774382863076085E-2</v>
      </c>
      <c r="D211" s="1757">
        <f t="shared" si="57"/>
        <v>-0.2</v>
      </c>
      <c r="E211" s="687">
        <f t="shared" si="53"/>
        <v>100.30889101622417</v>
      </c>
      <c r="F211" s="266">
        <f t="shared" si="50"/>
        <v>5.0514376820061102E-2</v>
      </c>
      <c r="G211" s="611">
        <f t="shared" si="55"/>
        <v>100.18773257376662</v>
      </c>
      <c r="H211" s="633">
        <f t="shared" si="51"/>
        <v>1.1702041735233593E-2</v>
      </c>
      <c r="I211" s="1726" t="s">
        <v>344</v>
      </c>
      <c r="J211" s="2597" t="str">
        <f t="shared" si="46"/>
        <v>---</v>
      </c>
      <c r="K211" s="2594">
        <v>0</v>
      </c>
      <c r="L211" s="1685"/>
      <c r="M211" s="10"/>
      <c r="N211" s="201">
        <v>40603</v>
      </c>
      <c r="O211" s="710">
        <v>98.637529999999998</v>
      </c>
      <c r="P211" s="36">
        <f t="shared" si="47"/>
        <v>-0.64270000000000493</v>
      </c>
      <c r="Q211" s="263">
        <f t="shared" si="58"/>
        <v>-0.98</v>
      </c>
      <c r="R211" s="394">
        <f t="shared" si="45"/>
        <v>99.179649999999995</v>
      </c>
      <c r="S211" s="297">
        <f t="shared" si="52"/>
        <v>-0.35175999999999874</v>
      </c>
      <c r="T211" s="687">
        <f t="shared" si="56"/>
        <v>99.428827142857145</v>
      </c>
      <c r="U211" s="266">
        <f t="shared" si="54"/>
        <v>-0.15136285714285691</v>
      </c>
      <c r="V211" s="609" t="str">
        <f t="shared" si="48"/>
        <v>---</v>
      </c>
      <c r="W211" s="247">
        <v>0</v>
      </c>
      <c r="X211" s="645"/>
      <c r="Y211" s="216"/>
    </row>
    <row r="212" spans="1:25">
      <c r="A212" s="2580">
        <v>40634</v>
      </c>
      <c r="B212" s="2615">
        <v>100.28141037765531</v>
      </c>
      <c r="C212" s="2604">
        <f t="shared" si="49"/>
        <v>-3.5866512292997754E-2</v>
      </c>
      <c r="D212" s="1757">
        <f t="shared" si="57"/>
        <v>-0.3</v>
      </c>
      <c r="E212" s="687">
        <f t="shared" si="53"/>
        <v>100.30991284680499</v>
      </c>
      <c r="F212" s="266">
        <f t="shared" si="50"/>
        <v>1.0218305808251671E-3</v>
      </c>
      <c r="G212" s="611">
        <f t="shared" si="55"/>
        <v>100.21028984739314</v>
      </c>
      <c r="H212" s="633">
        <f t="shared" si="51"/>
        <v>2.2557273626517826E-2</v>
      </c>
      <c r="I212" s="1726" t="s">
        <v>350</v>
      </c>
      <c r="J212" s="2597" t="str">
        <f t="shared" si="46"/>
        <v>---</v>
      </c>
      <c r="K212" s="2594">
        <v>0</v>
      </c>
      <c r="L212" s="1685"/>
      <c r="M212" s="10"/>
      <c r="N212" s="201">
        <v>40634</v>
      </c>
      <c r="O212" s="710">
        <v>97.969660000000005</v>
      </c>
      <c r="P212" s="36">
        <f t="shared" si="47"/>
        <v>-0.66786999999999352</v>
      </c>
      <c r="Q212" s="263">
        <f t="shared" si="58"/>
        <v>-1.79</v>
      </c>
      <c r="R212" s="394">
        <f t="shared" si="45"/>
        <v>98.629140000000007</v>
      </c>
      <c r="S212" s="297">
        <f t="shared" si="52"/>
        <v>-0.55050999999998851</v>
      </c>
      <c r="T212" s="687">
        <f t="shared" si="56"/>
        <v>99.199391428571431</v>
      </c>
      <c r="U212" s="266">
        <f t="shared" si="54"/>
        <v>-0.22943571428571374</v>
      </c>
      <c r="V212" s="609" t="str">
        <f t="shared" si="48"/>
        <v>---</v>
      </c>
      <c r="W212" s="247">
        <v>0</v>
      </c>
      <c r="X212" s="645"/>
      <c r="Y212" s="216"/>
    </row>
    <row r="213" spans="1:25">
      <c r="A213" s="2580">
        <v>40664</v>
      </c>
      <c r="B213" s="2615">
        <v>100.27608728248126</v>
      </c>
      <c r="C213" s="2604">
        <f t="shared" si="49"/>
        <v>-5.3230951740488308E-3</v>
      </c>
      <c r="D213" s="1757">
        <f t="shared" si="57"/>
        <v>-0.2</v>
      </c>
      <c r="E213" s="687">
        <f t="shared" si="53"/>
        <v>100.29159151669496</v>
      </c>
      <c r="F213" s="266">
        <f t="shared" si="50"/>
        <v>-1.8321330110026679E-2</v>
      </c>
      <c r="G213" s="611">
        <f t="shared" si="55"/>
        <v>100.24383479871194</v>
      </c>
      <c r="H213" s="633">
        <f t="shared" si="51"/>
        <v>3.3544951318802418E-2</v>
      </c>
      <c r="I213" s="1726" t="s">
        <v>350</v>
      </c>
      <c r="J213" s="2597" t="str">
        <f t="shared" si="46"/>
        <v>---</v>
      </c>
      <c r="K213" s="2594">
        <v>0</v>
      </c>
      <c r="L213" s="1685"/>
      <c r="M213" s="10"/>
      <c r="N213" s="201">
        <v>40664</v>
      </c>
      <c r="O213" s="710">
        <v>97.759919999999994</v>
      </c>
      <c r="P213" s="36">
        <f t="shared" si="47"/>
        <v>-0.2097400000000107</v>
      </c>
      <c r="Q213" s="263">
        <f t="shared" si="58"/>
        <v>-2.08</v>
      </c>
      <c r="R213" s="394">
        <f t="shared" si="45"/>
        <v>98.122370000000004</v>
      </c>
      <c r="S213" s="297">
        <f t="shared" si="52"/>
        <v>-0.50677000000000305</v>
      </c>
      <c r="T213" s="687">
        <f t="shared" si="56"/>
        <v>98.942118571428566</v>
      </c>
      <c r="U213" s="266">
        <f t="shared" si="54"/>
        <v>-0.25727285714286552</v>
      </c>
      <c r="V213" s="609" t="str">
        <f t="shared" si="48"/>
        <v>---</v>
      </c>
      <c r="W213" s="247">
        <v>0</v>
      </c>
      <c r="X213" s="645"/>
      <c r="Y213" s="216"/>
    </row>
    <row r="214" spans="1:25">
      <c r="A214" s="2580">
        <v>40695</v>
      </c>
      <c r="B214" s="2615">
        <v>100.31410428252227</v>
      </c>
      <c r="C214" s="2604">
        <f t="shared" si="49"/>
        <v>3.8017000041008941E-2</v>
      </c>
      <c r="D214" s="1757">
        <f t="shared" si="57"/>
        <v>-0.1</v>
      </c>
      <c r="E214" s="687">
        <f t="shared" si="53"/>
        <v>100.29053398088627</v>
      </c>
      <c r="F214" s="266">
        <f t="shared" si="50"/>
        <v>-1.0575358086981623E-3</v>
      </c>
      <c r="G214" s="611">
        <f t="shared" si="55"/>
        <v>100.2805726786885</v>
      </c>
      <c r="H214" s="633">
        <f t="shared" si="51"/>
        <v>3.6737879976556087E-2</v>
      </c>
      <c r="I214" s="1726" t="s">
        <v>346</v>
      </c>
      <c r="J214" s="2597" t="str">
        <f t="shared" si="46"/>
        <v>---</v>
      </c>
      <c r="K214" s="2594">
        <v>0</v>
      </c>
      <c r="L214" s="1685"/>
      <c r="M214" s="10"/>
      <c r="N214" s="201">
        <v>40695</v>
      </c>
      <c r="O214" s="710">
        <v>97.903880000000001</v>
      </c>
      <c r="P214" s="36">
        <f t="shared" si="47"/>
        <v>0.14396000000000697</v>
      </c>
      <c r="Q214" s="263">
        <f t="shared" si="58"/>
        <v>-1.97</v>
      </c>
      <c r="R214" s="394">
        <f t="shared" si="45"/>
        <v>97.87782</v>
      </c>
      <c r="S214" s="297">
        <f t="shared" si="52"/>
        <v>-0.24455000000000382</v>
      </c>
      <c r="T214" s="687">
        <f t="shared" si="56"/>
        <v>98.695031428571411</v>
      </c>
      <c r="U214" s="266">
        <f t="shared" si="54"/>
        <v>-0.24708714285715416</v>
      </c>
      <c r="V214" s="609" t="str">
        <f t="shared" si="48"/>
        <v>---</v>
      </c>
      <c r="W214" s="247">
        <v>0</v>
      </c>
      <c r="X214" s="645"/>
      <c r="Y214" s="216"/>
    </row>
    <row r="215" spans="1:25">
      <c r="A215" s="2580">
        <v>40725</v>
      </c>
      <c r="B215" s="2615">
        <v>100.37852650082546</v>
      </c>
      <c r="C215" s="2604">
        <f t="shared" si="49"/>
        <v>6.4422218303192835E-2</v>
      </c>
      <c r="D215" s="1757">
        <f t="shared" si="57"/>
        <v>0</v>
      </c>
      <c r="E215" s="687">
        <f t="shared" si="53"/>
        <v>100.32290602194298</v>
      </c>
      <c r="F215" s="266">
        <f t="shared" si="50"/>
        <v>3.2372041056717649E-2</v>
      </c>
      <c r="G215" s="611">
        <f t="shared" si="55"/>
        <v>100.3109716417367</v>
      </c>
      <c r="H215" s="633">
        <f t="shared" si="51"/>
        <v>3.0398963048199334E-2</v>
      </c>
      <c r="I215" s="1726" t="s">
        <v>346</v>
      </c>
      <c r="J215" s="2597" t="str">
        <f t="shared" si="46"/>
        <v>---</v>
      </c>
      <c r="K215" s="2594">
        <v>0</v>
      </c>
      <c r="L215" s="1685"/>
      <c r="M215" s="10"/>
      <c r="N215" s="201">
        <v>40725</v>
      </c>
      <c r="O215" s="710">
        <v>98.195040000000006</v>
      </c>
      <c r="P215" s="36">
        <f t="shared" si="47"/>
        <v>0.29116000000000497</v>
      </c>
      <c r="Q215" s="263">
        <f t="shared" si="58"/>
        <v>-1.63</v>
      </c>
      <c r="R215" s="394">
        <f t="shared" si="45"/>
        <v>97.952946666666662</v>
      </c>
      <c r="S215" s="297">
        <f t="shared" si="52"/>
        <v>7.5126666666662345E-2</v>
      </c>
      <c r="T215" s="687">
        <f t="shared" si="56"/>
        <v>98.481064285714282</v>
      </c>
      <c r="U215" s="266">
        <f t="shared" si="54"/>
        <v>-0.21396714285712903</v>
      </c>
      <c r="V215" s="609" t="str">
        <f t="shared" si="48"/>
        <v>---</v>
      </c>
      <c r="W215" s="247">
        <v>0</v>
      </c>
      <c r="X215" s="645"/>
      <c r="Y215" s="216"/>
    </row>
    <row r="216" spans="1:25">
      <c r="A216" s="2580">
        <v>40756</v>
      </c>
      <c r="B216" s="2615">
        <v>100.45191251041459</v>
      </c>
      <c r="C216" s="2604">
        <f t="shared" si="49"/>
        <v>7.3386009589128776E-2</v>
      </c>
      <c r="D216" s="1757">
        <f t="shared" si="57"/>
        <v>0.2</v>
      </c>
      <c r="E216" s="687">
        <f t="shared" si="53"/>
        <v>100.38151443125412</v>
      </c>
      <c r="F216" s="266">
        <f t="shared" si="50"/>
        <v>5.8608409311133869E-2</v>
      </c>
      <c r="G216" s="611">
        <f t="shared" si="55"/>
        <v>100.33576701666551</v>
      </c>
      <c r="H216" s="633">
        <f t="shared" si="51"/>
        <v>2.479537492881434E-2</v>
      </c>
      <c r="I216" s="1726" t="s">
        <v>349</v>
      </c>
      <c r="J216" s="2597" t="str">
        <f t="shared" si="46"/>
        <v>---</v>
      </c>
      <c r="K216" s="2594">
        <v>0</v>
      </c>
      <c r="L216" s="1685"/>
      <c r="M216" s="10"/>
      <c r="N216" s="201">
        <v>40756</v>
      </c>
      <c r="O216" s="710">
        <v>98.456760000000003</v>
      </c>
      <c r="P216" s="36">
        <f t="shared" si="47"/>
        <v>0.26171999999999684</v>
      </c>
      <c r="Q216" s="263">
        <f t="shared" si="58"/>
        <v>-1.24</v>
      </c>
      <c r="R216" s="394">
        <f t="shared" si="45"/>
        <v>98.185226666666679</v>
      </c>
      <c r="S216" s="297">
        <f t="shared" si="52"/>
        <v>0.23228000000001714</v>
      </c>
      <c r="T216" s="687">
        <f t="shared" si="56"/>
        <v>98.314717142857148</v>
      </c>
      <c r="U216" s="266">
        <f t="shared" si="54"/>
        <v>-0.16634714285713414</v>
      </c>
      <c r="V216" s="609" t="str">
        <f t="shared" si="48"/>
        <v>---</v>
      </c>
      <c r="W216" s="247">
        <v>0</v>
      </c>
      <c r="X216" s="645"/>
      <c r="Y216" s="216"/>
    </row>
    <row r="217" spans="1:25">
      <c r="A217" s="2580">
        <v>40787</v>
      </c>
      <c r="B217" s="2615">
        <v>100.49668839749535</v>
      </c>
      <c r="C217" s="2604">
        <f t="shared" si="49"/>
        <v>4.4775887080760413E-2</v>
      </c>
      <c r="D217" s="1757">
        <f t="shared" si="57"/>
        <v>0.4</v>
      </c>
      <c r="E217" s="687">
        <f t="shared" si="53"/>
        <v>100.4423758029118</v>
      </c>
      <c r="F217" s="266">
        <f t="shared" si="50"/>
        <v>6.0861371657679797E-2</v>
      </c>
      <c r="G217" s="611">
        <f t="shared" si="55"/>
        <v>100.35942946304895</v>
      </c>
      <c r="H217" s="633">
        <f t="shared" si="51"/>
        <v>2.3662446383440283E-2</v>
      </c>
      <c r="I217" s="1726" t="s">
        <v>349</v>
      </c>
      <c r="J217" s="2597" t="str">
        <f t="shared" si="46"/>
        <v>---</v>
      </c>
      <c r="K217" s="2594">
        <v>0</v>
      </c>
      <c r="L217" s="1685"/>
      <c r="M217" s="10"/>
      <c r="N217" s="201">
        <v>40787</v>
      </c>
      <c r="O217" s="710">
        <v>98.69256</v>
      </c>
      <c r="P217" s="36">
        <f t="shared" si="47"/>
        <v>0.23579999999999757</v>
      </c>
      <c r="Q217" s="263">
        <f t="shared" si="58"/>
        <v>-0.89</v>
      </c>
      <c r="R217" s="394">
        <f t="shared" si="45"/>
        <v>98.448120000000003</v>
      </c>
      <c r="S217" s="297">
        <f t="shared" si="52"/>
        <v>0.26289333333332365</v>
      </c>
      <c r="T217" s="687">
        <f t="shared" si="56"/>
        <v>98.230764285714287</v>
      </c>
      <c r="U217" s="266">
        <f t="shared" si="54"/>
        <v>-8.3952857142861603E-2</v>
      </c>
      <c r="V217" s="609" t="str">
        <f t="shared" si="48"/>
        <v>---</v>
      </c>
      <c r="W217" s="247">
        <v>0</v>
      </c>
      <c r="X217" s="645"/>
      <c r="Y217" s="216"/>
    </row>
    <row r="218" spans="1:25">
      <c r="A218" s="2580">
        <v>40817</v>
      </c>
      <c r="B218" s="2615">
        <v>100.54430647899071</v>
      </c>
      <c r="C218" s="2604">
        <f t="shared" si="49"/>
        <v>4.7618081495357956E-2</v>
      </c>
      <c r="D218" s="1757">
        <f t="shared" si="57"/>
        <v>0.5</v>
      </c>
      <c r="E218" s="687">
        <f t="shared" si="53"/>
        <v>100.49763579563354</v>
      </c>
      <c r="F218" s="266">
        <f t="shared" si="50"/>
        <v>5.5259992721744311E-2</v>
      </c>
      <c r="G218" s="611">
        <f t="shared" si="55"/>
        <v>100.39186226148355</v>
      </c>
      <c r="H218" s="633">
        <f t="shared" si="51"/>
        <v>3.2432798434598453E-2</v>
      </c>
      <c r="I218" s="1726" t="s">
        <v>349</v>
      </c>
      <c r="J218" s="2597" t="str">
        <f t="shared" si="46"/>
        <v>---</v>
      </c>
      <c r="K218" s="2594">
        <v>0</v>
      </c>
      <c r="L218" s="1685"/>
      <c r="M218" s="10"/>
      <c r="N218" s="201">
        <v>40817</v>
      </c>
      <c r="O218" s="710">
        <v>98.852029999999999</v>
      </c>
      <c r="P218" s="36">
        <f t="shared" si="47"/>
        <v>0.15946999999999889</v>
      </c>
      <c r="Q218" s="263">
        <f t="shared" si="58"/>
        <v>-0.71</v>
      </c>
      <c r="R218" s="394">
        <f t="shared" si="45"/>
        <v>98.667116666666672</v>
      </c>
      <c r="S218" s="297">
        <f t="shared" si="52"/>
        <v>0.21899666666666917</v>
      </c>
      <c r="T218" s="687">
        <f t="shared" si="56"/>
        <v>98.261407142857138</v>
      </c>
      <c r="U218" s="266">
        <f t="shared" si="54"/>
        <v>3.0642857142851199E-2</v>
      </c>
      <c r="V218" s="609" t="str">
        <f t="shared" si="48"/>
        <v>---</v>
      </c>
      <c r="W218" s="247">
        <v>0</v>
      </c>
      <c r="X218" s="645"/>
      <c r="Y218" s="216"/>
    </row>
    <row r="219" spans="1:25">
      <c r="A219" s="2580">
        <v>40848</v>
      </c>
      <c r="B219" s="2615">
        <v>100.60594729310937</v>
      </c>
      <c r="C219" s="2604">
        <f t="shared" si="49"/>
        <v>6.1640814118661069E-2</v>
      </c>
      <c r="D219" s="1757">
        <f t="shared" si="57"/>
        <v>0.5</v>
      </c>
      <c r="E219" s="687">
        <f t="shared" si="53"/>
        <v>100.54898072319848</v>
      </c>
      <c r="F219" s="266">
        <f t="shared" si="50"/>
        <v>5.134492756494069E-2</v>
      </c>
      <c r="G219" s="611">
        <f t="shared" si="55"/>
        <v>100.43822467797699</v>
      </c>
      <c r="H219" s="633">
        <f t="shared" si="51"/>
        <v>4.6362416493437308E-2</v>
      </c>
      <c r="I219" s="1726" t="s">
        <v>349</v>
      </c>
      <c r="J219" s="2597" t="str">
        <f t="shared" si="46"/>
        <v>---</v>
      </c>
      <c r="K219" s="2594">
        <v>0</v>
      </c>
      <c r="L219" s="1685"/>
      <c r="M219" s="10"/>
      <c r="N219" s="201">
        <v>40848</v>
      </c>
      <c r="O219" s="710">
        <v>98.953649999999996</v>
      </c>
      <c r="P219" s="36">
        <f t="shared" si="47"/>
        <v>0.10161999999999694</v>
      </c>
      <c r="Q219" s="263">
        <f t="shared" si="58"/>
        <v>-0.68</v>
      </c>
      <c r="R219" s="394">
        <f t="shared" si="45"/>
        <v>98.832746666666665</v>
      </c>
      <c r="S219" s="297">
        <f t="shared" si="52"/>
        <v>0.16562999999999306</v>
      </c>
      <c r="T219" s="687">
        <f t="shared" si="56"/>
        <v>98.401977142857149</v>
      </c>
      <c r="U219" s="266">
        <f t="shared" si="54"/>
        <v>0.14057000000001096</v>
      </c>
      <c r="V219" s="609" t="str">
        <f t="shared" si="48"/>
        <v>---</v>
      </c>
      <c r="W219" s="247">
        <v>0</v>
      </c>
      <c r="X219" s="645"/>
      <c r="Y219" s="216"/>
    </row>
    <row r="220" spans="1:25">
      <c r="A220" s="2581">
        <v>40878</v>
      </c>
      <c r="B220" s="2615">
        <v>100.67066187038067</v>
      </c>
      <c r="C220" s="2605">
        <f t="shared" si="49"/>
        <v>6.4714577271303142E-2</v>
      </c>
      <c r="D220" s="1758">
        <f t="shared" si="57"/>
        <v>0.5</v>
      </c>
      <c r="E220" s="688">
        <f t="shared" si="53"/>
        <v>100.60697188082692</v>
      </c>
      <c r="F220" s="267">
        <f t="shared" si="50"/>
        <v>5.7991157628435985E-2</v>
      </c>
      <c r="G220" s="612">
        <f t="shared" si="55"/>
        <v>100.49459247624834</v>
      </c>
      <c r="H220" s="634">
        <f t="shared" si="51"/>
        <v>5.6367798271352854E-2</v>
      </c>
      <c r="I220" s="1727" t="s">
        <v>281</v>
      </c>
      <c r="J220" s="2598" t="str">
        <f t="shared" si="46"/>
        <v>---</v>
      </c>
      <c r="K220" s="2594">
        <v>0</v>
      </c>
      <c r="L220" s="1686"/>
      <c r="M220" s="10"/>
      <c r="N220" s="202">
        <v>40878</v>
      </c>
      <c r="O220" s="711">
        <v>99.06335</v>
      </c>
      <c r="P220" s="242">
        <f t="shared" si="47"/>
        <v>0.10970000000000368</v>
      </c>
      <c r="Q220" s="543">
        <f t="shared" si="58"/>
        <v>-0.63</v>
      </c>
      <c r="R220" s="492">
        <f t="shared" si="45"/>
        <v>98.956343333333336</v>
      </c>
      <c r="S220" s="490">
        <f t="shared" si="52"/>
        <v>0.12359666666667124</v>
      </c>
      <c r="T220" s="688">
        <f t="shared" si="56"/>
        <v>98.588181428571446</v>
      </c>
      <c r="U220" s="267">
        <f t="shared" si="54"/>
        <v>0.1862042857142967</v>
      </c>
      <c r="V220" s="609" t="str">
        <f t="shared" si="48"/>
        <v>---</v>
      </c>
      <c r="W220" s="247">
        <v>0</v>
      </c>
      <c r="X220" s="645"/>
      <c r="Y220" s="216"/>
    </row>
    <row r="221" spans="1:25">
      <c r="A221" s="2580">
        <v>40909</v>
      </c>
      <c r="B221" s="2615">
        <v>100.72362950687516</v>
      </c>
      <c r="C221" s="2604">
        <f t="shared" si="49"/>
        <v>5.2967636494486214E-2</v>
      </c>
      <c r="D221" s="1746">
        <f>ROUND((B221-B209)/B209*100,2)</f>
        <v>0.44</v>
      </c>
      <c r="E221" s="687">
        <f t="shared" si="53"/>
        <v>100.66674622345506</v>
      </c>
      <c r="F221" s="266">
        <f t="shared" si="50"/>
        <v>5.9774342628145405E-2</v>
      </c>
      <c r="G221" s="611">
        <f t="shared" si="55"/>
        <v>100.55309607972731</v>
      </c>
      <c r="H221" s="633">
        <f t="shared" si="51"/>
        <v>5.8503603478968103E-2</v>
      </c>
      <c r="I221" s="1726" t="s">
        <v>281</v>
      </c>
      <c r="J221" s="2599" t="str">
        <f t="shared" si="46"/>
        <v>---</v>
      </c>
      <c r="K221" s="2594">
        <v>0</v>
      </c>
      <c r="L221" s="1685"/>
      <c r="M221" s="10"/>
      <c r="N221" s="201">
        <v>40909</v>
      </c>
      <c r="O221" s="710">
        <v>99.165239999999997</v>
      </c>
      <c r="P221" s="36">
        <f t="shared" si="47"/>
        <v>0.10188999999999737</v>
      </c>
      <c r="Q221" s="263">
        <f t="shared" si="58"/>
        <v>-0.46</v>
      </c>
      <c r="R221" s="394">
        <f t="shared" si="45"/>
        <v>99.06074666666666</v>
      </c>
      <c r="S221" s="297">
        <f t="shared" si="52"/>
        <v>0.10440333333332319</v>
      </c>
      <c r="T221" s="687">
        <f t="shared" si="56"/>
        <v>98.768375714285725</v>
      </c>
      <c r="U221" s="266">
        <f t="shared" si="54"/>
        <v>0.18019428571427909</v>
      </c>
      <c r="V221" s="609" t="str">
        <f t="shared" si="48"/>
        <v>---</v>
      </c>
      <c r="W221" s="247">
        <v>0</v>
      </c>
      <c r="X221" s="645"/>
      <c r="Y221" s="216"/>
    </row>
    <row r="222" spans="1:25">
      <c r="A222" s="2580">
        <v>40940</v>
      </c>
      <c r="B222" s="2615">
        <v>100.74720728642161</v>
      </c>
      <c r="C222" s="2604">
        <f t="shared" si="49"/>
        <v>2.3577779546457123E-2</v>
      </c>
      <c r="D222" s="1746">
        <f t="shared" ref="D222:D285" si="59">ROUND((B222-B210)/B210*100,2)</f>
        <v>0.41</v>
      </c>
      <c r="E222" s="687">
        <f t="shared" si="53"/>
        <v>100.71383288789248</v>
      </c>
      <c r="F222" s="266">
        <f t="shared" si="50"/>
        <v>4.7086664437415493E-2</v>
      </c>
      <c r="G222" s="611">
        <f t="shared" si="55"/>
        <v>100.60576476338392</v>
      </c>
      <c r="H222" s="633">
        <f t="shared" si="51"/>
        <v>5.2668683656605708E-2</v>
      </c>
      <c r="I222" s="1726" t="s">
        <v>281</v>
      </c>
      <c r="J222" s="2597" t="str">
        <f t="shared" si="46"/>
        <v>山</v>
      </c>
      <c r="K222" s="2594">
        <v>1</v>
      </c>
      <c r="L222" s="1685"/>
      <c r="M222" s="10"/>
      <c r="N222" s="201">
        <v>40940</v>
      </c>
      <c r="O222" s="710">
        <v>99.217449999999999</v>
      </c>
      <c r="P222" s="36">
        <f t="shared" si="47"/>
        <v>5.221000000000231E-2</v>
      </c>
      <c r="Q222" s="263">
        <f t="shared" si="58"/>
        <v>-0.06</v>
      </c>
      <c r="R222" s="394">
        <f t="shared" si="45"/>
        <v>99.148679999999999</v>
      </c>
      <c r="S222" s="297">
        <f t="shared" si="52"/>
        <v>8.7933333333339192E-2</v>
      </c>
      <c r="T222" s="687">
        <f t="shared" si="56"/>
        <v>98.914434285714279</v>
      </c>
      <c r="U222" s="266">
        <f t="shared" si="54"/>
        <v>0.14605857142855427</v>
      </c>
      <c r="V222" s="609" t="str">
        <f t="shared" si="48"/>
        <v>---</v>
      </c>
      <c r="W222" s="247">
        <v>0</v>
      </c>
      <c r="X222" s="645"/>
      <c r="Y222" s="216"/>
    </row>
    <row r="223" spans="1:25">
      <c r="A223" s="2580">
        <v>40969</v>
      </c>
      <c r="B223" s="2615">
        <v>100.73170606346963</v>
      </c>
      <c r="C223" s="2604">
        <f t="shared" si="49"/>
        <v>-1.5501222951982641E-2</v>
      </c>
      <c r="D223" s="1746">
        <f t="shared" si="59"/>
        <v>0.41</v>
      </c>
      <c r="E223" s="687">
        <f t="shared" si="53"/>
        <v>100.73418095225547</v>
      </c>
      <c r="F223" s="266">
        <f t="shared" si="50"/>
        <v>2.0348064362991636E-2</v>
      </c>
      <c r="G223" s="611">
        <f t="shared" si="55"/>
        <v>100.64573527096321</v>
      </c>
      <c r="H223" s="633">
        <f t="shared" si="51"/>
        <v>3.9970507579297987E-2</v>
      </c>
      <c r="I223" s="1726" t="s">
        <v>281</v>
      </c>
      <c r="J223" s="2597" t="str">
        <f t="shared" si="46"/>
        <v>---</v>
      </c>
      <c r="K223" s="2594">
        <v>0</v>
      </c>
      <c r="L223" s="1685"/>
      <c r="M223" s="10"/>
      <c r="N223" s="201">
        <v>40969</v>
      </c>
      <c r="O223" s="710">
        <v>99.243449999999996</v>
      </c>
      <c r="P223" s="36">
        <f t="shared" si="47"/>
        <v>2.5999999999996248E-2</v>
      </c>
      <c r="Q223" s="263">
        <f t="shared" si="58"/>
        <v>0.61</v>
      </c>
      <c r="R223" s="394">
        <f t="shared" si="45"/>
        <v>99.208713333333321</v>
      </c>
      <c r="S223" s="297">
        <f t="shared" si="52"/>
        <v>6.0033333333322503E-2</v>
      </c>
      <c r="T223" s="687">
        <f t="shared" si="56"/>
        <v>99.026818571428592</v>
      </c>
      <c r="U223" s="266">
        <f t="shared" si="54"/>
        <v>0.11238428571431314</v>
      </c>
      <c r="V223" s="609" t="str">
        <f t="shared" si="48"/>
        <v>---</v>
      </c>
      <c r="W223" s="247">
        <v>0</v>
      </c>
      <c r="X223" s="645"/>
      <c r="Y223" s="216"/>
    </row>
    <row r="224" spans="1:25">
      <c r="A224" s="2580">
        <v>41000</v>
      </c>
      <c r="B224" s="2615">
        <v>100.64890475598051</v>
      </c>
      <c r="C224" s="2604">
        <f t="shared" si="49"/>
        <v>-8.280130748912029E-2</v>
      </c>
      <c r="D224" s="1746">
        <f t="shared" si="59"/>
        <v>0.37</v>
      </c>
      <c r="E224" s="687">
        <f t="shared" si="53"/>
        <v>100.70927270195723</v>
      </c>
      <c r="F224" s="266">
        <f t="shared" si="50"/>
        <v>-2.4908250298238954E-2</v>
      </c>
      <c r="G224" s="611">
        <f t="shared" si="55"/>
        <v>100.66748046503254</v>
      </c>
      <c r="H224" s="633">
        <f t="shared" si="51"/>
        <v>2.174519406932518E-2</v>
      </c>
      <c r="I224" s="1726" t="s">
        <v>281</v>
      </c>
      <c r="J224" s="2597" t="str">
        <f t="shared" si="46"/>
        <v>---</v>
      </c>
      <c r="K224" s="2594">
        <v>0</v>
      </c>
      <c r="L224" s="1685"/>
      <c r="M224" s="10"/>
      <c r="N224" s="201">
        <v>41000</v>
      </c>
      <c r="O224" s="710">
        <v>99.25215</v>
      </c>
      <c r="P224" s="36">
        <f t="shared" si="47"/>
        <v>8.7000000000045929E-3</v>
      </c>
      <c r="Q224" s="263">
        <f t="shared" si="58"/>
        <v>1.31</v>
      </c>
      <c r="R224" s="394">
        <f t="shared" ref="R224:R277" si="60">SUM(O222:O224)/3</f>
        <v>99.237683333333322</v>
      </c>
      <c r="S224" s="297">
        <f t="shared" si="52"/>
        <v>2.897000000000105E-2</v>
      </c>
      <c r="T224" s="687">
        <f t="shared" si="56"/>
        <v>99.106759999999994</v>
      </c>
      <c r="U224" s="266">
        <f t="shared" si="54"/>
        <v>7.9941428571402184E-2</v>
      </c>
      <c r="V224" s="609" t="str">
        <f t="shared" si="48"/>
        <v>---</v>
      </c>
      <c r="W224" s="247">
        <v>0</v>
      </c>
      <c r="X224" s="645"/>
      <c r="Y224" s="216"/>
    </row>
    <row r="225" spans="1:25">
      <c r="A225" s="2580">
        <v>41030</v>
      </c>
      <c r="B225" s="2615">
        <v>100.5036104484072</v>
      </c>
      <c r="C225" s="2604">
        <f t="shared" si="49"/>
        <v>-0.14529430757330886</v>
      </c>
      <c r="D225" s="1746">
        <f t="shared" si="59"/>
        <v>0.23</v>
      </c>
      <c r="E225" s="687">
        <f t="shared" si="53"/>
        <v>100.62807375595246</v>
      </c>
      <c r="F225" s="266">
        <f t="shared" si="50"/>
        <v>-8.1198946004775507E-2</v>
      </c>
      <c r="G225" s="611">
        <f t="shared" si="55"/>
        <v>100.66166674637773</v>
      </c>
      <c r="H225" s="633">
        <f t="shared" si="51"/>
        <v>-5.8137186548066211E-3</v>
      </c>
      <c r="I225" s="1726" t="s">
        <v>281</v>
      </c>
      <c r="J225" s="2597" t="str">
        <f t="shared" si="46"/>
        <v>---</v>
      </c>
      <c r="K225" s="2594">
        <v>0</v>
      </c>
      <c r="L225" s="1685"/>
      <c r="M225" s="10"/>
      <c r="N225" s="201">
        <v>41030</v>
      </c>
      <c r="O225" s="710">
        <v>99.267200000000003</v>
      </c>
      <c r="P225" s="36">
        <f t="shared" si="47"/>
        <v>1.5050000000002228E-2</v>
      </c>
      <c r="Q225" s="263">
        <f t="shared" si="58"/>
        <v>1.54</v>
      </c>
      <c r="R225" s="394">
        <f t="shared" si="60"/>
        <v>99.254266666666652</v>
      </c>
      <c r="S225" s="297">
        <f t="shared" si="52"/>
        <v>1.658333333332962E-2</v>
      </c>
      <c r="T225" s="687">
        <f t="shared" si="56"/>
        <v>99.166069999999991</v>
      </c>
      <c r="U225" s="266">
        <f t="shared" si="54"/>
        <v>5.9309999999996421E-2</v>
      </c>
      <c r="V225" s="609" t="str">
        <f t="shared" si="48"/>
        <v>---</v>
      </c>
      <c r="W225" s="247">
        <v>0</v>
      </c>
      <c r="X225" s="645"/>
      <c r="Y225" s="216"/>
    </row>
    <row r="226" spans="1:25">
      <c r="A226" s="2580">
        <v>41061</v>
      </c>
      <c r="B226" s="2615">
        <v>100.29387891775689</v>
      </c>
      <c r="C226" s="2604">
        <f t="shared" si="49"/>
        <v>-0.20973153065031624</v>
      </c>
      <c r="D226" s="1746">
        <f t="shared" si="59"/>
        <v>-0.02</v>
      </c>
      <c r="E226" s="687">
        <f t="shared" si="53"/>
        <v>100.48213137404821</v>
      </c>
      <c r="F226" s="266">
        <f t="shared" si="50"/>
        <v>-0.14594238190424846</v>
      </c>
      <c r="G226" s="611">
        <f t="shared" si="55"/>
        <v>100.6170855498988</v>
      </c>
      <c r="H226" s="633">
        <f t="shared" si="51"/>
        <v>-4.4581196478929996E-2</v>
      </c>
      <c r="I226" s="1726" t="s">
        <v>346</v>
      </c>
      <c r="J226" s="2597" t="str">
        <f t="shared" si="46"/>
        <v>---</v>
      </c>
      <c r="K226" s="2594">
        <v>0</v>
      </c>
      <c r="L226" s="1685"/>
      <c r="M226" s="10"/>
      <c r="N226" s="201">
        <v>41061</v>
      </c>
      <c r="O226" s="710">
        <v>99.262990000000002</v>
      </c>
      <c r="P226" s="36">
        <f t="shared" si="47"/>
        <v>-4.2100000000004911E-3</v>
      </c>
      <c r="Q226" s="263">
        <f t="shared" si="58"/>
        <v>1.39</v>
      </c>
      <c r="R226" s="394">
        <f t="shared" si="60"/>
        <v>99.260779999999997</v>
      </c>
      <c r="S226" s="297">
        <f t="shared" si="52"/>
        <v>6.5133333333449173E-3</v>
      </c>
      <c r="T226" s="687">
        <f t="shared" si="56"/>
        <v>99.210261428571428</v>
      </c>
      <c r="U226" s="266">
        <f t="shared" si="54"/>
        <v>4.4191428571437541E-2</v>
      </c>
      <c r="V226" s="609" t="str">
        <f t="shared" si="48"/>
        <v>---</v>
      </c>
      <c r="W226" s="247">
        <v>0</v>
      </c>
      <c r="X226" s="645"/>
      <c r="Y226" s="216"/>
    </row>
    <row r="227" spans="1:25">
      <c r="A227" s="2580">
        <v>41091</v>
      </c>
      <c r="B227" s="2615">
        <v>100.04350931890656</v>
      </c>
      <c r="C227" s="2604">
        <f t="shared" si="49"/>
        <v>-0.25036959885032672</v>
      </c>
      <c r="D227" s="1746">
        <f t="shared" si="59"/>
        <v>-0.33</v>
      </c>
      <c r="E227" s="687">
        <f t="shared" si="53"/>
        <v>100.28033289502355</v>
      </c>
      <c r="F227" s="266">
        <f t="shared" si="50"/>
        <v>-0.20179847902466008</v>
      </c>
      <c r="G227" s="611">
        <f t="shared" si="55"/>
        <v>100.52749232825965</v>
      </c>
      <c r="H227" s="633">
        <f t="shared" si="51"/>
        <v>-8.9593221639148624E-2</v>
      </c>
      <c r="I227" s="1726" t="s">
        <v>346</v>
      </c>
      <c r="J227" s="2597" t="str">
        <f t="shared" si="46"/>
        <v>---</v>
      </c>
      <c r="K227" s="2594">
        <v>0</v>
      </c>
      <c r="L227" s="1685"/>
      <c r="M227" s="10"/>
      <c r="N227" s="201">
        <v>41091</v>
      </c>
      <c r="O227" s="710">
        <v>99.260050000000007</v>
      </c>
      <c r="P227" s="36">
        <f t="shared" si="47"/>
        <v>-2.9399999999952797E-3</v>
      </c>
      <c r="Q227" s="263">
        <f t="shared" si="58"/>
        <v>1.08</v>
      </c>
      <c r="R227" s="394">
        <f t="shared" si="60"/>
        <v>99.263413333333347</v>
      </c>
      <c r="S227" s="297">
        <f t="shared" si="52"/>
        <v>2.6333333333496967E-3</v>
      </c>
      <c r="T227" s="687">
        <f t="shared" si="56"/>
        <v>99.238361428571437</v>
      </c>
      <c r="U227" s="266">
        <f t="shared" si="54"/>
        <v>2.8100000000009118E-2</v>
      </c>
      <c r="V227" s="609" t="str">
        <f t="shared" si="48"/>
        <v>---</v>
      </c>
      <c r="W227" s="247">
        <v>0</v>
      </c>
      <c r="X227" s="645"/>
      <c r="Y227" s="216"/>
    </row>
    <row r="228" spans="1:25">
      <c r="A228" s="2580">
        <v>41122</v>
      </c>
      <c r="B228" s="2615">
        <v>99.798148165253991</v>
      </c>
      <c r="C228" s="2604">
        <f t="shared" si="49"/>
        <v>-0.24536115365256705</v>
      </c>
      <c r="D228" s="1746">
        <f t="shared" si="59"/>
        <v>-0.65</v>
      </c>
      <c r="E228" s="687">
        <f t="shared" si="53"/>
        <v>100.04517880063914</v>
      </c>
      <c r="F228" s="266">
        <f t="shared" si="50"/>
        <v>-0.23515409438441282</v>
      </c>
      <c r="G228" s="611">
        <f t="shared" si="55"/>
        <v>100.39528070802805</v>
      </c>
      <c r="H228" s="633">
        <f t="shared" si="51"/>
        <v>-0.13221162023160105</v>
      </c>
      <c r="I228" s="1726" t="s">
        <v>346</v>
      </c>
      <c r="J228" s="2597" t="str">
        <f t="shared" si="46"/>
        <v>---</v>
      </c>
      <c r="K228" s="2594">
        <v>0</v>
      </c>
      <c r="L228" s="1685"/>
      <c r="M228" s="10"/>
      <c r="N228" s="201">
        <v>41122</v>
      </c>
      <c r="O228" s="710">
        <v>99.274019999999993</v>
      </c>
      <c r="P228" s="36">
        <f t="shared" si="47"/>
        <v>1.3969999999986271E-2</v>
      </c>
      <c r="Q228" s="263">
        <f t="shared" si="58"/>
        <v>0.83</v>
      </c>
      <c r="R228" s="394">
        <f t="shared" si="60"/>
        <v>99.265686666666667</v>
      </c>
      <c r="S228" s="297">
        <f t="shared" si="52"/>
        <v>2.2733333333206929E-3</v>
      </c>
      <c r="T228" s="687">
        <f t="shared" si="56"/>
        <v>99.253901428571425</v>
      </c>
      <c r="U228" s="266">
        <f t="shared" si="54"/>
        <v>1.5539999999987231E-2</v>
      </c>
      <c r="V228" s="609" t="str">
        <f t="shared" si="48"/>
        <v>---</v>
      </c>
      <c r="W228" s="247">
        <v>0</v>
      </c>
      <c r="X228" s="645"/>
      <c r="Y228" s="216"/>
    </row>
    <row r="229" spans="1:25">
      <c r="A229" s="2580">
        <v>41153</v>
      </c>
      <c r="B229" s="2615">
        <v>99.591827492634394</v>
      </c>
      <c r="C229" s="2604">
        <f t="shared" si="49"/>
        <v>-0.20632067261959719</v>
      </c>
      <c r="D229" s="1746">
        <f t="shared" si="59"/>
        <v>-0.9</v>
      </c>
      <c r="E229" s="687">
        <f t="shared" si="53"/>
        <v>99.811161658931653</v>
      </c>
      <c r="F229" s="266">
        <f t="shared" si="50"/>
        <v>-0.23401714170748278</v>
      </c>
      <c r="G229" s="611">
        <f t="shared" si="55"/>
        <v>100.23022645177274</v>
      </c>
      <c r="H229" s="633">
        <f t="shared" si="51"/>
        <v>-0.165054256255317</v>
      </c>
      <c r="I229" s="1726" t="s">
        <v>346</v>
      </c>
      <c r="J229" s="2597" t="str">
        <f t="shared" si="46"/>
        <v>---</v>
      </c>
      <c r="K229" s="2594">
        <v>0</v>
      </c>
      <c r="L229" s="1685"/>
      <c r="M229" s="10"/>
      <c r="N229" s="201">
        <v>41153</v>
      </c>
      <c r="O229" s="710">
        <v>99.263440000000003</v>
      </c>
      <c r="P229" s="36">
        <f t="shared" si="47"/>
        <v>-1.0579999999990264E-2</v>
      </c>
      <c r="Q229" s="263">
        <f t="shared" si="58"/>
        <v>0.57999999999999996</v>
      </c>
      <c r="R229" s="394">
        <f t="shared" si="60"/>
        <v>99.265836666666658</v>
      </c>
      <c r="S229" s="297">
        <f t="shared" si="52"/>
        <v>1.4999999999076863E-4</v>
      </c>
      <c r="T229" s="687">
        <f t="shared" si="56"/>
        <v>99.260471428571435</v>
      </c>
      <c r="U229" s="266">
        <f t="shared" si="54"/>
        <v>6.5700000000106229E-3</v>
      </c>
      <c r="V229" s="609" t="str">
        <f t="shared" si="48"/>
        <v>---</v>
      </c>
      <c r="W229" s="247">
        <v>0</v>
      </c>
      <c r="X229" s="645"/>
      <c r="Y229" s="216"/>
    </row>
    <row r="230" spans="1:25">
      <c r="A230" s="2580">
        <v>41183</v>
      </c>
      <c r="B230" s="2615">
        <v>99.397270359074312</v>
      </c>
      <c r="C230" s="559">
        <f t="shared" si="49"/>
        <v>-0.19455713356008175</v>
      </c>
      <c r="D230" s="970">
        <f t="shared" si="59"/>
        <v>-1.1399999999999999</v>
      </c>
      <c r="E230" s="52">
        <f t="shared" si="53"/>
        <v>99.595748672320894</v>
      </c>
      <c r="F230" s="263">
        <f t="shared" si="50"/>
        <v>-0.21541298661075814</v>
      </c>
      <c r="G230" s="394">
        <f t="shared" si="55"/>
        <v>100.03959277971627</v>
      </c>
      <c r="H230" s="297">
        <f t="shared" si="51"/>
        <v>-0.19063367205646387</v>
      </c>
      <c r="I230" s="1732" t="s">
        <v>346</v>
      </c>
      <c r="J230" s="53" t="str">
        <f t="shared" si="46"/>
        <v>---</v>
      </c>
      <c r="K230" s="2594">
        <v>0</v>
      </c>
      <c r="L230" s="1685"/>
      <c r="M230" s="10"/>
      <c r="N230" s="250">
        <v>41183</v>
      </c>
      <c r="O230" s="713">
        <v>99.253749999999997</v>
      </c>
      <c r="P230" s="251">
        <f t="shared" si="47"/>
        <v>-9.6900000000061937E-3</v>
      </c>
      <c r="Q230" s="693">
        <f t="shared" si="58"/>
        <v>0.41</v>
      </c>
      <c r="R230" s="393">
        <f t="shared" si="60"/>
        <v>99.263736666666659</v>
      </c>
      <c r="S230" s="295">
        <f t="shared" si="52"/>
        <v>-2.0999999999986585E-3</v>
      </c>
      <c r="T230" s="683">
        <f t="shared" si="56"/>
        <v>99.261942857142841</v>
      </c>
      <c r="U230" s="693">
        <f t="shared" si="54"/>
        <v>1.4714285714063635E-3</v>
      </c>
      <c r="V230" s="608" t="str">
        <f t="shared" si="48"/>
        <v>谷</v>
      </c>
      <c r="W230" s="252">
        <v>-1</v>
      </c>
      <c r="X230" s="645"/>
      <c r="Y230" s="216"/>
    </row>
    <row r="231" spans="1:25">
      <c r="A231" s="2583">
        <v>41214</v>
      </c>
      <c r="B231" s="2615">
        <v>99.229983723072564</v>
      </c>
      <c r="C231" s="593">
        <f t="shared" si="49"/>
        <v>-0.16728663600174798</v>
      </c>
      <c r="D231" s="1748">
        <f t="shared" si="59"/>
        <v>-1.37</v>
      </c>
      <c r="E231" s="683">
        <f t="shared" si="53"/>
        <v>99.406360524927095</v>
      </c>
      <c r="F231" s="693">
        <f t="shared" si="50"/>
        <v>-0.1893881473937995</v>
      </c>
      <c r="G231" s="393">
        <f t="shared" si="55"/>
        <v>99.836889775015138</v>
      </c>
      <c r="H231" s="295">
        <f t="shared" si="51"/>
        <v>-0.20270300470113511</v>
      </c>
      <c r="I231" s="1729" t="s">
        <v>346</v>
      </c>
      <c r="J231" s="2600" t="str">
        <f t="shared" si="46"/>
        <v>---</v>
      </c>
      <c r="K231" s="2594">
        <v>0</v>
      </c>
      <c r="L231" s="1685"/>
      <c r="M231" s="10"/>
      <c r="N231" s="201">
        <v>41214</v>
      </c>
      <c r="O231" s="710">
        <v>99.3202</v>
      </c>
      <c r="P231" s="36">
        <f t="shared" si="47"/>
        <v>6.6450000000003229E-2</v>
      </c>
      <c r="Q231" s="263">
        <f t="shared" si="58"/>
        <v>0.37</v>
      </c>
      <c r="R231" s="394">
        <f t="shared" si="60"/>
        <v>99.279130000000009</v>
      </c>
      <c r="S231" s="297">
        <f t="shared" si="52"/>
        <v>1.5393333333349801E-2</v>
      </c>
      <c r="T231" s="687">
        <f t="shared" si="56"/>
        <v>99.271664285714294</v>
      </c>
      <c r="U231" s="266">
        <f t="shared" si="54"/>
        <v>9.7214285714528614E-3</v>
      </c>
      <c r="V231" s="609" t="str">
        <f t="shared" si="48"/>
        <v>---</v>
      </c>
      <c r="W231" s="247">
        <v>0</v>
      </c>
      <c r="X231" s="645"/>
      <c r="Y231" s="216"/>
    </row>
    <row r="232" spans="1:25">
      <c r="A232" s="2580">
        <v>41244</v>
      </c>
      <c r="B232" s="2615">
        <v>99.125355121486166</v>
      </c>
      <c r="C232" s="2608">
        <f t="shared" si="49"/>
        <v>-0.10462860158639842</v>
      </c>
      <c r="D232" s="1000">
        <f t="shared" si="59"/>
        <v>-1.54</v>
      </c>
      <c r="E232" s="52">
        <f t="shared" si="53"/>
        <v>99.250869734544338</v>
      </c>
      <c r="F232" s="263">
        <f t="shared" si="50"/>
        <v>-0.15549079038275693</v>
      </c>
      <c r="G232" s="394">
        <f t="shared" si="55"/>
        <v>99.639996156883527</v>
      </c>
      <c r="H232" s="297">
        <f t="shared" si="51"/>
        <v>-0.19689361813161099</v>
      </c>
      <c r="I232" s="1732" t="s">
        <v>349</v>
      </c>
      <c r="J232" s="53" t="str">
        <f t="shared" si="46"/>
        <v>---</v>
      </c>
      <c r="K232" s="2594">
        <v>0</v>
      </c>
      <c r="L232" s="1685"/>
      <c r="M232" s="10"/>
      <c r="N232" s="201">
        <v>41244</v>
      </c>
      <c r="O232" s="710">
        <v>99.542479999999998</v>
      </c>
      <c r="P232" s="36">
        <f t="shared" si="47"/>
        <v>0.22227999999999781</v>
      </c>
      <c r="Q232" s="543">
        <f t="shared" si="58"/>
        <v>0.48</v>
      </c>
      <c r="R232" s="394">
        <f t="shared" si="60"/>
        <v>99.372143333333327</v>
      </c>
      <c r="S232" s="297">
        <f t="shared" si="52"/>
        <v>9.3013333333317405E-2</v>
      </c>
      <c r="T232" s="52">
        <f t="shared" si="56"/>
        <v>99.31098999999999</v>
      </c>
      <c r="U232" s="263">
        <f t="shared" si="54"/>
        <v>3.9325714285695312E-2</v>
      </c>
      <c r="V232" s="609" t="str">
        <f t="shared" si="48"/>
        <v>---</v>
      </c>
      <c r="W232" s="247">
        <v>0</v>
      </c>
      <c r="X232" s="645"/>
      <c r="Y232" s="216"/>
    </row>
    <row r="233" spans="1:25" ht="14.25" customHeight="1">
      <c r="A233" s="2582">
        <v>41275</v>
      </c>
      <c r="B233" s="2615">
        <v>99.118012476062006</v>
      </c>
      <c r="C233" s="2604">
        <f t="shared" si="49"/>
        <v>-7.3426454241598549E-3</v>
      </c>
      <c r="D233" s="1746">
        <f t="shared" si="59"/>
        <v>-1.59</v>
      </c>
      <c r="E233" s="689">
        <f t="shared" si="53"/>
        <v>99.157783773540245</v>
      </c>
      <c r="F233" s="268">
        <f t="shared" si="50"/>
        <v>-9.308596100409261E-2</v>
      </c>
      <c r="G233" s="613">
        <f t="shared" si="55"/>
        <v>99.472015236641411</v>
      </c>
      <c r="H233" s="635">
        <f t="shared" si="51"/>
        <v>-0.16798092024211542</v>
      </c>
      <c r="I233" s="1728" t="s">
        <v>349</v>
      </c>
      <c r="J233" s="2597" t="str">
        <f t="shared" si="46"/>
        <v>谷</v>
      </c>
      <c r="K233" s="2594">
        <v>-1</v>
      </c>
      <c r="L233" s="1685"/>
      <c r="M233" s="10"/>
      <c r="N233" s="200">
        <v>41275</v>
      </c>
      <c r="O233" s="712">
        <v>99.965770000000006</v>
      </c>
      <c r="P233" s="244">
        <f t="shared" si="47"/>
        <v>0.4232900000000086</v>
      </c>
      <c r="Q233" s="263">
        <f t="shared" si="58"/>
        <v>0.81</v>
      </c>
      <c r="R233" s="642">
        <f t="shared" si="60"/>
        <v>99.609483333333344</v>
      </c>
      <c r="S233" s="643">
        <f t="shared" si="52"/>
        <v>0.23734000000001743</v>
      </c>
      <c r="T233" s="689">
        <f t="shared" si="56"/>
        <v>99.411387142857137</v>
      </c>
      <c r="U233" s="268">
        <f t="shared" si="54"/>
        <v>0.10039714285714751</v>
      </c>
      <c r="V233" s="609" t="str">
        <f t="shared" si="48"/>
        <v>---</v>
      </c>
      <c r="W233" s="247">
        <v>0</v>
      </c>
      <c r="X233" s="645"/>
      <c r="Y233" s="216"/>
    </row>
    <row r="234" spans="1:25" ht="14.25" customHeight="1">
      <c r="A234" s="2580">
        <v>41306</v>
      </c>
      <c r="B234" s="2615">
        <v>99.218791410522343</v>
      </c>
      <c r="C234" s="2604">
        <f t="shared" si="49"/>
        <v>0.1007789344603367</v>
      </c>
      <c r="D234" s="1746">
        <f t="shared" si="59"/>
        <v>-1.52</v>
      </c>
      <c r="E234" s="687">
        <f t="shared" si="53"/>
        <v>99.154053002690162</v>
      </c>
      <c r="F234" s="266">
        <f t="shared" si="50"/>
        <v>-3.7307708500833314E-3</v>
      </c>
      <c r="G234" s="611">
        <f t="shared" si="55"/>
        <v>99.354198392586554</v>
      </c>
      <c r="H234" s="633">
        <f t="shared" si="51"/>
        <v>-0.11781684405485748</v>
      </c>
      <c r="I234" s="1726" t="s">
        <v>343</v>
      </c>
      <c r="J234" s="2597" t="str">
        <f t="shared" si="46"/>
        <v>---</v>
      </c>
      <c r="K234" s="2594">
        <v>0</v>
      </c>
      <c r="L234" s="1685"/>
      <c r="M234" s="10"/>
      <c r="N234" s="201">
        <v>41306</v>
      </c>
      <c r="O234" s="710">
        <v>100.3233</v>
      </c>
      <c r="P234" s="36">
        <f t="shared" si="47"/>
        <v>0.35752999999999702</v>
      </c>
      <c r="Q234" s="263">
        <f t="shared" si="58"/>
        <v>1.1100000000000001</v>
      </c>
      <c r="R234" s="394">
        <f t="shared" si="60"/>
        <v>99.943849999999998</v>
      </c>
      <c r="S234" s="297">
        <f t="shared" si="52"/>
        <v>0.3343666666666536</v>
      </c>
      <c r="T234" s="687">
        <f t="shared" si="56"/>
        <v>99.563279999999992</v>
      </c>
      <c r="U234" s="266">
        <f t="shared" si="54"/>
        <v>0.15189285714285461</v>
      </c>
      <c r="V234" s="609" t="str">
        <f t="shared" si="48"/>
        <v>---</v>
      </c>
      <c r="W234" s="247">
        <v>0</v>
      </c>
      <c r="X234" s="645"/>
      <c r="Y234" s="216"/>
    </row>
    <row r="235" spans="1:25" ht="14.25" customHeight="1">
      <c r="A235" s="2580">
        <v>41334</v>
      </c>
      <c r="B235" s="2615">
        <v>99.384403415314722</v>
      </c>
      <c r="C235" s="2604">
        <f t="shared" si="49"/>
        <v>0.16561200479237925</v>
      </c>
      <c r="D235" s="1746">
        <f t="shared" si="59"/>
        <v>-1.34</v>
      </c>
      <c r="E235" s="687">
        <f t="shared" si="53"/>
        <v>99.240402433966366</v>
      </c>
      <c r="F235" s="266">
        <f t="shared" si="50"/>
        <v>8.6349431276204314E-2</v>
      </c>
      <c r="G235" s="611">
        <f t="shared" si="55"/>
        <v>99.295091999738091</v>
      </c>
      <c r="H235" s="633">
        <f t="shared" si="51"/>
        <v>-5.9106392848462974E-2</v>
      </c>
      <c r="I235" s="1726" t="s">
        <v>343</v>
      </c>
      <c r="J235" s="2597" t="str">
        <f t="shared" si="46"/>
        <v>---</v>
      </c>
      <c r="K235" s="2594">
        <v>0</v>
      </c>
      <c r="L235" s="1685"/>
      <c r="M235" s="10"/>
      <c r="N235" s="201">
        <v>41334</v>
      </c>
      <c r="O235" s="710">
        <v>100.5235</v>
      </c>
      <c r="P235" s="36">
        <f t="shared" si="47"/>
        <v>0.20019999999999527</v>
      </c>
      <c r="Q235" s="263">
        <f t="shared" si="58"/>
        <v>1.29</v>
      </c>
      <c r="R235" s="394">
        <f t="shared" si="60"/>
        <v>100.27085666666666</v>
      </c>
      <c r="S235" s="297">
        <f t="shared" si="52"/>
        <v>0.32700666666666223</v>
      </c>
      <c r="T235" s="687">
        <f t="shared" si="56"/>
        <v>99.741777142857146</v>
      </c>
      <c r="U235" s="266">
        <f t="shared" si="54"/>
        <v>0.17849714285715379</v>
      </c>
      <c r="V235" s="609" t="str">
        <f t="shared" si="48"/>
        <v>---</v>
      </c>
      <c r="W235" s="247">
        <v>0</v>
      </c>
      <c r="X235" s="645"/>
      <c r="Y235" s="216"/>
    </row>
    <row r="236" spans="1:25" ht="14.25" customHeight="1">
      <c r="A236" s="2580">
        <v>41365</v>
      </c>
      <c r="B236" s="2615">
        <v>99.579487863248559</v>
      </c>
      <c r="C236" s="2604">
        <f t="shared" si="49"/>
        <v>0.19508444793383717</v>
      </c>
      <c r="D236" s="1746">
        <f t="shared" si="59"/>
        <v>-1.06</v>
      </c>
      <c r="E236" s="687">
        <f t="shared" si="53"/>
        <v>99.394227563028551</v>
      </c>
      <c r="F236" s="266">
        <f t="shared" si="50"/>
        <v>0.15382512906218437</v>
      </c>
      <c r="G236" s="611">
        <f t="shared" si="55"/>
        <v>99.293329195540096</v>
      </c>
      <c r="H236" s="633">
        <f t="shared" si="51"/>
        <v>-1.7628041979946829E-3</v>
      </c>
      <c r="I236" s="1726" t="s">
        <v>344</v>
      </c>
      <c r="J236" s="2597" t="str">
        <f t="shared" si="46"/>
        <v>---</v>
      </c>
      <c r="K236" s="2594">
        <v>0</v>
      </c>
      <c r="L236" s="1685"/>
      <c r="M236" s="10"/>
      <c r="N236" s="201">
        <v>41365</v>
      </c>
      <c r="O236" s="710">
        <v>100.56870000000001</v>
      </c>
      <c r="P236" s="36">
        <f t="shared" si="47"/>
        <v>4.5200000000008345E-2</v>
      </c>
      <c r="Q236" s="263">
        <f t="shared" si="58"/>
        <v>1.33</v>
      </c>
      <c r="R236" s="394">
        <f t="shared" si="60"/>
        <v>100.47183333333334</v>
      </c>
      <c r="S236" s="297">
        <f t="shared" si="52"/>
        <v>0.20097666666667635</v>
      </c>
      <c r="T236" s="687">
        <f t="shared" si="56"/>
        <v>99.928242857142862</v>
      </c>
      <c r="U236" s="266">
        <f t="shared" si="54"/>
        <v>0.1864657142857169</v>
      </c>
      <c r="V236" s="609" t="str">
        <f t="shared" si="48"/>
        <v>---</v>
      </c>
      <c r="W236" s="247">
        <v>0</v>
      </c>
      <c r="X236" s="645"/>
      <c r="Y236" s="216"/>
    </row>
    <row r="237" spans="1:25" ht="14.25" customHeight="1">
      <c r="A237" s="2580">
        <v>41395</v>
      </c>
      <c r="B237" s="2615">
        <v>99.789298263781092</v>
      </c>
      <c r="C237" s="2604">
        <f t="shared" si="49"/>
        <v>0.20981040053253253</v>
      </c>
      <c r="D237" s="1746">
        <f t="shared" si="59"/>
        <v>-0.71</v>
      </c>
      <c r="E237" s="687">
        <f t="shared" si="53"/>
        <v>99.584396514114772</v>
      </c>
      <c r="F237" s="266">
        <f t="shared" si="50"/>
        <v>0.19016895108622123</v>
      </c>
      <c r="G237" s="611">
        <f t="shared" si="55"/>
        <v>99.349333181926781</v>
      </c>
      <c r="H237" s="633">
        <f t="shared" si="51"/>
        <v>5.6003986386684801E-2</v>
      </c>
      <c r="I237" s="1726" t="s">
        <v>344</v>
      </c>
      <c r="J237" s="2597" t="str">
        <f t="shared" si="46"/>
        <v>---</v>
      </c>
      <c r="K237" s="2594">
        <v>0</v>
      </c>
      <c r="L237" s="1685"/>
      <c r="M237" s="10"/>
      <c r="N237" s="201">
        <v>41395</v>
      </c>
      <c r="O237" s="710">
        <v>100.51990000000001</v>
      </c>
      <c r="P237" s="36">
        <f t="shared" si="47"/>
        <v>-4.8799999999999955E-2</v>
      </c>
      <c r="Q237" s="263">
        <f t="shared" si="58"/>
        <v>1.26</v>
      </c>
      <c r="R237" s="394">
        <f t="shared" si="60"/>
        <v>100.53736666666667</v>
      </c>
      <c r="S237" s="297">
        <f t="shared" si="52"/>
        <v>6.5533333333334554E-2</v>
      </c>
      <c r="T237" s="687">
        <f t="shared" si="56"/>
        <v>100.10912142857144</v>
      </c>
      <c r="U237" s="266">
        <f t="shared" si="54"/>
        <v>0.18087857142857899</v>
      </c>
      <c r="V237" s="609" t="str">
        <f t="shared" si="48"/>
        <v>---</v>
      </c>
      <c r="W237" s="247">
        <v>0</v>
      </c>
      <c r="X237" s="645"/>
      <c r="Y237" s="216"/>
    </row>
    <row r="238" spans="1:25" ht="14.25" customHeight="1">
      <c r="A238" s="2580">
        <v>41426</v>
      </c>
      <c r="B238" s="2615">
        <v>99.998773186470146</v>
      </c>
      <c r="C238" s="2604">
        <f t="shared" si="49"/>
        <v>0.20947492268905421</v>
      </c>
      <c r="D238" s="1746">
        <f t="shared" si="59"/>
        <v>-0.28999999999999998</v>
      </c>
      <c r="E238" s="687">
        <f t="shared" si="53"/>
        <v>99.789186437833266</v>
      </c>
      <c r="F238" s="266">
        <f t="shared" si="50"/>
        <v>0.20478992371849358</v>
      </c>
      <c r="G238" s="611">
        <f t="shared" si="55"/>
        <v>99.459160248126437</v>
      </c>
      <c r="H238" s="633">
        <f t="shared" si="51"/>
        <v>0.10982706619965654</v>
      </c>
      <c r="I238" s="1726" t="s">
        <v>344</v>
      </c>
      <c r="J238" s="2597" t="str">
        <f t="shared" si="46"/>
        <v>---</v>
      </c>
      <c r="K238" s="2594">
        <v>0</v>
      </c>
      <c r="L238" s="1685"/>
      <c r="M238" s="10"/>
      <c r="N238" s="201">
        <v>41426</v>
      </c>
      <c r="O238" s="710">
        <v>100.36920000000001</v>
      </c>
      <c r="P238" s="36">
        <f t="shared" si="47"/>
        <v>-0.1507000000000005</v>
      </c>
      <c r="Q238" s="263">
        <f t="shared" si="58"/>
        <v>1.1100000000000001</v>
      </c>
      <c r="R238" s="394">
        <f t="shared" si="60"/>
        <v>100.48593333333334</v>
      </c>
      <c r="S238" s="297">
        <f t="shared" si="52"/>
        <v>-5.143333333333544E-2</v>
      </c>
      <c r="T238" s="687">
        <f t="shared" si="56"/>
        <v>100.25897857142857</v>
      </c>
      <c r="U238" s="266">
        <f t="shared" si="54"/>
        <v>0.14985714285712959</v>
      </c>
      <c r="V238" s="609" t="str">
        <f t="shared" si="48"/>
        <v>---</v>
      </c>
      <c r="W238" s="247">
        <v>0</v>
      </c>
      <c r="X238" s="645"/>
      <c r="Y238" s="216"/>
    </row>
    <row r="239" spans="1:25" ht="14.25" customHeight="1">
      <c r="A239" s="2580">
        <v>41456</v>
      </c>
      <c r="B239" s="2615">
        <v>100.20055814989726</v>
      </c>
      <c r="C239" s="2604">
        <f t="shared" si="49"/>
        <v>0.20178496342711583</v>
      </c>
      <c r="D239" s="1746">
        <f t="shared" si="59"/>
        <v>0.16</v>
      </c>
      <c r="E239" s="687">
        <f t="shared" si="53"/>
        <v>99.996209866716171</v>
      </c>
      <c r="F239" s="266">
        <f t="shared" si="50"/>
        <v>0.20702342888290559</v>
      </c>
      <c r="G239" s="611">
        <f t="shared" si="55"/>
        <v>99.612760680756608</v>
      </c>
      <c r="H239" s="633">
        <f t="shared" si="51"/>
        <v>0.15360043263017076</v>
      </c>
      <c r="I239" s="1726" t="s">
        <v>344</v>
      </c>
      <c r="J239" s="2597" t="str">
        <f t="shared" si="46"/>
        <v>---</v>
      </c>
      <c r="K239" s="2594">
        <v>0</v>
      </c>
      <c r="L239" s="1685"/>
      <c r="M239" s="10"/>
      <c r="N239" s="201">
        <v>41456</v>
      </c>
      <c r="O239" s="710">
        <v>100.2543</v>
      </c>
      <c r="P239" s="36">
        <f t="shared" si="47"/>
        <v>-0.11490000000000578</v>
      </c>
      <c r="Q239" s="263">
        <f t="shared" si="58"/>
        <v>1</v>
      </c>
      <c r="R239" s="394">
        <f t="shared" si="60"/>
        <v>100.38113333333335</v>
      </c>
      <c r="S239" s="297">
        <f t="shared" si="52"/>
        <v>-0.10479999999998313</v>
      </c>
      <c r="T239" s="687">
        <f t="shared" si="56"/>
        <v>100.36066714285714</v>
      </c>
      <c r="U239" s="266">
        <f t="shared" si="54"/>
        <v>0.1016885714285678</v>
      </c>
      <c r="V239" s="609" t="str">
        <f t="shared" si="48"/>
        <v>---</v>
      </c>
      <c r="W239" s="247">
        <v>0</v>
      </c>
      <c r="X239" s="645"/>
      <c r="Y239" s="216"/>
    </row>
    <row r="240" spans="1:25" ht="14.25" customHeight="1">
      <c r="A240" s="2580">
        <v>41487</v>
      </c>
      <c r="B240" s="2615">
        <v>100.41379078462593</v>
      </c>
      <c r="C240" s="2604">
        <f t="shared" si="49"/>
        <v>0.21323263472866927</v>
      </c>
      <c r="D240" s="1746">
        <f t="shared" si="59"/>
        <v>0.62</v>
      </c>
      <c r="E240" s="687">
        <f t="shared" si="53"/>
        <v>100.20437404033112</v>
      </c>
      <c r="F240" s="266">
        <f t="shared" si="50"/>
        <v>0.20816417361494644</v>
      </c>
      <c r="G240" s="611">
        <f t="shared" si="55"/>
        <v>99.797871867694298</v>
      </c>
      <c r="H240" s="633">
        <f t="shared" si="51"/>
        <v>0.18511118693768935</v>
      </c>
      <c r="I240" s="1726" t="s">
        <v>344</v>
      </c>
      <c r="J240" s="2597" t="str">
        <f t="shared" si="46"/>
        <v>---</v>
      </c>
      <c r="K240" s="2594">
        <v>0</v>
      </c>
      <c r="L240" s="1685"/>
      <c r="M240" s="10"/>
      <c r="N240" s="201">
        <v>41487</v>
      </c>
      <c r="O240" s="710">
        <v>100.22239999999999</v>
      </c>
      <c r="P240" s="36">
        <f t="shared" si="47"/>
        <v>-3.1900000000007367E-2</v>
      </c>
      <c r="Q240" s="263">
        <f t="shared" si="58"/>
        <v>0.96</v>
      </c>
      <c r="R240" s="394">
        <f t="shared" si="60"/>
        <v>100.28196666666668</v>
      </c>
      <c r="S240" s="297">
        <f t="shared" si="52"/>
        <v>-9.9166666666675951E-2</v>
      </c>
      <c r="T240" s="687">
        <f t="shared" si="56"/>
        <v>100.39732857142857</v>
      </c>
      <c r="U240" s="266">
        <f t="shared" si="54"/>
        <v>3.666142857143484E-2</v>
      </c>
      <c r="V240" s="609" t="str">
        <f t="shared" si="48"/>
        <v>---</v>
      </c>
      <c r="W240" s="247">
        <v>0</v>
      </c>
      <c r="X240" s="645"/>
      <c r="Y240" s="216"/>
    </row>
    <row r="241" spans="1:25" ht="14.25" customHeight="1">
      <c r="A241" s="2580">
        <v>41518</v>
      </c>
      <c r="B241" s="2615">
        <v>100.66147008866314</v>
      </c>
      <c r="C241" s="2604">
        <f t="shared" si="49"/>
        <v>0.24767930403720584</v>
      </c>
      <c r="D241" s="1746">
        <f t="shared" si="59"/>
        <v>1.07</v>
      </c>
      <c r="E241" s="687">
        <f t="shared" si="53"/>
        <v>100.42527300772878</v>
      </c>
      <c r="F241" s="266">
        <f t="shared" si="50"/>
        <v>0.22089896739765891</v>
      </c>
      <c r="G241" s="611">
        <f t="shared" si="55"/>
        <v>100.00396882171439</v>
      </c>
      <c r="H241" s="633">
        <f t="shared" si="51"/>
        <v>0.2060969540200972</v>
      </c>
      <c r="I241" s="1726" t="s">
        <v>344</v>
      </c>
      <c r="J241" s="2597" t="str">
        <f t="shared" si="46"/>
        <v>---</v>
      </c>
      <c r="K241" s="2594">
        <v>0</v>
      </c>
      <c r="L241" s="1685"/>
      <c r="M241" s="10"/>
      <c r="N241" s="201">
        <v>41518</v>
      </c>
      <c r="O241" s="710">
        <v>100.2629</v>
      </c>
      <c r="P241" s="36">
        <f t="shared" si="47"/>
        <v>4.050000000000864E-2</v>
      </c>
      <c r="Q241" s="263">
        <f t="shared" si="58"/>
        <v>1.01</v>
      </c>
      <c r="R241" s="394">
        <f t="shared" si="60"/>
        <v>100.24653333333333</v>
      </c>
      <c r="S241" s="297">
        <f t="shared" si="52"/>
        <v>-3.5433333333344308E-2</v>
      </c>
      <c r="T241" s="687">
        <f t="shared" si="56"/>
        <v>100.3887</v>
      </c>
      <c r="U241" s="266">
        <f t="shared" si="54"/>
        <v>-8.6285714285736503E-3</v>
      </c>
      <c r="V241" s="609" t="str">
        <f t="shared" si="48"/>
        <v>---</v>
      </c>
      <c r="W241" s="247">
        <v>0</v>
      </c>
      <c r="X241" s="645"/>
      <c r="Y241" s="216"/>
    </row>
    <row r="242" spans="1:25" ht="14.25" customHeight="1">
      <c r="A242" s="2580">
        <v>41548</v>
      </c>
      <c r="B242" s="2615">
        <v>100.92013715717877</v>
      </c>
      <c r="C242" s="2604">
        <f t="shared" si="49"/>
        <v>0.25866706851563492</v>
      </c>
      <c r="D242" s="1746">
        <f t="shared" si="59"/>
        <v>1.53</v>
      </c>
      <c r="E242" s="687">
        <f t="shared" si="53"/>
        <v>100.66513267682262</v>
      </c>
      <c r="F242" s="266">
        <f t="shared" si="50"/>
        <v>0.23985966909384615</v>
      </c>
      <c r="G242" s="611">
        <f t="shared" si="55"/>
        <v>100.2233593562664</v>
      </c>
      <c r="H242" s="633">
        <f t="shared" si="51"/>
        <v>0.21939053455200508</v>
      </c>
      <c r="I242" s="1726" t="s">
        <v>344</v>
      </c>
      <c r="J242" s="2597" t="str">
        <f t="shared" si="46"/>
        <v>---</v>
      </c>
      <c r="K242" s="2594">
        <v>0</v>
      </c>
      <c r="L242" s="1685"/>
      <c r="M242" s="10"/>
      <c r="N242" s="201">
        <v>41548</v>
      </c>
      <c r="O242" s="710">
        <v>100.09050000000001</v>
      </c>
      <c r="P242" s="36">
        <f t="shared" si="47"/>
        <v>-0.17239999999999611</v>
      </c>
      <c r="Q242" s="263">
        <f t="shared" si="58"/>
        <v>0.84</v>
      </c>
      <c r="R242" s="394">
        <f t="shared" si="60"/>
        <v>100.19193333333334</v>
      </c>
      <c r="S242" s="297">
        <f t="shared" si="52"/>
        <v>-5.4599999999993543E-2</v>
      </c>
      <c r="T242" s="687">
        <f t="shared" ref="T242:T281" si="61">SUM(O236:O242)/7</f>
        <v>100.32684285714286</v>
      </c>
      <c r="U242" s="266">
        <f t="shared" si="54"/>
        <v>-6.1857142857135727E-2</v>
      </c>
      <c r="V242" s="609" t="str">
        <f t="shared" si="48"/>
        <v>---</v>
      </c>
      <c r="W242" s="247">
        <v>0</v>
      </c>
      <c r="X242" s="645"/>
      <c r="Y242" s="216"/>
    </row>
    <row r="243" spans="1:25" ht="14.25" customHeight="1">
      <c r="A243" s="2580">
        <v>41579</v>
      </c>
      <c r="B243" s="2615">
        <v>101.12537495673213</v>
      </c>
      <c r="C243" s="2604">
        <f t="shared" si="49"/>
        <v>0.20523779955335897</v>
      </c>
      <c r="D243" s="1746">
        <f t="shared" si="59"/>
        <v>1.91</v>
      </c>
      <c r="E243" s="687">
        <f t="shared" si="53"/>
        <v>100.902327400858</v>
      </c>
      <c r="F243" s="266">
        <f t="shared" si="50"/>
        <v>0.23719472403537623</v>
      </c>
      <c r="G243" s="611">
        <f t="shared" si="55"/>
        <v>100.4442003696212</v>
      </c>
      <c r="H243" s="633">
        <f t="shared" si="51"/>
        <v>0.2208410133548</v>
      </c>
      <c r="I243" s="1726" t="s">
        <v>344</v>
      </c>
      <c r="J243" s="2597" t="str">
        <f t="shared" si="46"/>
        <v>---</v>
      </c>
      <c r="K243" s="2594">
        <v>0</v>
      </c>
      <c r="L243" s="1685"/>
      <c r="M243" s="10"/>
      <c r="N243" s="201">
        <v>41579</v>
      </c>
      <c r="O243" s="710">
        <v>99.932689999999994</v>
      </c>
      <c r="P243" s="36">
        <f t="shared" si="47"/>
        <v>-0.157810000000012</v>
      </c>
      <c r="Q243" s="263">
        <f t="shared" si="58"/>
        <v>0.62</v>
      </c>
      <c r="R243" s="394">
        <f t="shared" si="60"/>
        <v>100.09536333333334</v>
      </c>
      <c r="S243" s="297">
        <f t="shared" si="52"/>
        <v>-9.6569999999999823E-2</v>
      </c>
      <c r="T243" s="52">
        <f t="shared" si="61"/>
        <v>100.23598428571428</v>
      </c>
      <c r="U243" s="263">
        <f t="shared" si="54"/>
        <v>-9.0858571428583446E-2</v>
      </c>
      <c r="V243" s="609" t="str">
        <f t="shared" si="48"/>
        <v>---</v>
      </c>
      <c r="W243" s="247">
        <v>0</v>
      </c>
      <c r="X243" s="645"/>
      <c r="Y243" s="216"/>
    </row>
    <row r="244" spans="1:25" s="10" customFormat="1" ht="14.25" customHeight="1">
      <c r="A244" s="2583">
        <v>41609</v>
      </c>
      <c r="B244" s="2615">
        <v>101.217872745859</v>
      </c>
      <c r="C244" s="593">
        <f t="shared" si="49"/>
        <v>9.2497789126866792E-2</v>
      </c>
      <c r="D244" s="1748">
        <f t="shared" si="59"/>
        <v>2.11</v>
      </c>
      <c r="E244" s="683">
        <f t="shared" si="53"/>
        <v>101.08779495325662</v>
      </c>
      <c r="F244" s="693">
        <f t="shared" si="50"/>
        <v>0.18546755239862023</v>
      </c>
      <c r="G244" s="393">
        <f t="shared" si="55"/>
        <v>100.64828243848949</v>
      </c>
      <c r="H244" s="295">
        <f t="shared" si="51"/>
        <v>0.2040820688682885</v>
      </c>
      <c r="I244" s="1729" t="s">
        <v>344</v>
      </c>
      <c r="J244" s="2600" t="str">
        <f t="shared" si="46"/>
        <v>---</v>
      </c>
      <c r="K244" s="2594">
        <v>0</v>
      </c>
      <c r="L244" s="1685"/>
      <c r="N244" s="256">
        <v>41609</v>
      </c>
      <c r="O244" s="714">
        <v>99.653829999999999</v>
      </c>
      <c r="P244" s="253">
        <f t="shared" si="47"/>
        <v>-0.27885999999999456</v>
      </c>
      <c r="Q244" s="694">
        <f t="shared" si="58"/>
        <v>0.11</v>
      </c>
      <c r="R244" s="395">
        <f t="shared" si="60"/>
        <v>99.89233999999999</v>
      </c>
      <c r="S244" s="298">
        <f t="shared" si="52"/>
        <v>-0.20302333333334843</v>
      </c>
      <c r="T244" s="684">
        <f t="shared" si="61"/>
        <v>100.11226000000001</v>
      </c>
      <c r="U244" s="694">
        <f t="shared" si="54"/>
        <v>-0.12372428571427463</v>
      </c>
      <c r="V244" s="608" t="str">
        <f t="shared" si="48"/>
        <v>山</v>
      </c>
      <c r="W244" s="252">
        <v>1</v>
      </c>
      <c r="X244" s="645"/>
      <c r="Y244" s="217"/>
    </row>
    <row r="245" spans="1:25" ht="14.25" customHeight="1">
      <c r="A245" s="2582">
        <v>41640</v>
      </c>
      <c r="B245" s="2615">
        <v>101.14647068464134</v>
      </c>
      <c r="C245" s="2606">
        <f t="shared" si="49"/>
        <v>-7.1402061217654023E-2</v>
      </c>
      <c r="D245" s="1773">
        <f t="shared" si="59"/>
        <v>2.0499999999999998</v>
      </c>
      <c r="E245" s="689">
        <f t="shared" si="53"/>
        <v>101.16323946241083</v>
      </c>
      <c r="F245" s="268">
        <f t="shared" si="50"/>
        <v>7.5444509154209527E-2</v>
      </c>
      <c r="G245" s="613">
        <f t="shared" si="55"/>
        <v>100.81223922394251</v>
      </c>
      <c r="H245" s="635">
        <f t="shared" si="51"/>
        <v>0.16395678545302417</v>
      </c>
      <c r="I245" s="1728" t="s">
        <v>344</v>
      </c>
      <c r="J245" s="2597" t="str">
        <f t="shared" si="46"/>
        <v>---</v>
      </c>
      <c r="K245" s="2594">
        <v>0</v>
      </c>
      <c r="L245" s="1775"/>
      <c r="M245" s="10"/>
      <c r="N245" s="201">
        <v>41640</v>
      </c>
      <c r="O245" s="710">
        <v>99.298919999999995</v>
      </c>
      <c r="P245" s="36">
        <f t="shared" si="47"/>
        <v>-0.35491000000000383</v>
      </c>
      <c r="Q245" s="263">
        <f t="shared" si="58"/>
        <v>-0.67</v>
      </c>
      <c r="R245" s="394">
        <f t="shared" si="60"/>
        <v>99.62848000000001</v>
      </c>
      <c r="S245" s="297">
        <f t="shared" si="52"/>
        <v>-0.26385999999997978</v>
      </c>
      <c r="T245" s="687">
        <f t="shared" si="61"/>
        <v>99.95936285714285</v>
      </c>
      <c r="U245" s="266">
        <f t="shared" si="54"/>
        <v>-0.15289714285715661</v>
      </c>
      <c r="V245" s="609" t="str">
        <f t="shared" si="48"/>
        <v>---</v>
      </c>
      <c r="W245" s="247">
        <v>0</v>
      </c>
      <c r="X245" s="645"/>
      <c r="Y245" s="216"/>
    </row>
    <row r="246" spans="1:25" ht="14.25" customHeight="1">
      <c r="A246" s="2580">
        <v>41671</v>
      </c>
      <c r="B246" s="2615">
        <v>100.93262947087541</v>
      </c>
      <c r="C246" s="2604">
        <f t="shared" si="49"/>
        <v>-0.21384121376593157</v>
      </c>
      <c r="D246" s="1746">
        <f t="shared" si="59"/>
        <v>1.73</v>
      </c>
      <c r="E246" s="687">
        <f t="shared" si="53"/>
        <v>101.09899096712525</v>
      </c>
      <c r="F246" s="266">
        <f t="shared" si="50"/>
        <v>-6.4248495285582408E-2</v>
      </c>
      <c r="G246" s="611">
        <f t="shared" si="55"/>
        <v>100.9168208412251</v>
      </c>
      <c r="H246" s="633">
        <f t="shared" si="51"/>
        <v>0.10458161728259086</v>
      </c>
      <c r="I246" s="1726" t="s">
        <v>350</v>
      </c>
      <c r="J246" s="2597" t="str">
        <f t="shared" si="46"/>
        <v>---</v>
      </c>
      <c r="K246" s="2594">
        <v>0</v>
      </c>
      <c r="L246" s="1685"/>
      <c r="M246" s="10"/>
      <c r="N246" s="201">
        <v>41671</v>
      </c>
      <c r="O246" s="710">
        <v>98.931150000000002</v>
      </c>
      <c r="P246" s="36">
        <f t="shared" si="47"/>
        <v>-0.36776999999999305</v>
      </c>
      <c r="Q246" s="263">
        <f t="shared" si="58"/>
        <v>-1.39</v>
      </c>
      <c r="R246" s="394">
        <f t="shared" si="60"/>
        <v>99.294633333333323</v>
      </c>
      <c r="S246" s="297">
        <f t="shared" si="52"/>
        <v>-0.3338466666666875</v>
      </c>
      <c r="T246" s="687">
        <f t="shared" si="61"/>
        <v>99.770341428571427</v>
      </c>
      <c r="U246" s="266">
        <f t="shared" si="54"/>
        <v>-0.18902142857142223</v>
      </c>
      <c r="V246" s="609" t="str">
        <f t="shared" si="48"/>
        <v>---</v>
      </c>
      <c r="W246" s="247">
        <v>0</v>
      </c>
      <c r="X246" s="645"/>
      <c r="Y246" s="216"/>
    </row>
    <row r="247" spans="1:25" ht="14.25" customHeight="1">
      <c r="A247" s="2580">
        <v>41699</v>
      </c>
      <c r="B247" s="2615">
        <v>100.63459673912025</v>
      </c>
      <c r="C247" s="2604">
        <f t="shared" si="49"/>
        <v>-0.29803273175515699</v>
      </c>
      <c r="D247" s="1746">
        <f t="shared" si="59"/>
        <v>1.26</v>
      </c>
      <c r="E247" s="687">
        <f t="shared" si="53"/>
        <v>100.90456563154567</v>
      </c>
      <c r="F247" s="266">
        <f t="shared" si="50"/>
        <v>-0.19442533557958086</v>
      </c>
      <c r="G247" s="611">
        <f t="shared" si="55"/>
        <v>100.94836454901001</v>
      </c>
      <c r="H247" s="633">
        <f t="shared" si="51"/>
        <v>3.154370778490545E-2</v>
      </c>
      <c r="I247" s="1726" t="s">
        <v>350</v>
      </c>
      <c r="J247" s="2597" t="str">
        <f t="shared" si="46"/>
        <v>---</v>
      </c>
      <c r="K247" s="2594">
        <v>0</v>
      </c>
      <c r="L247" s="1685"/>
      <c r="M247" s="10"/>
      <c r="N247" s="201">
        <v>41699</v>
      </c>
      <c r="O247" s="710">
        <v>98.683279999999996</v>
      </c>
      <c r="P247" s="36">
        <f t="shared" si="47"/>
        <v>-0.24787000000000603</v>
      </c>
      <c r="Q247" s="263">
        <f t="shared" si="58"/>
        <v>-1.83</v>
      </c>
      <c r="R247" s="394">
        <f t="shared" si="60"/>
        <v>98.971116666666674</v>
      </c>
      <c r="S247" s="297">
        <f t="shared" si="52"/>
        <v>-0.32351666666664869</v>
      </c>
      <c r="T247" s="687">
        <f t="shared" si="61"/>
        <v>99.550467142857158</v>
      </c>
      <c r="U247" s="266">
        <f t="shared" si="54"/>
        <v>-0.21987428571426904</v>
      </c>
      <c r="V247" s="609" t="str">
        <f t="shared" si="48"/>
        <v>---</v>
      </c>
      <c r="W247" s="247">
        <v>0</v>
      </c>
      <c r="X247" s="645"/>
      <c r="Y247" s="216"/>
    </row>
    <row r="248" spans="1:25" ht="14.25" customHeight="1">
      <c r="A248" s="2580">
        <v>41730</v>
      </c>
      <c r="B248" s="2615">
        <v>100.32890649465713</v>
      </c>
      <c r="C248" s="2604">
        <f t="shared" si="49"/>
        <v>-0.30569024446312199</v>
      </c>
      <c r="D248" s="1746">
        <f t="shared" si="59"/>
        <v>0.75</v>
      </c>
      <c r="E248" s="687">
        <f t="shared" si="53"/>
        <v>100.63204423488428</v>
      </c>
      <c r="F248" s="266">
        <f t="shared" si="50"/>
        <v>-0.2725213966613893</v>
      </c>
      <c r="G248" s="611">
        <f t="shared" si="55"/>
        <v>100.900855464152</v>
      </c>
      <c r="H248" s="633">
        <f t="shared" si="51"/>
        <v>-4.7509084858006645E-2</v>
      </c>
      <c r="I248" s="1726" t="s">
        <v>346</v>
      </c>
      <c r="J248" s="2597" t="str">
        <f t="shared" si="46"/>
        <v>---</v>
      </c>
      <c r="K248" s="2594">
        <v>0</v>
      </c>
      <c r="L248" s="1685"/>
      <c r="M248" s="10"/>
      <c r="N248" s="201">
        <v>41730</v>
      </c>
      <c r="O248" s="710">
        <v>98.683959999999999</v>
      </c>
      <c r="P248" s="36">
        <f t="shared" si="47"/>
        <v>6.8000000000267846E-4</v>
      </c>
      <c r="Q248" s="263">
        <f t="shared" si="58"/>
        <v>-1.87</v>
      </c>
      <c r="R248" s="394">
        <f t="shared" si="60"/>
        <v>98.76612999999999</v>
      </c>
      <c r="S248" s="297">
        <f t="shared" si="52"/>
        <v>-0.20498666666668441</v>
      </c>
      <c r="T248" s="687">
        <f t="shared" si="61"/>
        <v>99.324904285714283</v>
      </c>
      <c r="U248" s="266">
        <f t="shared" si="54"/>
        <v>-0.22556285714287583</v>
      </c>
      <c r="V248" s="609" t="str">
        <f t="shared" si="48"/>
        <v>---</v>
      </c>
      <c r="W248" s="247">
        <v>0</v>
      </c>
      <c r="X248" s="645"/>
      <c r="Y248" s="216"/>
    </row>
    <row r="249" spans="1:25" ht="14.25" customHeight="1">
      <c r="A249" s="2580">
        <v>41760</v>
      </c>
      <c r="B249" s="2615">
        <v>100.08187649033448</v>
      </c>
      <c r="C249" s="2604">
        <f t="shared" si="49"/>
        <v>-0.24703000432265299</v>
      </c>
      <c r="D249" s="1746">
        <f t="shared" si="59"/>
        <v>0.28999999999999998</v>
      </c>
      <c r="E249" s="687">
        <f t="shared" si="53"/>
        <v>100.34845990803728</v>
      </c>
      <c r="F249" s="266">
        <f t="shared" si="50"/>
        <v>-0.28358432684699153</v>
      </c>
      <c r="G249" s="611">
        <f t="shared" si="55"/>
        <v>100.7811039403171</v>
      </c>
      <c r="H249" s="633">
        <f t="shared" si="51"/>
        <v>-0.11975152383490695</v>
      </c>
      <c r="I249" s="1726" t="s">
        <v>346</v>
      </c>
      <c r="J249" s="2597" t="str">
        <f t="shared" si="46"/>
        <v>---</v>
      </c>
      <c r="K249" s="2594">
        <v>0</v>
      </c>
      <c r="L249" s="1685"/>
      <c r="M249" s="10"/>
      <c r="N249" s="201">
        <v>41760</v>
      </c>
      <c r="O249" s="710">
        <v>98.946879999999993</v>
      </c>
      <c r="P249" s="36">
        <f t="shared" si="47"/>
        <v>0.26291999999999405</v>
      </c>
      <c r="Q249" s="263">
        <f t="shared" si="58"/>
        <v>-1.56</v>
      </c>
      <c r="R249" s="394">
        <f t="shared" si="60"/>
        <v>98.771373333333329</v>
      </c>
      <c r="S249" s="297">
        <f t="shared" si="52"/>
        <v>5.2433333333397059E-3</v>
      </c>
      <c r="T249" s="687">
        <f t="shared" si="61"/>
        <v>99.161529999999985</v>
      </c>
      <c r="U249" s="266">
        <f t="shared" si="54"/>
        <v>-0.16337428571429768</v>
      </c>
      <c r="V249" s="609" t="str">
        <f t="shared" si="48"/>
        <v>---</v>
      </c>
      <c r="W249" s="247">
        <v>0</v>
      </c>
      <c r="X249" s="645"/>
      <c r="Y249" s="216"/>
    </row>
    <row r="250" spans="1:25" ht="14.25" customHeight="1">
      <c r="A250" s="2580">
        <v>41791</v>
      </c>
      <c r="B250" s="2615">
        <v>99.917330565484093</v>
      </c>
      <c r="C250" s="2604">
        <f t="shared" si="49"/>
        <v>-0.16454592485038688</v>
      </c>
      <c r="D250" s="1746">
        <f t="shared" si="59"/>
        <v>-0.08</v>
      </c>
      <c r="E250" s="687">
        <f t="shared" si="53"/>
        <v>100.10937118349189</v>
      </c>
      <c r="F250" s="266">
        <f t="shared" si="50"/>
        <v>-0.23908872454539676</v>
      </c>
      <c r="G250" s="611">
        <f t="shared" si="55"/>
        <v>100.60852617013882</v>
      </c>
      <c r="H250" s="633">
        <f t="shared" si="51"/>
        <v>-0.17257777017827891</v>
      </c>
      <c r="I250" s="1726" t="s">
        <v>346</v>
      </c>
      <c r="J250" s="2597" t="str">
        <f t="shared" si="46"/>
        <v>---</v>
      </c>
      <c r="K250" s="2594">
        <v>0</v>
      </c>
      <c r="L250" s="1685"/>
      <c r="M250" s="10"/>
      <c r="N250" s="201">
        <v>41791</v>
      </c>
      <c r="O250" s="710">
        <v>99.259770000000003</v>
      </c>
      <c r="P250" s="36">
        <f t="shared" si="47"/>
        <v>0.3128900000000101</v>
      </c>
      <c r="Q250" s="263">
        <f t="shared" si="58"/>
        <v>-1.1100000000000001</v>
      </c>
      <c r="R250" s="394">
        <f t="shared" si="60"/>
        <v>98.963536666666656</v>
      </c>
      <c r="S250" s="297">
        <f t="shared" si="52"/>
        <v>0.19216333333332614</v>
      </c>
      <c r="T250" s="687">
        <f t="shared" si="61"/>
        <v>99.065398571428574</v>
      </c>
      <c r="U250" s="266">
        <f t="shared" si="54"/>
        <v>-9.6131428571410993E-2</v>
      </c>
      <c r="V250" s="609" t="str">
        <f t="shared" si="48"/>
        <v>---</v>
      </c>
      <c r="W250" s="247">
        <v>0</v>
      </c>
      <c r="X250" s="645"/>
      <c r="Y250" s="216"/>
    </row>
    <row r="251" spans="1:25" ht="14.25" customHeight="1">
      <c r="A251" s="2580">
        <v>41821</v>
      </c>
      <c r="B251" s="2615">
        <v>99.847393330914883</v>
      </c>
      <c r="C251" s="2604">
        <f t="shared" si="49"/>
        <v>-6.993723456920975E-2</v>
      </c>
      <c r="D251" s="1746">
        <f t="shared" si="59"/>
        <v>-0.35</v>
      </c>
      <c r="E251" s="687">
        <f t="shared" si="53"/>
        <v>99.948866795577828</v>
      </c>
      <c r="F251" s="266">
        <f t="shared" si="50"/>
        <v>-0.16050438791405952</v>
      </c>
      <c r="G251" s="611">
        <f t="shared" si="55"/>
        <v>100.41274339657537</v>
      </c>
      <c r="H251" s="633">
        <f t="shared" si="51"/>
        <v>-0.19578277356345097</v>
      </c>
      <c r="I251" s="1726" t="s">
        <v>346</v>
      </c>
      <c r="J251" s="2597" t="str">
        <f t="shared" si="46"/>
        <v>---</v>
      </c>
      <c r="K251" s="2594">
        <v>0</v>
      </c>
      <c r="L251" s="1685"/>
      <c r="M251" s="10"/>
      <c r="N251" s="201">
        <v>41821</v>
      </c>
      <c r="O251" s="710">
        <v>99.445689999999999</v>
      </c>
      <c r="P251" s="36">
        <f t="shared" si="47"/>
        <v>0.18591999999999587</v>
      </c>
      <c r="Q251" s="263">
        <f t="shared" si="58"/>
        <v>-0.81</v>
      </c>
      <c r="R251" s="394">
        <f t="shared" si="60"/>
        <v>99.21744666666666</v>
      </c>
      <c r="S251" s="297">
        <f t="shared" si="52"/>
        <v>0.25391000000000474</v>
      </c>
      <c r="T251" s="687">
        <f t="shared" si="61"/>
        <v>99.035664285714304</v>
      </c>
      <c r="U251" s="266">
        <f t="shared" si="54"/>
        <v>-2.9734285714269504E-2</v>
      </c>
      <c r="V251" s="609" t="str">
        <f t="shared" si="48"/>
        <v>---</v>
      </c>
      <c r="W251" s="247">
        <v>0</v>
      </c>
      <c r="X251" s="645"/>
      <c r="Y251" s="216"/>
    </row>
    <row r="252" spans="1:25" ht="14.25" customHeight="1">
      <c r="A252" s="2580">
        <v>41852</v>
      </c>
      <c r="B252" s="2615">
        <v>99.855504420342413</v>
      </c>
      <c r="C252" s="2604">
        <f t="shared" si="49"/>
        <v>8.1110894275298051E-3</v>
      </c>
      <c r="D252" s="1746">
        <f t="shared" si="59"/>
        <v>-0.56000000000000005</v>
      </c>
      <c r="E252" s="687">
        <f t="shared" si="53"/>
        <v>99.873409438913811</v>
      </c>
      <c r="F252" s="266">
        <f t="shared" si="50"/>
        <v>-7.5457356664017539E-2</v>
      </c>
      <c r="G252" s="611">
        <f t="shared" si="55"/>
        <v>100.22831964453268</v>
      </c>
      <c r="H252" s="633">
        <f t="shared" si="51"/>
        <v>-0.18442375204269013</v>
      </c>
      <c r="I252" s="1726" t="s">
        <v>346</v>
      </c>
      <c r="J252" s="2597" t="str">
        <f t="shared" si="46"/>
        <v>---</v>
      </c>
      <c r="K252" s="2594">
        <v>0</v>
      </c>
      <c r="L252" s="1685"/>
      <c r="M252" s="10"/>
      <c r="N252" s="201">
        <v>41852</v>
      </c>
      <c r="O252" s="710">
        <v>99.408839999999998</v>
      </c>
      <c r="P252" s="36">
        <f t="shared" si="47"/>
        <v>-3.685000000000116E-2</v>
      </c>
      <c r="Q252" s="263">
        <f t="shared" si="58"/>
        <v>-0.81</v>
      </c>
      <c r="R252" s="394">
        <f t="shared" si="60"/>
        <v>99.371433333333343</v>
      </c>
      <c r="S252" s="297">
        <f t="shared" si="52"/>
        <v>0.15398666666668248</v>
      </c>
      <c r="T252" s="687">
        <f t="shared" si="61"/>
        <v>99.05136714285716</v>
      </c>
      <c r="U252" s="266">
        <f t="shared" si="54"/>
        <v>1.5702857142855464E-2</v>
      </c>
      <c r="V252" s="609" t="str">
        <f t="shared" si="48"/>
        <v>---</v>
      </c>
      <c r="W252" s="247">
        <v>0</v>
      </c>
      <c r="X252" s="645"/>
      <c r="Y252" s="216"/>
    </row>
    <row r="253" spans="1:25" ht="14.25" customHeight="1">
      <c r="A253" s="2580">
        <v>41883</v>
      </c>
      <c r="B253" s="2615">
        <v>99.856743032849721</v>
      </c>
      <c r="C253" s="2604">
        <f t="shared" si="49"/>
        <v>1.2386125073078347E-3</v>
      </c>
      <c r="D253" s="1746">
        <f t="shared" si="59"/>
        <v>-0.8</v>
      </c>
      <c r="E253" s="687">
        <f t="shared" si="53"/>
        <v>99.853213594702353</v>
      </c>
      <c r="F253" s="266">
        <f t="shared" si="50"/>
        <v>-2.019584421145737E-2</v>
      </c>
      <c r="G253" s="611">
        <f t="shared" si="55"/>
        <v>100.07462158195757</v>
      </c>
      <c r="H253" s="633">
        <f t="shared" si="51"/>
        <v>-0.15369806257510277</v>
      </c>
      <c r="I253" s="1726" t="s">
        <v>346</v>
      </c>
      <c r="J253" s="2597" t="str">
        <f t="shared" si="46"/>
        <v>---</v>
      </c>
      <c r="K253" s="2594">
        <v>0</v>
      </c>
      <c r="L253" s="1685"/>
      <c r="M253" s="10"/>
      <c r="N253" s="201">
        <v>41883</v>
      </c>
      <c r="O253" s="710">
        <v>99.252120000000005</v>
      </c>
      <c r="P253" s="36">
        <f t="shared" si="47"/>
        <v>-0.15671999999999287</v>
      </c>
      <c r="Q253" s="263">
        <f t="shared" si="58"/>
        <v>-1.01</v>
      </c>
      <c r="R253" s="394">
        <f t="shared" si="60"/>
        <v>99.368883333333329</v>
      </c>
      <c r="S253" s="297">
        <f t="shared" si="52"/>
        <v>-2.5500000000135969E-3</v>
      </c>
      <c r="T253" s="687">
        <f t="shared" si="61"/>
        <v>99.097219999999993</v>
      </c>
      <c r="U253" s="266">
        <f t="shared" si="54"/>
        <v>4.5852857142833159E-2</v>
      </c>
      <c r="V253" s="609" t="str">
        <f t="shared" si="48"/>
        <v>---</v>
      </c>
      <c r="W253" s="247">
        <v>0</v>
      </c>
      <c r="X253" s="645"/>
      <c r="Y253" s="216"/>
    </row>
    <row r="254" spans="1:25" ht="14.25" customHeight="1">
      <c r="A254" s="2580">
        <v>41913</v>
      </c>
      <c r="B254" s="2615">
        <v>99.833076730523715</v>
      </c>
      <c r="C254" s="2604">
        <f t="shared" si="49"/>
        <v>-2.3666302326006416E-2</v>
      </c>
      <c r="D254" s="1746">
        <f t="shared" si="59"/>
        <v>-1.08</v>
      </c>
      <c r="E254" s="687">
        <f t="shared" si="53"/>
        <v>99.848441394571935</v>
      </c>
      <c r="F254" s="266">
        <f t="shared" si="50"/>
        <v>-4.7722001304180139E-3</v>
      </c>
      <c r="G254" s="611">
        <f t="shared" si="55"/>
        <v>99.960118723586646</v>
      </c>
      <c r="H254" s="633">
        <f t="shared" si="51"/>
        <v>-0.11450285837092622</v>
      </c>
      <c r="I254" s="1726" t="s">
        <v>346</v>
      </c>
      <c r="J254" s="2597" t="str">
        <f t="shared" si="46"/>
        <v>---</v>
      </c>
      <c r="K254" s="2594">
        <v>0</v>
      </c>
      <c r="L254" s="1685"/>
      <c r="M254" s="10"/>
      <c r="N254" s="250">
        <v>41913</v>
      </c>
      <c r="O254" s="715">
        <v>99.065650000000005</v>
      </c>
      <c r="P254" s="593">
        <f t="shared" si="47"/>
        <v>-0.18646999999999991</v>
      </c>
      <c r="Q254" s="693">
        <f t="shared" si="58"/>
        <v>-1.02</v>
      </c>
      <c r="R254" s="393">
        <f t="shared" si="60"/>
        <v>99.242203333333336</v>
      </c>
      <c r="S254" s="295">
        <f t="shared" si="52"/>
        <v>-0.12667999999999324</v>
      </c>
      <c r="T254" s="683">
        <f t="shared" si="61"/>
        <v>99.15184428571429</v>
      </c>
      <c r="U254" s="693">
        <f t="shared" si="54"/>
        <v>5.4624285714297116E-2</v>
      </c>
      <c r="V254" s="608" t="str">
        <f t="shared" si="48"/>
        <v>谷</v>
      </c>
      <c r="W254" s="252">
        <v>-1</v>
      </c>
      <c r="X254" s="645"/>
      <c r="Y254" s="216"/>
    </row>
    <row r="255" spans="1:25" ht="14.25" customHeight="1">
      <c r="A255" s="2580">
        <v>41944</v>
      </c>
      <c r="B255" s="2615">
        <v>99.777363697617801</v>
      </c>
      <c r="C255" s="2604">
        <f t="shared" si="49"/>
        <v>-5.5713032905913451E-2</v>
      </c>
      <c r="D255" s="1746">
        <f t="shared" si="59"/>
        <v>-1.33</v>
      </c>
      <c r="E255" s="687">
        <f t="shared" si="53"/>
        <v>99.822394486997084</v>
      </c>
      <c r="F255" s="266">
        <f t="shared" si="50"/>
        <v>-2.604690757485173E-2</v>
      </c>
      <c r="G255" s="611">
        <f t="shared" si="55"/>
        <v>99.881326895438178</v>
      </c>
      <c r="H255" s="633">
        <f t="shared" si="51"/>
        <v>-7.8791828148467857E-2</v>
      </c>
      <c r="I255" s="1726" t="s">
        <v>346</v>
      </c>
      <c r="J255" s="2597" t="str">
        <f t="shared" si="46"/>
        <v>---</v>
      </c>
      <c r="K255" s="2594">
        <v>0</v>
      </c>
      <c r="L255" s="1685"/>
      <c r="M255" s="10"/>
      <c r="N255" s="201">
        <v>41944</v>
      </c>
      <c r="O255" s="716">
        <v>98.94556</v>
      </c>
      <c r="P255" s="559">
        <f t="shared" si="47"/>
        <v>-0.12009000000000469</v>
      </c>
      <c r="Q255" s="263">
        <f t="shared" si="58"/>
        <v>-0.99</v>
      </c>
      <c r="R255" s="394">
        <f t="shared" si="60"/>
        <v>99.08777666666667</v>
      </c>
      <c r="S255" s="297">
        <f t="shared" si="52"/>
        <v>-0.15442666666666582</v>
      </c>
      <c r="T255" s="687">
        <f t="shared" si="61"/>
        <v>99.189215714285723</v>
      </c>
      <c r="U255" s="266">
        <f t="shared" si="54"/>
        <v>3.737142857143283E-2</v>
      </c>
      <c r="V255" s="609" t="str">
        <f t="shared" si="48"/>
        <v>---</v>
      </c>
      <c r="W255" s="247">
        <v>0</v>
      </c>
      <c r="X255" s="645"/>
      <c r="Y255" s="216"/>
    </row>
    <row r="256" spans="1:25" ht="14.25" customHeight="1">
      <c r="A256" s="2581">
        <v>41974</v>
      </c>
      <c r="B256" s="2615">
        <v>99.701134007926768</v>
      </c>
      <c r="C256" s="2605">
        <f t="shared" si="49"/>
        <v>-7.6229689691032831E-2</v>
      </c>
      <c r="D256" s="1763">
        <f t="shared" si="59"/>
        <v>-1.5</v>
      </c>
      <c r="E256" s="1749">
        <f t="shared" si="53"/>
        <v>99.770524812022757</v>
      </c>
      <c r="F256" s="267">
        <f t="shared" si="50"/>
        <v>-5.186967497432704E-2</v>
      </c>
      <c r="G256" s="612">
        <f t="shared" si="55"/>
        <v>99.826935112237052</v>
      </c>
      <c r="H256" s="634">
        <f t="shared" si="51"/>
        <v>-5.4391783201126032E-2</v>
      </c>
      <c r="I256" s="1727" t="s">
        <v>346</v>
      </c>
      <c r="J256" s="2598" t="str">
        <f t="shared" si="46"/>
        <v>---</v>
      </c>
      <c r="K256" s="2594">
        <v>0</v>
      </c>
      <c r="L256" s="1686"/>
      <c r="M256" s="10"/>
      <c r="N256" s="201">
        <v>41974</v>
      </c>
      <c r="O256" s="716">
        <v>98.98733</v>
      </c>
      <c r="P256" s="559">
        <f t="shared" si="47"/>
        <v>4.1769999999999641E-2</v>
      </c>
      <c r="Q256" s="543">
        <f t="shared" si="58"/>
        <v>-0.67</v>
      </c>
      <c r="R256" s="394">
        <f t="shared" si="60"/>
        <v>98.999513333333326</v>
      </c>
      <c r="S256" s="297">
        <f t="shared" si="52"/>
        <v>-8.8263333333344463E-2</v>
      </c>
      <c r="T256" s="688">
        <f t="shared" si="61"/>
        <v>99.194994285714287</v>
      </c>
      <c r="U256" s="267">
        <f t="shared" si="54"/>
        <v>5.7785714285643053E-3</v>
      </c>
      <c r="V256" s="609" t="str">
        <f t="shared" si="48"/>
        <v>---</v>
      </c>
      <c r="W256" s="247">
        <v>0</v>
      </c>
      <c r="X256" s="645"/>
      <c r="Y256" s="216"/>
    </row>
    <row r="257" spans="1:25" ht="14.25" customHeight="1">
      <c r="A257" s="2580">
        <v>42005</v>
      </c>
      <c r="B257" s="2615">
        <v>99.629493081163886</v>
      </c>
      <c r="C257" s="2604">
        <f t="shared" si="49"/>
        <v>-7.1640926762881918E-2</v>
      </c>
      <c r="D257" s="1746">
        <f t="shared" si="59"/>
        <v>-1.5</v>
      </c>
      <c r="E257" s="687">
        <f t="shared" si="53"/>
        <v>99.70266359556949</v>
      </c>
      <c r="F257" s="266">
        <f t="shared" si="50"/>
        <v>-6.7861216453266593E-2</v>
      </c>
      <c r="G257" s="611">
        <f t="shared" si="55"/>
        <v>99.785815471619884</v>
      </c>
      <c r="H257" s="633">
        <f t="shared" si="51"/>
        <v>-4.1119640617168329E-2</v>
      </c>
      <c r="I257" s="1726" t="s">
        <v>346</v>
      </c>
      <c r="J257" s="2599" t="str">
        <f t="shared" si="46"/>
        <v>---</v>
      </c>
      <c r="K257" s="2594">
        <v>0</v>
      </c>
      <c r="L257" s="1685"/>
      <c r="M257" s="10"/>
      <c r="N257" s="200">
        <v>42005</v>
      </c>
      <c r="O257" s="717">
        <v>99.157520000000005</v>
      </c>
      <c r="P257" s="560">
        <f t="shared" si="47"/>
        <v>0.17019000000000517</v>
      </c>
      <c r="Q257" s="263">
        <f t="shared" si="58"/>
        <v>-0.14000000000000001</v>
      </c>
      <c r="R257" s="642">
        <f t="shared" si="60"/>
        <v>99.030136666666678</v>
      </c>
      <c r="S257" s="643">
        <f t="shared" si="52"/>
        <v>3.0623333333352321E-2</v>
      </c>
      <c r="T257" s="687">
        <f t="shared" si="61"/>
        <v>99.180387142857143</v>
      </c>
      <c r="U257" s="266">
        <f t="shared" si="54"/>
        <v>-1.4607142857144595E-2</v>
      </c>
      <c r="V257" s="609" t="str">
        <f t="shared" si="48"/>
        <v>---</v>
      </c>
      <c r="W257" s="247">
        <v>0</v>
      </c>
      <c r="X257" s="645"/>
      <c r="Y257" s="216"/>
    </row>
    <row r="258" spans="1:25" ht="14.25" customHeight="1">
      <c r="A258" s="2580">
        <v>42036</v>
      </c>
      <c r="B258" s="2615">
        <v>99.554619242171924</v>
      </c>
      <c r="C258" s="2604">
        <f t="shared" si="49"/>
        <v>-7.4873838991962316E-2</v>
      </c>
      <c r="D258" s="1746">
        <f t="shared" si="59"/>
        <v>-1.37</v>
      </c>
      <c r="E258" s="687">
        <f t="shared" si="53"/>
        <v>99.628415443754193</v>
      </c>
      <c r="F258" s="266">
        <f t="shared" si="50"/>
        <v>-7.4248151815297092E-2</v>
      </c>
      <c r="G258" s="611">
        <f t="shared" si="55"/>
        <v>99.743990601799467</v>
      </c>
      <c r="H258" s="633">
        <f t="shared" si="51"/>
        <v>-4.1824869820416666E-2</v>
      </c>
      <c r="I258" s="1726" t="s">
        <v>346</v>
      </c>
      <c r="J258" s="2597" t="str">
        <f t="shared" si="46"/>
        <v>---</v>
      </c>
      <c r="K258" s="2594">
        <v>0</v>
      </c>
      <c r="L258" s="1685"/>
      <c r="M258" s="10"/>
      <c r="N258" s="201">
        <v>42036</v>
      </c>
      <c r="O258" s="716">
        <v>99.417609999999996</v>
      </c>
      <c r="P258" s="559">
        <f t="shared" si="47"/>
        <v>0.26008999999999105</v>
      </c>
      <c r="Q258" s="263">
        <f t="shared" si="58"/>
        <v>0.49</v>
      </c>
      <c r="R258" s="394">
        <f t="shared" si="60"/>
        <v>99.187486666666658</v>
      </c>
      <c r="S258" s="297">
        <f t="shared" si="52"/>
        <v>0.15734999999997967</v>
      </c>
      <c r="T258" s="687">
        <f t="shared" si="61"/>
        <v>99.176375714285697</v>
      </c>
      <c r="U258" s="266">
        <f t="shared" si="54"/>
        <v>-4.011428571445208E-3</v>
      </c>
      <c r="V258" s="609" t="str">
        <f t="shared" si="48"/>
        <v>---</v>
      </c>
      <c r="W258" s="247">
        <v>0</v>
      </c>
      <c r="X258" s="645"/>
      <c r="Y258" s="216"/>
    </row>
    <row r="259" spans="1:25" ht="14.25" customHeight="1">
      <c r="A259" s="2580">
        <v>42064</v>
      </c>
      <c r="B259" s="2615">
        <v>99.496426328893591</v>
      </c>
      <c r="C259" s="559">
        <f t="shared" si="49"/>
        <v>-5.8192913278332981E-2</v>
      </c>
      <c r="D259" s="1746">
        <f t="shared" si="59"/>
        <v>-1.1299999999999999</v>
      </c>
      <c r="E259" s="52">
        <f t="shared" si="53"/>
        <v>99.560179550743143</v>
      </c>
      <c r="F259" s="263">
        <f t="shared" si="50"/>
        <v>-6.8235893011049598E-2</v>
      </c>
      <c r="G259" s="394">
        <f t="shared" si="55"/>
        <v>99.692693731592485</v>
      </c>
      <c r="H259" s="297">
        <f t="shared" si="51"/>
        <v>-5.1296870206982703E-2</v>
      </c>
      <c r="I259" s="1732" t="s">
        <v>346</v>
      </c>
      <c r="J259" s="53" t="str">
        <f t="shared" si="46"/>
        <v>---</v>
      </c>
      <c r="K259" s="2594">
        <v>0</v>
      </c>
      <c r="L259" s="1685"/>
      <c r="M259" s="10"/>
      <c r="N259" s="201">
        <v>42064</v>
      </c>
      <c r="O259" s="716">
        <v>99.608919999999998</v>
      </c>
      <c r="P259" s="559">
        <f t="shared" si="47"/>
        <v>0.19131000000000142</v>
      </c>
      <c r="Q259" s="263">
        <f t="shared" si="58"/>
        <v>0.94</v>
      </c>
      <c r="R259" s="394">
        <f t="shared" si="60"/>
        <v>99.394683333333333</v>
      </c>
      <c r="S259" s="297">
        <f t="shared" si="52"/>
        <v>0.20719666666667536</v>
      </c>
      <c r="T259" s="687">
        <f t="shared" si="61"/>
        <v>99.204958571428577</v>
      </c>
      <c r="U259" s="266">
        <f t="shared" si="54"/>
        <v>2.8582857142879448E-2</v>
      </c>
      <c r="V259" s="609" t="str">
        <f t="shared" si="48"/>
        <v>---</v>
      </c>
      <c r="W259" s="247">
        <v>0</v>
      </c>
      <c r="X259" s="645"/>
      <c r="Y259" s="216"/>
    </row>
    <row r="260" spans="1:25" ht="14.25" customHeight="1">
      <c r="A260" s="2580">
        <v>42095</v>
      </c>
      <c r="B260" s="2615">
        <v>99.465364851876998</v>
      </c>
      <c r="C260" s="559">
        <f t="shared" si="49"/>
        <v>-3.1061477016592676E-2</v>
      </c>
      <c r="D260" s="1746">
        <f t="shared" si="59"/>
        <v>-0.86</v>
      </c>
      <c r="E260" s="687">
        <f t="shared" si="53"/>
        <v>99.505470140980833</v>
      </c>
      <c r="F260" s="266">
        <f t="shared" si="50"/>
        <v>-5.4709409762310202E-2</v>
      </c>
      <c r="G260" s="611">
        <f t="shared" si="55"/>
        <v>99.63678256288209</v>
      </c>
      <c r="H260" s="633">
        <f t="shared" si="51"/>
        <v>-5.5911168710395032E-2</v>
      </c>
      <c r="I260" s="1726" t="s">
        <v>346</v>
      </c>
      <c r="J260" s="2597" t="str">
        <f t="shared" si="46"/>
        <v>---</v>
      </c>
      <c r="K260" s="2594">
        <v>0</v>
      </c>
      <c r="L260" s="1685"/>
      <c r="M260" s="10"/>
      <c r="N260" s="201">
        <v>42095</v>
      </c>
      <c r="O260" s="716">
        <v>99.689220000000006</v>
      </c>
      <c r="P260" s="559">
        <f t="shared" si="47"/>
        <v>8.0300000000008254E-2</v>
      </c>
      <c r="Q260" s="263">
        <f t="shared" si="58"/>
        <v>1.02</v>
      </c>
      <c r="R260" s="394">
        <f t="shared" si="60"/>
        <v>99.571916666666652</v>
      </c>
      <c r="S260" s="297">
        <f t="shared" si="52"/>
        <v>0.17723333333331937</v>
      </c>
      <c r="T260" s="687">
        <f t="shared" si="61"/>
        <v>99.267401428571432</v>
      </c>
      <c r="U260" s="266">
        <f t="shared" si="54"/>
        <v>6.2442857142855246E-2</v>
      </c>
      <c r="V260" s="609" t="str">
        <f t="shared" si="48"/>
        <v>---</v>
      </c>
      <c r="W260" s="247">
        <v>0</v>
      </c>
      <c r="X260" s="645"/>
      <c r="Y260" s="216"/>
    </row>
    <row r="261" spans="1:25" ht="14.25" customHeight="1">
      <c r="A261" s="2580">
        <v>42125</v>
      </c>
      <c r="B261" s="2615">
        <v>99.463692959957015</v>
      </c>
      <c r="C261" s="2604">
        <f t="shared" si="49"/>
        <v>-1.6718919199831817E-3</v>
      </c>
      <c r="D261" s="1746">
        <f t="shared" si="59"/>
        <v>-0.62</v>
      </c>
      <c r="E261" s="687">
        <f t="shared" si="53"/>
        <v>99.47516138024254</v>
      </c>
      <c r="F261" s="266">
        <f t="shared" si="50"/>
        <v>-3.0308760738293472E-2</v>
      </c>
      <c r="G261" s="611">
        <f t="shared" si="55"/>
        <v>99.584013452801145</v>
      </c>
      <c r="H261" s="633">
        <f t="shared" si="51"/>
        <v>-5.276911008094487E-2</v>
      </c>
      <c r="I261" s="1726" t="s">
        <v>349</v>
      </c>
      <c r="J261" s="2597" t="str">
        <f t="shared" si="46"/>
        <v>---</v>
      </c>
      <c r="K261" s="2594">
        <v>0</v>
      </c>
      <c r="L261" s="1685"/>
      <c r="M261" s="10"/>
      <c r="N261" s="201">
        <v>42125</v>
      </c>
      <c r="O261" s="716">
        <v>99.679310000000001</v>
      </c>
      <c r="P261" s="559">
        <f t="shared" si="47"/>
        <v>-9.9100000000049704E-3</v>
      </c>
      <c r="Q261" s="263">
        <f t="shared" si="58"/>
        <v>0.74</v>
      </c>
      <c r="R261" s="394">
        <f t="shared" si="60"/>
        <v>99.659149999999997</v>
      </c>
      <c r="S261" s="297">
        <f t="shared" si="52"/>
        <v>8.7233333333344376E-2</v>
      </c>
      <c r="T261" s="687">
        <f t="shared" si="61"/>
        <v>99.355067142857138</v>
      </c>
      <c r="U261" s="266">
        <f t="shared" si="54"/>
        <v>8.7665714285705576E-2</v>
      </c>
      <c r="V261" s="609" t="str">
        <f t="shared" si="48"/>
        <v>---</v>
      </c>
      <c r="W261" s="247">
        <v>0</v>
      </c>
      <c r="X261" s="645"/>
      <c r="Y261" s="216"/>
    </row>
    <row r="262" spans="1:25" ht="14.25" customHeight="1">
      <c r="A262" s="2580">
        <v>42156</v>
      </c>
      <c r="B262" s="2615">
        <v>99.459214844020707</v>
      </c>
      <c r="C262" s="2604">
        <f t="shared" si="49"/>
        <v>-4.4781159363083134E-3</v>
      </c>
      <c r="D262" s="1746">
        <f t="shared" si="59"/>
        <v>-0.46</v>
      </c>
      <c r="E262" s="687">
        <f t="shared" si="53"/>
        <v>99.462757551951583</v>
      </c>
      <c r="F262" s="266">
        <f t="shared" si="50"/>
        <v>-1.2403828290956653E-2</v>
      </c>
      <c r="G262" s="611">
        <f t="shared" si="55"/>
        <v>99.538563616572986</v>
      </c>
      <c r="H262" s="633">
        <f t="shared" si="51"/>
        <v>-4.5449836228158347E-2</v>
      </c>
      <c r="I262" s="1726" t="s">
        <v>349</v>
      </c>
      <c r="J262" s="2597" t="str">
        <f t="shared" ref="J262:J302" si="62">IF(K262=1,"山",IF(K262=-1,"谷","---"))</f>
        <v>---</v>
      </c>
      <c r="K262" s="2594">
        <v>0</v>
      </c>
      <c r="L262" s="1685"/>
      <c r="M262" s="10"/>
      <c r="N262" s="250">
        <v>42156</v>
      </c>
      <c r="O262" s="715">
        <v>99.637990000000002</v>
      </c>
      <c r="P262" s="593">
        <f t="shared" ref="P262:P310" si="63">O262-O261</f>
        <v>-4.1319999999998913E-2</v>
      </c>
      <c r="Q262" s="693">
        <f t="shared" si="58"/>
        <v>0.38</v>
      </c>
      <c r="R262" s="393">
        <f t="shared" si="60"/>
        <v>99.668840000000003</v>
      </c>
      <c r="S262" s="295">
        <f t="shared" si="52"/>
        <v>9.6900000000061937E-3</v>
      </c>
      <c r="T262" s="683">
        <f t="shared" si="61"/>
        <v>99.453985714285707</v>
      </c>
      <c r="U262" s="693">
        <f t="shared" si="54"/>
        <v>9.8918571428569635E-2</v>
      </c>
      <c r="V262" s="608" t="str">
        <f t="shared" ref="V262:V279" si="64">IF(W262=1,"山",IF(W262=-1,"谷","---"))</f>
        <v>山</v>
      </c>
      <c r="W262" s="252">
        <v>1</v>
      </c>
      <c r="X262" s="645"/>
      <c r="Y262" s="216"/>
    </row>
    <row r="263" spans="1:25" ht="14.25" customHeight="1">
      <c r="A263" s="2580">
        <v>42186</v>
      </c>
      <c r="B263" s="2615">
        <v>99.435249997668777</v>
      </c>
      <c r="C263" s="2604">
        <f t="shared" si="49"/>
        <v>-2.3964846351930191E-2</v>
      </c>
      <c r="D263" s="1746">
        <f t="shared" si="59"/>
        <v>-0.41</v>
      </c>
      <c r="E263" s="687">
        <f t="shared" si="53"/>
        <v>99.4527192672155</v>
      </c>
      <c r="F263" s="266">
        <f t="shared" si="50"/>
        <v>-1.0038284736083369E-2</v>
      </c>
      <c r="G263" s="611">
        <f t="shared" si="55"/>
        <v>99.500580186536126</v>
      </c>
      <c r="H263" s="633">
        <f t="shared" si="51"/>
        <v>-3.798343003686E-2</v>
      </c>
      <c r="I263" s="1726" t="s">
        <v>344</v>
      </c>
      <c r="J263" s="2597" t="str">
        <f t="shared" si="62"/>
        <v>---</v>
      </c>
      <c r="K263" s="2594">
        <v>0</v>
      </c>
      <c r="L263" s="1685"/>
      <c r="M263" s="10"/>
      <c r="N263" s="201">
        <v>42186</v>
      </c>
      <c r="O263" s="716">
        <v>99.58914</v>
      </c>
      <c r="P263" s="559">
        <f t="shared" si="63"/>
        <v>-4.8850000000001614E-2</v>
      </c>
      <c r="Q263" s="263">
        <f t="shared" si="58"/>
        <v>0.14000000000000001</v>
      </c>
      <c r="R263" s="394">
        <f t="shared" si="60"/>
        <v>99.635479999999987</v>
      </c>
      <c r="S263" s="297">
        <f t="shared" si="52"/>
        <v>-3.3360000000016043E-2</v>
      </c>
      <c r="T263" s="687">
        <f t="shared" si="61"/>
        <v>99.539958571428571</v>
      </c>
      <c r="U263" s="266">
        <f t="shared" si="54"/>
        <v>8.597285714286329E-2</v>
      </c>
      <c r="V263" s="609" t="str">
        <f t="shared" si="64"/>
        <v>---</v>
      </c>
      <c r="W263" s="247">
        <v>0</v>
      </c>
      <c r="X263" s="645"/>
      <c r="Y263" s="216"/>
    </row>
    <row r="264" spans="1:25" ht="14.25" customHeight="1">
      <c r="A264" s="2580">
        <v>42217</v>
      </c>
      <c r="B264" s="2615">
        <v>99.395502342337835</v>
      </c>
      <c r="C264" s="2604">
        <f t="shared" si="49"/>
        <v>-3.9747655330941711E-2</v>
      </c>
      <c r="D264" s="1746">
        <f t="shared" si="59"/>
        <v>-0.46</v>
      </c>
      <c r="E264" s="687">
        <f t="shared" si="53"/>
        <v>99.42998906134244</v>
      </c>
      <c r="F264" s="266">
        <f t="shared" ref="F264:F327" si="65">E264-E263</f>
        <v>-2.2730205873060072E-2</v>
      </c>
      <c r="G264" s="611">
        <f t="shared" si="55"/>
        <v>99.467152938132401</v>
      </c>
      <c r="H264" s="633">
        <f t="shared" ref="H264:H327" si="66">G264-G263</f>
        <v>-3.3427248403725685E-2</v>
      </c>
      <c r="I264" s="1726" t="s">
        <v>344</v>
      </c>
      <c r="J264" s="2597" t="str">
        <f t="shared" si="62"/>
        <v>---</v>
      </c>
      <c r="K264" s="2594">
        <v>0</v>
      </c>
      <c r="L264" s="1685"/>
      <c r="M264" s="10"/>
      <c r="N264" s="201">
        <v>42217</v>
      </c>
      <c r="O264" s="710">
        <v>99.590639999999993</v>
      </c>
      <c r="P264" s="36">
        <f t="shared" si="63"/>
        <v>1.4999999999929514E-3</v>
      </c>
      <c r="Q264" s="263">
        <f t="shared" si="58"/>
        <v>0.18</v>
      </c>
      <c r="R264" s="394">
        <f t="shared" si="60"/>
        <v>99.605923333333337</v>
      </c>
      <c r="S264" s="297">
        <f t="shared" ref="S264:S310" si="67">R264-R263</f>
        <v>-2.9556666666650244E-2</v>
      </c>
      <c r="T264" s="687">
        <f t="shared" si="61"/>
        <v>99.601832857142853</v>
      </c>
      <c r="U264" s="266">
        <f t="shared" si="54"/>
        <v>6.1874285714281996E-2</v>
      </c>
      <c r="V264" s="609" t="str">
        <f t="shared" si="64"/>
        <v>---</v>
      </c>
      <c r="W264" s="247">
        <v>0</v>
      </c>
      <c r="X264" s="645"/>
      <c r="Y264" s="216"/>
    </row>
    <row r="265" spans="1:25" ht="14.25" customHeight="1">
      <c r="A265" s="2580">
        <v>42248</v>
      </c>
      <c r="B265" s="2615">
        <v>99.335068544748751</v>
      </c>
      <c r="C265" s="2604">
        <f t="shared" si="49"/>
        <v>-6.0433797589084293E-2</v>
      </c>
      <c r="D265" s="1746">
        <f t="shared" si="59"/>
        <v>-0.52</v>
      </c>
      <c r="E265" s="687">
        <f t="shared" si="53"/>
        <v>99.388606961585126</v>
      </c>
      <c r="F265" s="266">
        <f t="shared" si="65"/>
        <v>-4.1382099757313995E-2</v>
      </c>
      <c r="G265" s="611">
        <f t="shared" si="55"/>
        <v>99.435788552786249</v>
      </c>
      <c r="H265" s="633">
        <f t="shared" si="66"/>
        <v>-3.136438534615138E-2</v>
      </c>
      <c r="I265" s="1726" t="s">
        <v>350</v>
      </c>
      <c r="J265" s="2597" t="str">
        <f t="shared" si="62"/>
        <v>---</v>
      </c>
      <c r="K265" s="2594">
        <v>0</v>
      </c>
      <c r="L265" s="1685"/>
      <c r="M265" s="10"/>
      <c r="N265" s="201">
        <v>42248</v>
      </c>
      <c r="O265" s="710">
        <v>99.617649999999998</v>
      </c>
      <c r="P265" s="36">
        <f t="shared" si="63"/>
        <v>2.7010000000004197E-2</v>
      </c>
      <c r="Q265" s="263">
        <f t="shared" si="58"/>
        <v>0.37</v>
      </c>
      <c r="R265" s="394">
        <f t="shared" si="60"/>
        <v>99.599143333333316</v>
      </c>
      <c r="S265" s="297">
        <f t="shared" si="67"/>
        <v>-6.7800000000204363E-3</v>
      </c>
      <c r="T265" s="687">
        <f t="shared" si="61"/>
        <v>99.630409999999998</v>
      </c>
      <c r="U265" s="266">
        <f t="shared" si="54"/>
        <v>2.8577142857145077E-2</v>
      </c>
      <c r="V265" s="609" t="str">
        <f t="shared" si="64"/>
        <v>---</v>
      </c>
      <c r="W265" s="247">
        <v>0</v>
      </c>
      <c r="X265" s="645"/>
      <c r="Y265" s="216"/>
    </row>
    <row r="266" spans="1:25" ht="14.25" customHeight="1">
      <c r="A266" s="2580">
        <v>42278</v>
      </c>
      <c r="B266" s="2615">
        <v>99.276062888578693</v>
      </c>
      <c r="C266" s="2604">
        <f t="shared" ref="C266:C329" si="68">B266-B265</f>
        <v>-5.9005656170057819E-2</v>
      </c>
      <c r="D266" s="1746">
        <f t="shared" si="59"/>
        <v>-0.56000000000000005</v>
      </c>
      <c r="E266" s="687">
        <f t="shared" si="53"/>
        <v>99.335544591888421</v>
      </c>
      <c r="F266" s="266">
        <f t="shared" si="65"/>
        <v>-5.3062369696704081E-2</v>
      </c>
      <c r="G266" s="611">
        <f t="shared" si="55"/>
        <v>99.40430806131269</v>
      </c>
      <c r="H266" s="633">
        <f t="shared" si="66"/>
        <v>-3.1480491473558914E-2</v>
      </c>
      <c r="I266" s="1726" t="s">
        <v>350</v>
      </c>
      <c r="J266" s="2597" t="str">
        <f t="shared" si="62"/>
        <v>---</v>
      </c>
      <c r="K266" s="2594">
        <v>0</v>
      </c>
      <c r="L266" s="1685"/>
      <c r="M266" s="10"/>
      <c r="N266" s="201">
        <v>42278</v>
      </c>
      <c r="O266" s="710">
        <v>99.726740000000007</v>
      </c>
      <c r="P266" s="36">
        <f t="shared" si="63"/>
        <v>0.10909000000000901</v>
      </c>
      <c r="Q266" s="263">
        <f t="shared" si="58"/>
        <v>0.67</v>
      </c>
      <c r="R266" s="394">
        <f t="shared" si="60"/>
        <v>99.645009999999999</v>
      </c>
      <c r="S266" s="297">
        <f t="shared" si="67"/>
        <v>4.5866666666682931E-2</v>
      </c>
      <c r="T266" s="687">
        <f t="shared" si="61"/>
        <v>99.647241428571434</v>
      </c>
      <c r="U266" s="266">
        <f t="shared" si="54"/>
        <v>1.6831428571435936E-2</v>
      </c>
      <c r="V266" s="609" t="str">
        <f t="shared" si="64"/>
        <v>---</v>
      </c>
      <c r="W266" s="247">
        <v>0</v>
      </c>
      <c r="X266" s="645"/>
      <c r="Y266" s="216"/>
    </row>
    <row r="267" spans="1:25" ht="14.25" customHeight="1">
      <c r="A267" s="2580">
        <v>42309</v>
      </c>
      <c r="B267" s="2615">
        <v>99.227756137455074</v>
      </c>
      <c r="C267" s="2604">
        <f t="shared" si="68"/>
        <v>-4.8306751123618596E-2</v>
      </c>
      <c r="D267" s="1746">
        <f t="shared" si="59"/>
        <v>-0.55000000000000004</v>
      </c>
      <c r="E267" s="687">
        <f t="shared" si="53"/>
        <v>99.279629190260835</v>
      </c>
      <c r="F267" s="266">
        <f t="shared" si="65"/>
        <v>-5.5915401627586903E-2</v>
      </c>
      <c r="G267" s="611">
        <f t="shared" si="55"/>
        <v>99.37036395925243</v>
      </c>
      <c r="H267" s="633">
        <f t="shared" si="66"/>
        <v>-3.3944102060260661E-2</v>
      </c>
      <c r="I267" s="1726" t="s">
        <v>346</v>
      </c>
      <c r="J267" s="2597" t="str">
        <f t="shared" si="62"/>
        <v>---</v>
      </c>
      <c r="K267" s="2594">
        <v>0</v>
      </c>
      <c r="L267" s="1685"/>
      <c r="M267" s="10"/>
      <c r="N267" s="201">
        <v>42309</v>
      </c>
      <c r="O267" s="710">
        <v>99.835620000000006</v>
      </c>
      <c r="P267" s="36">
        <f t="shared" si="63"/>
        <v>0.1088799999999992</v>
      </c>
      <c r="Q267" s="263">
        <f t="shared" si="58"/>
        <v>0.9</v>
      </c>
      <c r="R267" s="394">
        <f t="shared" si="60"/>
        <v>99.726670000000013</v>
      </c>
      <c r="S267" s="297">
        <f t="shared" si="67"/>
        <v>8.1660000000013611E-2</v>
      </c>
      <c r="T267" s="687">
        <f t="shared" si="61"/>
        <v>99.668155714285732</v>
      </c>
      <c r="U267" s="266">
        <f t="shared" si="54"/>
        <v>2.0914285714297876E-2</v>
      </c>
      <c r="V267" s="609" t="str">
        <f t="shared" si="64"/>
        <v>---</v>
      </c>
      <c r="W267" s="247">
        <v>0</v>
      </c>
      <c r="X267" s="645"/>
      <c r="Y267" s="216"/>
    </row>
    <row r="268" spans="1:25" ht="14.25" customHeight="1">
      <c r="A268" s="2580">
        <v>42339</v>
      </c>
      <c r="B268" s="2615">
        <v>99.208360865586769</v>
      </c>
      <c r="C268" s="2604">
        <f t="shared" si="68"/>
        <v>-1.9395271868305031E-2</v>
      </c>
      <c r="D268" s="1746">
        <f t="shared" si="59"/>
        <v>-0.49</v>
      </c>
      <c r="E268" s="1049">
        <f t="shared" ref="E268:E283" si="69">SUM(B266:B268)/3</f>
        <v>99.237393297206836</v>
      </c>
      <c r="F268" s="266">
        <f t="shared" si="65"/>
        <v>-4.2235893053998552E-2</v>
      </c>
      <c r="G268" s="611">
        <f t="shared" si="55"/>
        <v>99.33388794577094</v>
      </c>
      <c r="H268" s="633">
        <f t="shared" si="66"/>
        <v>-3.6476013481490099E-2</v>
      </c>
      <c r="I268" s="1726" t="s">
        <v>346</v>
      </c>
      <c r="J268" s="2597" t="str">
        <f t="shared" si="62"/>
        <v>---</v>
      </c>
      <c r="K268" s="2594">
        <v>0</v>
      </c>
      <c r="L268" s="1685"/>
      <c r="M268" s="10"/>
      <c r="N268" s="202">
        <v>42339</v>
      </c>
      <c r="O268" s="711">
        <v>99.834909999999994</v>
      </c>
      <c r="P268" s="242">
        <f t="shared" si="63"/>
        <v>-7.1000000001220087E-4</v>
      </c>
      <c r="Q268" s="543">
        <f t="shared" si="58"/>
        <v>0.86</v>
      </c>
      <c r="R268" s="492">
        <f t="shared" si="60"/>
        <v>99.799089999999993</v>
      </c>
      <c r="S268" s="490">
        <f t="shared" si="67"/>
        <v>7.2419999999979723E-2</v>
      </c>
      <c r="T268" s="688">
        <f t="shared" si="61"/>
        <v>99.690384285714302</v>
      </c>
      <c r="U268" s="267">
        <f t="shared" ref="U268:U310" si="70">T268-T267</f>
        <v>2.2228571428570376E-2</v>
      </c>
      <c r="V268" s="609" t="str">
        <f t="shared" si="64"/>
        <v>---</v>
      </c>
      <c r="W268" s="247">
        <v>0</v>
      </c>
      <c r="X268" s="645"/>
      <c r="Y268" s="216"/>
    </row>
    <row r="269" spans="1:25" ht="14.25" customHeight="1">
      <c r="A269" s="2582">
        <v>42370</v>
      </c>
      <c r="B269" s="2615">
        <v>99.204511946859299</v>
      </c>
      <c r="C269" s="2606">
        <f t="shared" si="68"/>
        <v>-3.8489187274706183E-3</v>
      </c>
      <c r="D269" s="1773">
        <f t="shared" si="59"/>
        <v>-0.43</v>
      </c>
      <c r="E269" s="689">
        <f t="shared" si="69"/>
        <v>99.213542983300385</v>
      </c>
      <c r="F269" s="268">
        <f t="shared" si="65"/>
        <v>-2.3850313906450538E-2</v>
      </c>
      <c r="G269" s="1774">
        <f t="shared" si="55"/>
        <v>99.297501817605024</v>
      </c>
      <c r="H269" s="1773">
        <f t="shared" si="66"/>
        <v>-3.6386128165915466E-2</v>
      </c>
      <c r="I269" s="1728" t="s">
        <v>346</v>
      </c>
      <c r="J269" s="2598" t="str">
        <f t="shared" si="62"/>
        <v>---</v>
      </c>
      <c r="K269" s="2594">
        <v>0</v>
      </c>
      <c r="L269" s="1775"/>
      <c r="M269" s="10"/>
      <c r="N269" s="200">
        <v>42370</v>
      </c>
      <c r="O269" s="712">
        <v>99.727450000000005</v>
      </c>
      <c r="P269" s="244">
        <f t="shared" si="63"/>
        <v>-0.10745999999998901</v>
      </c>
      <c r="Q269" s="263">
        <f t="shared" si="58"/>
        <v>0.56999999999999995</v>
      </c>
      <c r="R269" s="642">
        <f t="shared" si="60"/>
        <v>99.799326666666659</v>
      </c>
      <c r="S269" s="643">
        <f t="shared" si="67"/>
        <v>2.3666666666599667E-4</v>
      </c>
      <c r="T269" s="687">
        <f t="shared" si="61"/>
        <v>99.70316428571428</v>
      </c>
      <c r="U269" s="266">
        <f t="shared" si="70"/>
        <v>1.2779999999978031E-2</v>
      </c>
      <c r="V269" s="609" t="str">
        <f t="shared" si="64"/>
        <v>---</v>
      </c>
      <c r="W269" s="247">
        <v>0</v>
      </c>
      <c r="X269" s="645"/>
      <c r="Y269" s="216"/>
    </row>
    <row r="270" spans="1:25" ht="14.25" customHeight="1">
      <c r="A270" s="2580">
        <v>42401</v>
      </c>
      <c r="B270" s="2615">
        <v>99.17914497445129</v>
      </c>
      <c r="C270" s="559">
        <f t="shared" si="68"/>
        <v>-2.5366972408008337E-2</v>
      </c>
      <c r="D270" s="970">
        <f t="shared" si="59"/>
        <v>-0.38</v>
      </c>
      <c r="E270" s="52">
        <f t="shared" si="69"/>
        <v>99.197339262299124</v>
      </c>
      <c r="F270" s="263">
        <f t="shared" si="65"/>
        <v>-1.6203721001261329E-2</v>
      </c>
      <c r="G270" s="638">
        <f t="shared" si="55"/>
        <v>99.260915385716814</v>
      </c>
      <c r="H270" s="970">
        <f t="shared" si="66"/>
        <v>-3.6586431888210313E-2</v>
      </c>
      <c r="I270" s="1732" t="s">
        <v>346</v>
      </c>
      <c r="J270" s="2556" t="str">
        <f t="shared" si="62"/>
        <v>---</v>
      </c>
      <c r="K270" s="2594">
        <v>0</v>
      </c>
      <c r="L270" s="1685"/>
      <c r="M270" s="10"/>
      <c r="N270" s="201">
        <v>42401</v>
      </c>
      <c r="O270" s="710">
        <v>99.573909999999998</v>
      </c>
      <c r="P270" s="36">
        <f t="shared" si="63"/>
        <v>-0.15354000000000667</v>
      </c>
      <c r="Q270" s="263">
        <f t="shared" si="58"/>
        <v>0.16</v>
      </c>
      <c r="R270" s="394">
        <f t="shared" si="60"/>
        <v>99.712090000000003</v>
      </c>
      <c r="S270" s="297">
        <f t="shared" si="67"/>
        <v>-8.7236666666655083E-2</v>
      </c>
      <c r="T270" s="687">
        <f t="shared" si="61"/>
        <v>99.700988571428553</v>
      </c>
      <c r="U270" s="266">
        <f t="shared" si="70"/>
        <v>-2.1757142857268263E-3</v>
      </c>
      <c r="V270" s="609" t="str">
        <f t="shared" si="64"/>
        <v>---</v>
      </c>
      <c r="W270" s="248">
        <v>0</v>
      </c>
      <c r="X270" s="645"/>
      <c r="Y270" s="216"/>
    </row>
    <row r="271" spans="1:25" ht="14.25" customHeight="1">
      <c r="A271" s="2580">
        <v>42430</v>
      </c>
      <c r="B271" s="2615">
        <v>99.191495873915883</v>
      </c>
      <c r="C271" s="2604">
        <f t="shared" si="68"/>
        <v>1.2350899464593112E-2</v>
      </c>
      <c r="D271" s="1746">
        <f t="shared" si="59"/>
        <v>-0.31</v>
      </c>
      <c r="E271" s="687">
        <f t="shared" si="69"/>
        <v>99.191717598408829</v>
      </c>
      <c r="F271" s="266">
        <f t="shared" si="65"/>
        <v>-5.6216638902952809E-3</v>
      </c>
      <c r="G271" s="1745">
        <f t="shared" si="55"/>
        <v>99.231771604513682</v>
      </c>
      <c r="H271" s="1746">
        <f t="shared" si="66"/>
        <v>-2.914378120313188E-2</v>
      </c>
      <c r="I271" s="1726" t="s">
        <v>349</v>
      </c>
      <c r="J271" s="2598" t="str">
        <f t="shared" si="62"/>
        <v>---</v>
      </c>
      <c r="K271" s="2594">
        <v>0</v>
      </c>
      <c r="L271" s="1685"/>
      <c r="M271" s="10"/>
      <c r="N271" s="201">
        <v>42430</v>
      </c>
      <c r="O271" s="710">
        <v>99.545079999999999</v>
      </c>
      <c r="P271" s="36">
        <f t="shared" si="63"/>
        <v>-2.8829999999999245E-2</v>
      </c>
      <c r="Q271" s="263">
        <f t="shared" si="58"/>
        <v>-0.06</v>
      </c>
      <c r="R271" s="394">
        <f t="shared" si="60"/>
        <v>99.615479999999991</v>
      </c>
      <c r="S271" s="297">
        <f t="shared" si="67"/>
        <v>-9.6610000000012519E-2</v>
      </c>
      <c r="T271" s="687">
        <f t="shared" si="61"/>
        <v>99.694479999999999</v>
      </c>
      <c r="U271" s="266">
        <f t="shared" si="70"/>
        <v>-6.5085714285544327E-3</v>
      </c>
      <c r="V271" s="609" t="str">
        <f t="shared" si="64"/>
        <v>---</v>
      </c>
      <c r="W271" s="248">
        <v>0</v>
      </c>
      <c r="X271" s="645"/>
      <c r="Y271" s="216"/>
    </row>
    <row r="272" spans="1:25" ht="14.25" customHeight="1">
      <c r="A272" s="2583">
        <v>42461</v>
      </c>
      <c r="B272" s="2615">
        <v>99.237273635292325</v>
      </c>
      <c r="C272" s="593">
        <f t="shared" si="68"/>
        <v>4.5777761376442072E-2</v>
      </c>
      <c r="D272" s="1748">
        <f t="shared" si="59"/>
        <v>-0.23</v>
      </c>
      <c r="E272" s="683">
        <f t="shared" si="69"/>
        <v>99.202638161219838</v>
      </c>
      <c r="F272" s="693">
        <f t="shared" si="65"/>
        <v>1.0920562811008949E-2</v>
      </c>
      <c r="G272" s="1747">
        <f t="shared" ref="G272" si="71">SUM(B266:B272)/7</f>
        <v>99.217800903162768</v>
      </c>
      <c r="H272" s="1748">
        <f t="shared" si="66"/>
        <v>-1.3970701350913828E-2</v>
      </c>
      <c r="I272" s="1729" t="s">
        <v>349</v>
      </c>
      <c r="J272" s="2601" t="str">
        <f t="shared" si="62"/>
        <v>---</v>
      </c>
      <c r="K272" s="2594">
        <v>0</v>
      </c>
      <c r="L272" s="1685"/>
      <c r="M272" s="10"/>
      <c r="N272" s="201">
        <v>42461</v>
      </c>
      <c r="O272" s="710">
        <v>99.551100000000005</v>
      </c>
      <c r="P272" s="36">
        <f t="shared" si="63"/>
        <v>6.0200000000065756E-3</v>
      </c>
      <c r="Q272" s="263">
        <f t="shared" si="58"/>
        <v>-0.14000000000000001</v>
      </c>
      <c r="R272" s="394">
        <f t="shared" si="60"/>
        <v>99.556696666666667</v>
      </c>
      <c r="S272" s="297">
        <f t="shared" si="67"/>
        <v>-5.878333333332364E-2</v>
      </c>
      <c r="T272" s="687">
        <f t="shared" si="61"/>
        <v>99.684972857142867</v>
      </c>
      <c r="U272" s="266">
        <f t="shared" si="70"/>
        <v>-9.5071428571316119E-3</v>
      </c>
      <c r="V272" s="609" t="str">
        <f t="shared" si="64"/>
        <v>---</v>
      </c>
      <c r="W272" s="248">
        <v>0</v>
      </c>
      <c r="X272" s="645"/>
      <c r="Y272" s="216"/>
    </row>
    <row r="273" spans="1:25" ht="14.25" customHeight="1">
      <c r="A273" s="2580">
        <v>42491</v>
      </c>
      <c r="B273" s="2615">
        <v>99.324747851423297</v>
      </c>
      <c r="C273" s="2604">
        <f t="shared" si="68"/>
        <v>8.7474216130971172E-2</v>
      </c>
      <c r="D273" s="1746">
        <f t="shared" si="59"/>
        <v>-0.14000000000000001</v>
      </c>
      <c r="E273" s="687">
        <f t="shared" si="69"/>
        <v>99.251172453543845</v>
      </c>
      <c r="F273" s="266">
        <f t="shared" si="65"/>
        <v>4.8534292324006856E-2</v>
      </c>
      <c r="G273" s="1745">
        <f t="shared" ref="G273:G275" si="72">SUM(B267:B273)/7</f>
        <v>99.224755897854848</v>
      </c>
      <c r="H273" s="1746">
        <f t="shared" si="66"/>
        <v>6.9549946920801631E-3</v>
      </c>
      <c r="I273" s="1733" t="s">
        <v>344</v>
      </c>
      <c r="J273" s="2598" t="str">
        <f t="shared" si="62"/>
        <v>---</v>
      </c>
      <c r="K273" s="2594">
        <v>0</v>
      </c>
      <c r="L273" s="1685"/>
      <c r="M273" s="10"/>
      <c r="N273" s="250">
        <v>42491</v>
      </c>
      <c r="O273" s="713">
        <v>99.601439999999997</v>
      </c>
      <c r="P273" s="251">
        <f t="shared" si="63"/>
        <v>5.0339999999991392E-2</v>
      </c>
      <c r="Q273" s="693">
        <f t="shared" si="58"/>
        <v>-0.08</v>
      </c>
      <c r="R273" s="393">
        <f t="shared" si="60"/>
        <v>99.565873333333343</v>
      </c>
      <c r="S273" s="295">
        <f t="shared" si="67"/>
        <v>9.1766666666757146E-3</v>
      </c>
      <c r="T273" s="683">
        <f t="shared" si="61"/>
        <v>99.667072857142855</v>
      </c>
      <c r="U273" s="693">
        <f t="shared" si="70"/>
        <v>-1.7900000000011573E-2</v>
      </c>
      <c r="V273" s="608" t="str">
        <f t="shared" si="64"/>
        <v>谷</v>
      </c>
      <c r="W273" s="255">
        <v>-1</v>
      </c>
      <c r="X273" s="645"/>
      <c r="Y273" s="216"/>
    </row>
    <row r="274" spans="1:25" ht="14.25" customHeight="1">
      <c r="A274" s="2580">
        <v>42522</v>
      </c>
      <c r="B274" s="2615">
        <v>99.456030211282723</v>
      </c>
      <c r="C274" s="2604">
        <f t="shared" si="68"/>
        <v>0.13128235985942638</v>
      </c>
      <c r="D274" s="1746">
        <f t="shared" si="59"/>
        <v>0</v>
      </c>
      <c r="E274" s="687">
        <f t="shared" si="69"/>
        <v>99.339350565999439</v>
      </c>
      <c r="F274" s="266">
        <f t="shared" si="65"/>
        <v>8.817811245559426E-2</v>
      </c>
      <c r="G274" s="1745">
        <f t="shared" si="72"/>
        <v>99.257366479830225</v>
      </c>
      <c r="H274" s="1746">
        <f t="shared" si="66"/>
        <v>3.2610581975376363E-2</v>
      </c>
      <c r="I274" s="1733" t="s">
        <v>343</v>
      </c>
      <c r="J274" s="2598" t="str">
        <f t="shared" si="62"/>
        <v>---</v>
      </c>
      <c r="K274" s="2594">
        <v>0</v>
      </c>
      <c r="L274" s="1685"/>
      <c r="M274" s="10"/>
      <c r="N274" s="201">
        <v>42522</v>
      </c>
      <c r="O274" s="710">
        <v>99.688519999999997</v>
      </c>
      <c r="P274" s="36">
        <f t="shared" si="63"/>
        <v>8.7080000000000268E-2</v>
      </c>
      <c r="Q274" s="263">
        <f t="shared" ref="Q274:Q310" si="73">ROUND((O274-O262)/O262*100,2)</f>
        <v>0.05</v>
      </c>
      <c r="R274" s="394">
        <f t="shared" si="60"/>
        <v>99.613686666666652</v>
      </c>
      <c r="S274" s="297">
        <f t="shared" si="67"/>
        <v>4.781333333330906E-2</v>
      </c>
      <c r="T274" s="52">
        <f t="shared" si="61"/>
        <v>99.646058571428583</v>
      </c>
      <c r="U274" s="263">
        <f t="shared" si="70"/>
        <v>-2.1014285714272773E-2</v>
      </c>
      <c r="V274" s="609" t="str">
        <f t="shared" si="64"/>
        <v>---</v>
      </c>
      <c r="W274" s="248">
        <v>0</v>
      </c>
      <c r="X274" s="645"/>
      <c r="Y274" s="216"/>
    </row>
    <row r="275" spans="1:25" ht="14.25" customHeight="1">
      <c r="A275" s="2580">
        <v>42552</v>
      </c>
      <c r="B275" s="2615">
        <v>99.63820294496054</v>
      </c>
      <c r="C275" s="2604">
        <f t="shared" si="68"/>
        <v>0.18217273367781672</v>
      </c>
      <c r="D275" s="1746">
        <f t="shared" si="59"/>
        <v>0.2</v>
      </c>
      <c r="E275" s="687">
        <f t="shared" si="69"/>
        <v>99.472993669222191</v>
      </c>
      <c r="F275" s="266">
        <f t="shared" si="65"/>
        <v>0.1336431032227523</v>
      </c>
      <c r="G275" s="1745">
        <f t="shared" si="72"/>
        <v>99.318772491169355</v>
      </c>
      <c r="H275" s="1746">
        <f t="shared" si="66"/>
        <v>6.1406011339130373E-2</v>
      </c>
      <c r="I275" s="1733" t="s">
        <v>343</v>
      </c>
      <c r="J275" s="2598" t="str">
        <f t="shared" si="62"/>
        <v>---</v>
      </c>
      <c r="K275" s="2594">
        <v>0</v>
      </c>
      <c r="L275" s="1685"/>
      <c r="M275" s="10"/>
      <c r="N275" s="201">
        <v>42552</v>
      </c>
      <c r="O275" s="710">
        <v>99.764939999999996</v>
      </c>
      <c r="P275" s="36">
        <f t="shared" si="63"/>
        <v>7.6419999999998822E-2</v>
      </c>
      <c r="Q275" s="263">
        <f t="shared" si="73"/>
        <v>0.18</v>
      </c>
      <c r="R275" s="394">
        <f t="shared" si="60"/>
        <v>99.684966666666654</v>
      </c>
      <c r="S275" s="297">
        <f t="shared" si="67"/>
        <v>7.1280000000001564E-2</v>
      </c>
      <c r="T275" s="687">
        <f t="shared" si="61"/>
        <v>99.636062857142861</v>
      </c>
      <c r="U275" s="266">
        <f t="shared" si="70"/>
        <v>-9.9957142857221015E-3</v>
      </c>
      <c r="V275" s="609" t="str">
        <f t="shared" si="64"/>
        <v>---</v>
      </c>
      <c r="W275" s="248">
        <v>0</v>
      </c>
      <c r="X275" s="645"/>
      <c r="Y275" s="216"/>
    </row>
    <row r="276" spans="1:25" ht="14.25" customHeight="1">
      <c r="A276" s="2580">
        <v>42583</v>
      </c>
      <c r="B276" s="2615">
        <v>99.842705893370692</v>
      </c>
      <c r="C276" s="2604">
        <f t="shared" si="68"/>
        <v>0.20450294841015193</v>
      </c>
      <c r="D276" s="1746">
        <f t="shared" si="59"/>
        <v>0.45</v>
      </c>
      <c r="E276" s="687">
        <f t="shared" si="69"/>
        <v>99.645646349871313</v>
      </c>
      <c r="F276" s="266">
        <f t="shared" si="65"/>
        <v>0.1726526806491222</v>
      </c>
      <c r="G276" s="1745">
        <f t="shared" ref="G276:G283" si="74">SUM(B270:B276)/7</f>
        <v>99.409943054956685</v>
      </c>
      <c r="H276" s="1746">
        <f t="shared" si="66"/>
        <v>9.1170563787329684E-2</v>
      </c>
      <c r="I276" s="1733" t="s">
        <v>343</v>
      </c>
      <c r="J276" s="2598" t="str">
        <f t="shared" si="62"/>
        <v>---</v>
      </c>
      <c r="K276" s="2594">
        <v>0</v>
      </c>
      <c r="L276" s="1685"/>
      <c r="M276" s="10"/>
      <c r="N276" s="201">
        <v>42583</v>
      </c>
      <c r="O276" s="710">
        <v>99.849540000000005</v>
      </c>
      <c r="P276" s="36">
        <f t="shared" si="63"/>
        <v>8.460000000000889E-2</v>
      </c>
      <c r="Q276" s="263">
        <f t="shared" si="73"/>
        <v>0.26</v>
      </c>
      <c r="R276" s="394">
        <f t="shared" si="60"/>
        <v>99.76766666666667</v>
      </c>
      <c r="S276" s="297">
        <f t="shared" si="67"/>
        <v>8.2700000000016871E-2</v>
      </c>
      <c r="T276" s="687">
        <f t="shared" si="61"/>
        <v>99.653504285714277</v>
      </c>
      <c r="U276" s="266">
        <f t="shared" si="70"/>
        <v>1.7441428571416395E-2</v>
      </c>
      <c r="V276" s="609" t="str">
        <f t="shared" si="64"/>
        <v>---</v>
      </c>
      <c r="W276" s="248">
        <v>0</v>
      </c>
      <c r="X276" s="645"/>
      <c r="Y276" s="216"/>
    </row>
    <row r="277" spans="1:25" ht="14.25" customHeight="1">
      <c r="A277" s="2580">
        <v>42614</v>
      </c>
      <c r="B277" s="2615">
        <v>100.06257340305008</v>
      </c>
      <c r="C277" s="2604">
        <f t="shared" si="68"/>
        <v>0.21986750967938917</v>
      </c>
      <c r="D277" s="1746">
        <f t="shared" si="59"/>
        <v>0.73</v>
      </c>
      <c r="E277" s="687">
        <f t="shared" si="69"/>
        <v>99.847827413793766</v>
      </c>
      <c r="F277" s="266">
        <f t="shared" si="65"/>
        <v>0.20218106392245261</v>
      </c>
      <c r="G277" s="1745">
        <f t="shared" si="74"/>
        <v>99.536147116185091</v>
      </c>
      <c r="H277" s="1746">
        <f t="shared" si="66"/>
        <v>0.12620406122840677</v>
      </c>
      <c r="I277" s="1733" t="s">
        <v>343</v>
      </c>
      <c r="J277" s="2598" t="str">
        <f t="shared" si="62"/>
        <v>---</v>
      </c>
      <c r="K277" s="2594">
        <v>0</v>
      </c>
      <c r="L277" s="1685"/>
      <c r="M277" s="10"/>
      <c r="N277" s="201">
        <v>42614</v>
      </c>
      <c r="O277" s="710">
        <v>99.895790000000005</v>
      </c>
      <c r="P277" s="36">
        <f t="shared" si="63"/>
        <v>4.6250000000000568E-2</v>
      </c>
      <c r="Q277" s="263">
        <f t="shared" si="73"/>
        <v>0.28000000000000003</v>
      </c>
      <c r="R277" s="394">
        <f t="shared" si="60"/>
        <v>99.836756666666659</v>
      </c>
      <c r="S277" s="297">
        <f t="shared" si="67"/>
        <v>6.9089999999988549E-2</v>
      </c>
      <c r="T277" s="687">
        <f t="shared" si="61"/>
        <v>99.699487142857151</v>
      </c>
      <c r="U277" s="266">
        <f t="shared" si="70"/>
        <v>4.5982857142874423E-2</v>
      </c>
      <c r="V277" s="609" t="str">
        <f t="shared" si="64"/>
        <v>---</v>
      </c>
      <c r="W277" s="248">
        <v>0</v>
      </c>
      <c r="X277" s="645"/>
      <c r="Y277" s="216"/>
    </row>
    <row r="278" spans="1:25" ht="14.25" customHeight="1">
      <c r="A278" s="2580">
        <v>42644</v>
      </c>
      <c r="B278" s="2615">
        <v>100.28367127661971</v>
      </c>
      <c r="C278" s="2604">
        <f t="shared" si="68"/>
        <v>0.22109787356963295</v>
      </c>
      <c r="D278" s="1746">
        <f t="shared" si="59"/>
        <v>1.01</v>
      </c>
      <c r="E278" s="687">
        <f t="shared" si="69"/>
        <v>100.06298352434682</v>
      </c>
      <c r="F278" s="266">
        <f t="shared" si="65"/>
        <v>0.21515611055305328</v>
      </c>
      <c r="G278" s="1745">
        <f t="shared" si="74"/>
        <v>99.692172173714198</v>
      </c>
      <c r="H278" s="1746">
        <f t="shared" si="66"/>
        <v>0.15602505752910645</v>
      </c>
      <c r="I278" s="1733" t="s">
        <v>343</v>
      </c>
      <c r="J278" s="2598" t="str">
        <f t="shared" si="62"/>
        <v>---</v>
      </c>
      <c r="K278" s="2594">
        <v>0</v>
      </c>
      <c r="L278" s="1682" t="s">
        <v>587</v>
      </c>
      <c r="M278" s="432"/>
      <c r="N278" s="201">
        <v>42644</v>
      </c>
      <c r="O278" s="710">
        <v>99.845179999999999</v>
      </c>
      <c r="P278" s="36">
        <f t="shared" si="63"/>
        <v>-5.0610000000006039E-2</v>
      </c>
      <c r="Q278" s="263">
        <f t="shared" si="73"/>
        <v>0.12</v>
      </c>
      <c r="R278" s="394">
        <f t="shared" ref="R278:R281" si="75">SUM(O276:O278)/3</f>
        <v>99.863503333333327</v>
      </c>
      <c r="S278" s="297">
        <f t="shared" si="67"/>
        <v>2.6746666666667807E-2</v>
      </c>
      <c r="T278" s="687">
        <f t="shared" si="61"/>
        <v>99.742358571428568</v>
      </c>
      <c r="U278" s="266">
        <f t="shared" si="70"/>
        <v>4.2871428571416459E-2</v>
      </c>
      <c r="V278" s="609" t="str">
        <f t="shared" si="64"/>
        <v>---</v>
      </c>
      <c r="W278" s="248">
        <v>0</v>
      </c>
      <c r="X278" s="646" t="s">
        <v>587</v>
      </c>
      <c r="Y278" s="216"/>
    </row>
    <row r="279" spans="1:25" ht="14.25" customHeight="1">
      <c r="A279" s="2580">
        <v>42675</v>
      </c>
      <c r="B279" s="2615">
        <v>100.52415903231324</v>
      </c>
      <c r="C279" s="2604">
        <f t="shared" si="68"/>
        <v>0.24048775569352188</v>
      </c>
      <c r="D279" s="1746">
        <f t="shared" si="59"/>
        <v>1.31</v>
      </c>
      <c r="E279" s="687">
        <f t="shared" si="69"/>
        <v>100.29013457066101</v>
      </c>
      <c r="F279" s="266">
        <f t="shared" si="65"/>
        <v>0.22715104631419081</v>
      </c>
      <c r="G279" s="1745">
        <f t="shared" si="74"/>
        <v>99.876012944717189</v>
      </c>
      <c r="H279" s="1746">
        <f t="shared" si="66"/>
        <v>0.18384077100299123</v>
      </c>
      <c r="I279" s="1733" t="s">
        <v>343</v>
      </c>
      <c r="J279" s="2598" t="str">
        <f t="shared" si="62"/>
        <v>---</v>
      </c>
      <c r="K279" s="2594">
        <v>0</v>
      </c>
      <c r="L279" s="1682" t="s">
        <v>588</v>
      </c>
      <c r="M279" s="432"/>
      <c r="N279" s="201">
        <v>42675</v>
      </c>
      <c r="O279" s="710">
        <v>99.801670000000001</v>
      </c>
      <c r="P279" s="36">
        <f t="shared" si="63"/>
        <v>-4.3509999999997717E-2</v>
      </c>
      <c r="Q279" s="263">
        <f t="shared" si="73"/>
        <v>-0.03</v>
      </c>
      <c r="R279" s="394">
        <f t="shared" si="75"/>
        <v>99.847546666666673</v>
      </c>
      <c r="S279" s="297">
        <f t="shared" si="67"/>
        <v>-1.5956666666653518E-2</v>
      </c>
      <c r="T279" s="687">
        <f t="shared" si="61"/>
        <v>99.77815428571428</v>
      </c>
      <c r="U279" s="266">
        <f t="shared" si="70"/>
        <v>3.5795714285711711E-2</v>
      </c>
      <c r="V279" s="609" t="str">
        <f t="shared" si="64"/>
        <v>---</v>
      </c>
      <c r="W279" s="248">
        <v>0</v>
      </c>
      <c r="X279" s="646" t="s">
        <v>588</v>
      </c>
      <c r="Y279" s="216"/>
    </row>
    <row r="280" spans="1:25" ht="14.25" customHeight="1">
      <c r="A280" s="2581">
        <v>42705</v>
      </c>
      <c r="B280" s="2615">
        <v>100.75255112232898</v>
      </c>
      <c r="C280" s="2605">
        <f t="shared" si="68"/>
        <v>0.22839209001574545</v>
      </c>
      <c r="D280" s="1763">
        <f t="shared" si="59"/>
        <v>1.56</v>
      </c>
      <c r="E280" s="688">
        <f t="shared" si="69"/>
        <v>100.52012714375398</v>
      </c>
      <c r="F280" s="267">
        <f t="shared" si="65"/>
        <v>0.2299925730929715</v>
      </c>
      <c r="G280" s="708">
        <f t="shared" si="74"/>
        <v>100.07998484056085</v>
      </c>
      <c r="H280" s="1763">
        <f t="shared" si="66"/>
        <v>0.20397189584366515</v>
      </c>
      <c r="I280" s="1776" t="s">
        <v>343</v>
      </c>
      <c r="J280" s="2598" t="str">
        <f t="shared" si="62"/>
        <v>---</v>
      </c>
      <c r="K280" s="2594">
        <v>0</v>
      </c>
      <c r="L280" s="1687" t="s">
        <v>589</v>
      </c>
      <c r="M280" s="432"/>
      <c r="N280" s="202">
        <v>42705</v>
      </c>
      <c r="O280" s="711">
        <v>99.916780000000003</v>
      </c>
      <c r="P280" s="36">
        <f t="shared" si="63"/>
        <v>0.11511000000000138</v>
      </c>
      <c r="Q280" s="543">
        <f t="shared" si="73"/>
        <v>0.08</v>
      </c>
      <c r="R280" s="394">
        <f t="shared" si="75"/>
        <v>99.854543333333325</v>
      </c>
      <c r="S280" s="297">
        <f t="shared" si="67"/>
        <v>6.996666666651663E-3</v>
      </c>
      <c r="T280" s="687">
        <f t="shared" si="61"/>
        <v>99.82320285714286</v>
      </c>
      <c r="U280" s="266">
        <f t="shared" si="70"/>
        <v>4.5048571428580431E-2</v>
      </c>
      <c r="V280" s="627" t="s">
        <v>345</v>
      </c>
      <c r="W280" s="261">
        <v>0</v>
      </c>
      <c r="X280" s="646" t="s">
        <v>589</v>
      </c>
      <c r="Y280" s="216"/>
    </row>
    <row r="281" spans="1:25" ht="14.25" customHeight="1">
      <c r="A281" s="2586">
        <v>42736</v>
      </c>
      <c r="B281" s="2615">
        <v>100.93637588024261</v>
      </c>
      <c r="C281" s="2609">
        <f t="shared" si="68"/>
        <v>0.18382475791362651</v>
      </c>
      <c r="D281" s="1768">
        <f t="shared" si="59"/>
        <v>1.75</v>
      </c>
      <c r="E281" s="1769">
        <f t="shared" si="69"/>
        <v>100.73769534496161</v>
      </c>
      <c r="F281" s="1770">
        <f t="shared" si="65"/>
        <v>0.21756820120762654</v>
      </c>
      <c r="G281" s="1771">
        <f t="shared" si="74"/>
        <v>100.2914627932694</v>
      </c>
      <c r="H281" s="1768">
        <f t="shared" si="66"/>
        <v>0.21147795270854886</v>
      </c>
      <c r="I281" s="1772" t="s">
        <v>343</v>
      </c>
      <c r="J281" s="2602" t="str">
        <f t="shared" si="62"/>
        <v>---</v>
      </c>
      <c r="K281" s="2594">
        <v>0</v>
      </c>
      <c r="L281" s="1682" t="s">
        <v>590</v>
      </c>
      <c r="M281" s="432"/>
      <c r="N281" s="200">
        <v>42736</v>
      </c>
      <c r="O281" s="717">
        <v>100.0468</v>
      </c>
      <c r="P281" s="512">
        <f t="shared" si="63"/>
        <v>0.1300200000000018</v>
      </c>
      <c r="Q281" s="263">
        <f t="shared" si="73"/>
        <v>0.32</v>
      </c>
      <c r="R281" s="642">
        <f t="shared" si="75"/>
        <v>99.921750000000017</v>
      </c>
      <c r="S281" s="643">
        <f t="shared" si="67"/>
        <v>6.7206666666692172E-2</v>
      </c>
      <c r="T281" s="689">
        <f t="shared" si="61"/>
        <v>99.874385714285708</v>
      </c>
      <c r="U281" s="268">
        <f t="shared" si="70"/>
        <v>5.1182857142848093E-2</v>
      </c>
      <c r="V281" s="618" t="s">
        <v>345</v>
      </c>
      <c r="W281" s="616">
        <v>0</v>
      </c>
      <c r="X281" s="647" t="s">
        <v>590</v>
      </c>
      <c r="Y281" s="216"/>
    </row>
    <row r="282" spans="1:25" ht="14.25" customHeight="1">
      <c r="A282" s="2587">
        <v>42767</v>
      </c>
      <c r="B282" s="2615">
        <v>101.03224749406907</v>
      </c>
      <c r="C282" s="2604">
        <f t="shared" si="68"/>
        <v>9.5871613826460589E-2</v>
      </c>
      <c r="D282" s="523">
        <f t="shared" si="59"/>
        <v>1.87</v>
      </c>
      <c r="E282" s="521">
        <f t="shared" si="69"/>
        <v>100.90705816554687</v>
      </c>
      <c r="F282" s="697">
        <f t="shared" si="65"/>
        <v>0.16936282058526331</v>
      </c>
      <c r="G282" s="636">
        <f t="shared" si="74"/>
        <v>100.49061201457063</v>
      </c>
      <c r="H282" s="523">
        <f t="shared" si="66"/>
        <v>0.19914922130122648</v>
      </c>
      <c r="I282" s="1696" t="s">
        <v>343</v>
      </c>
      <c r="J282" s="232" t="str">
        <f t="shared" si="62"/>
        <v>---</v>
      </c>
      <c r="K282" s="2594">
        <v>0</v>
      </c>
      <c r="L282" s="1682" t="s">
        <v>591</v>
      </c>
      <c r="M282" s="432"/>
      <c r="N282" s="201">
        <v>42767</v>
      </c>
      <c r="O282" s="716">
        <v>100.1618</v>
      </c>
      <c r="P282" s="511">
        <f t="shared" si="63"/>
        <v>0.11499999999999488</v>
      </c>
      <c r="Q282" s="263">
        <f t="shared" si="73"/>
        <v>0.59</v>
      </c>
      <c r="R282" s="394">
        <f t="shared" ref="R282" si="76">SUM(O280:O282)/3</f>
        <v>100.04179333333333</v>
      </c>
      <c r="S282" s="297">
        <f t="shared" si="67"/>
        <v>0.12004333333331374</v>
      </c>
      <c r="T282" s="687">
        <f t="shared" ref="T282:T294" si="77">SUM(O276:O282)/7</f>
        <v>99.931079999999994</v>
      </c>
      <c r="U282" s="266">
        <f t="shared" si="70"/>
        <v>5.6694285714286252E-2</v>
      </c>
      <c r="V282" s="618" t="s">
        <v>345</v>
      </c>
      <c r="W282" s="616">
        <v>0</v>
      </c>
      <c r="X282" s="646" t="s">
        <v>591</v>
      </c>
      <c r="Y282" s="216"/>
    </row>
    <row r="283" spans="1:25" ht="14.25" customHeight="1">
      <c r="A283" s="2580">
        <v>42795</v>
      </c>
      <c r="B283" s="2615">
        <v>101.04686071019751</v>
      </c>
      <c r="C283" s="2610">
        <f t="shared" si="68"/>
        <v>1.4613216128438467E-2</v>
      </c>
      <c r="D283" s="523">
        <f t="shared" si="59"/>
        <v>1.87</v>
      </c>
      <c r="E283" s="521">
        <f t="shared" si="69"/>
        <v>101.00516136150306</v>
      </c>
      <c r="F283" s="697">
        <f t="shared" si="65"/>
        <v>9.8103195956184663E-2</v>
      </c>
      <c r="G283" s="636">
        <f t="shared" si="74"/>
        <v>100.66263413126019</v>
      </c>
      <c r="H283" s="523">
        <f t="shared" si="66"/>
        <v>0.17202211668956124</v>
      </c>
      <c r="I283" s="1696" t="s">
        <v>350</v>
      </c>
      <c r="J283" s="232" t="str">
        <f t="shared" si="62"/>
        <v>山</v>
      </c>
      <c r="K283" s="2594">
        <v>1</v>
      </c>
      <c r="L283" s="1682" t="s">
        <v>592</v>
      </c>
      <c r="M283" s="432"/>
      <c r="N283" s="201">
        <v>42795</v>
      </c>
      <c r="O283" s="716">
        <v>100.2435</v>
      </c>
      <c r="P283" s="511">
        <f t="shared" si="63"/>
        <v>8.1699999999997885E-2</v>
      </c>
      <c r="Q283" s="263">
        <f t="shared" si="73"/>
        <v>0.7</v>
      </c>
      <c r="R283" s="394">
        <f t="shared" ref="R283" si="78">SUM(O281:O283)/3</f>
        <v>100.15069999999999</v>
      </c>
      <c r="S283" s="297">
        <f t="shared" si="67"/>
        <v>0.10890666666665538</v>
      </c>
      <c r="T283" s="687">
        <f t="shared" si="77"/>
        <v>99.98736000000001</v>
      </c>
      <c r="U283" s="266">
        <f t="shared" si="70"/>
        <v>5.6280000000015207E-2</v>
      </c>
      <c r="V283" s="618" t="s">
        <v>345</v>
      </c>
      <c r="W283" s="616">
        <v>0</v>
      </c>
      <c r="X283" s="646" t="s">
        <v>592</v>
      </c>
      <c r="Y283" s="216"/>
    </row>
    <row r="284" spans="1:25" ht="14.25" customHeight="1">
      <c r="A284" s="2580">
        <v>42826</v>
      </c>
      <c r="B284" s="2615">
        <v>101.02008560471793</v>
      </c>
      <c r="C284" s="2610">
        <f t="shared" si="68"/>
        <v>-2.6775105479572403E-2</v>
      </c>
      <c r="D284" s="523">
        <f t="shared" si="59"/>
        <v>1.8</v>
      </c>
      <c r="E284" s="521">
        <f t="shared" ref="E284:E301" si="79">SUM(B282:B284)/3</f>
        <v>101.03306460299484</v>
      </c>
      <c r="F284" s="697">
        <f t="shared" si="65"/>
        <v>2.7903241491785025E-2</v>
      </c>
      <c r="G284" s="636">
        <f t="shared" ref="G284:G301" si="80">SUM(B278:B284)/7</f>
        <v>100.79942158864128</v>
      </c>
      <c r="H284" s="523">
        <f t="shared" si="66"/>
        <v>0.13678745738108944</v>
      </c>
      <c r="I284" s="1696" t="s">
        <v>350</v>
      </c>
      <c r="J284" s="2556" t="str">
        <f t="shared" si="62"/>
        <v>---</v>
      </c>
      <c r="K284" s="2594">
        <v>0</v>
      </c>
      <c r="L284" s="1682" t="s">
        <v>593</v>
      </c>
      <c r="M284" s="432"/>
      <c r="N284" s="201">
        <v>42826</v>
      </c>
      <c r="O284" s="716">
        <v>100.2529</v>
      </c>
      <c r="P284" s="511">
        <f t="shared" si="63"/>
        <v>9.3999999999994088E-3</v>
      </c>
      <c r="Q284" s="263">
        <f t="shared" si="73"/>
        <v>0.7</v>
      </c>
      <c r="R284" s="394">
        <f t="shared" ref="R284:R294" si="81">SUM(O282:O284)/3</f>
        <v>100.21940000000001</v>
      </c>
      <c r="S284" s="297">
        <f t="shared" si="67"/>
        <v>6.8700000000021078E-2</v>
      </c>
      <c r="T284" s="687">
        <f t="shared" si="77"/>
        <v>100.03837571428572</v>
      </c>
      <c r="U284" s="266">
        <f t="shared" si="70"/>
        <v>5.1015714285711056E-2</v>
      </c>
      <c r="V284" s="618" t="s">
        <v>345</v>
      </c>
      <c r="W284" s="616">
        <v>0</v>
      </c>
      <c r="X284" s="646" t="s">
        <v>593</v>
      </c>
      <c r="Y284" s="216"/>
    </row>
    <row r="285" spans="1:25" ht="14.25" customHeight="1">
      <c r="A285" s="2580">
        <v>42856</v>
      </c>
      <c r="B285" s="2615">
        <v>100.9642992551335</v>
      </c>
      <c r="C285" s="2610">
        <f t="shared" si="68"/>
        <v>-5.5786349584437289E-2</v>
      </c>
      <c r="D285" s="523">
        <f t="shared" si="59"/>
        <v>1.65</v>
      </c>
      <c r="E285" s="521">
        <f t="shared" si="79"/>
        <v>101.01041519001632</v>
      </c>
      <c r="F285" s="697">
        <f t="shared" si="65"/>
        <v>-2.2649412978523742E-2</v>
      </c>
      <c r="G285" s="636">
        <f t="shared" si="80"/>
        <v>100.8966541570004</v>
      </c>
      <c r="H285" s="523">
        <f t="shared" si="66"/>
        <v>9.7232568359117977E-2</v>
      </c>
      <c r="I285" s="1703" t="s">
        <v>281</v>
      </c>
      <c r="J285" s="2556" t="str">
        <f t="shared" si="62"/>
        <v>---</v>
      </c>
      <c r="K285" s="2594">
        <v>0</v>
      </c>
      <c r="L285" s="1682" t="s">
        <v>584</v>
      </c>
      <c r="M285" s="432"/>
      <c r="N285" s="201">
        <v>42856</v>
      </c>
      <c r="O285" s="716">
        <v>100.24160000000001</v>
      </c>
      <c r="P285" s="511">
        <f t="shared" si="63"/>
        <v>-1.1299999999991428E-2</v>
      </c>
      <c r="Q285" s="263">
        <f t="shared" si="73"/>
        <v>0.64</v>
      </c>
      <c r="R285" s="394">
        <f t="shared" si="81"/>
        <v>100.246</v>
      </c>
      <c r="S285" s="297">
        <f t="shared" si="67"/>
        <v>2.6599999999987745E-2</v>
      </c>
      <c r="T285" s="687">
        <f t="shared" si="77"/>
        <v>100.09500714285716</v>
      </c>
      <c r="U285" s="266">
        <f t="shared" si="70"/>
        <v>5.6631428571435549E-2</v>
      </c>
      <c r="V285" s="618" t="s">
        <v>345</v>
      </c>
      <c r="W285" s="616">
        <v>0</v>
      </c>
      <c r="X285" s="646" t="s">
        <v>584</v>
      </c>
      <c r="Y285" s="216"/>
    </row>
    <row r="286" spans="1:25" ht="14.25" customHeight="1">
      <c r="A286" s="2580">
        <v>42887</v>
      </c>
      <c r="B286" s="2615">
        <v>100.90116104841245</v>
      </c>
      <c r="C286" s="2610">
        <f t="shared" si="68"/>
        <v>-6.3138206721049528E-2</v>
      </c>
      <c r="D286" s="523">
        <f t="shared" ref="D286:D349" si="82">ROUND((B286-B274)/B274*100,2)</f>
        <v>1.45</v>
      </c>
      <c r="E286" s="521">
        <f t="shared" si="79"/>
        <v>100.96184863608796</v>
      </c>
      <c r="F286" s="697">
        <f t="shared" si="65"/>
        <v>-4.8566553928353073E-2</v>
      </c>
      <c r="G286" s="636">
        <f t="shared" si="80"/>
        <v>100.9505115878717</v>
      </c>
      <c r="H286" s="523">
        <f t="shared" si="66"/>
        <v>5.3857430871303791E-2</v>
      </c>
      <c r="I286" s="1703" t="s">
        <v>281</v>
      </c>
      <c r="J286" s="2556" t="str">
        <f t="shared" si="62"/>
        <v>---</v>
      </c>
      <c r="K286" s="2594">
        <v>0</v>
      </c>
      <c r="L286" s="1682" t="s">
        <v>583</v>
      </c>
      <c r="M286" s="432"/>
      <c r="N286" s="201">
        <v>42887</v>
      </c>
      <c r="O286" s="716">
        <v>100.2321</v>
      </c>
      <c r="P286" s="511">
        <f t="shared" si="63"/>
        <v>-9.5000000000027285E-3</v>
      </c>
      <c r="Q286" s="263">
        <f t="shared" si="73"/>
        <v>0.55000000000000004</v>
      </c>
      <c r="R286" s="394">
        <f t="shared" si="81"/>
        <v>100.24220000000001</v>
      </c>
      <c r="S286" s="297">
        <f t="shared" si="67"/>
        <v>-3.7999999999840384E-3</v>
      </c>
      <c r="T286" s="52">
        <f t="shared" si="77"/>
        <v>100.15649714285713</v>
      </c>
      <c r="U286" s="263">
        <f t="shared" si="70"/>
        <v>6.148999999997784E-2</v>
      </c>
      <c r="V286" s="618" t="s">
        <v>345</v>
      </c>
      <c r="W286" s="616">
        <v>0</v>
      </c>
      <c r="X286" s="646" t="s">
        <v>583</v>
      </c>
      <c r="Y286" s="216"/>
    </row>
    <row r="287" spans="1:25" ht="14.25" customHeight="1">
      <c r="A287" s="2580">
        <v>42917</v>
      </c>
      <c r="B287" s="2615">
        <v>100.85800670995953</v>
      </c>
      <c r="C287" s="2610">
        <f t="shared" si="68"/>
        <v>-4.3154338452922048E-2</v>
      </c>
      <c r="D287" s="523">
        <f t="shared" si="82"/>
        <v>1.22</v>
      </c>
      <c r="E287" s="521">
        <f t="shared" si="79"/>
        <v>100.90782233783516</v>
      </c>
      <c r="F287" s="697">
        <f t="shared" si="65"/>
        <v>-5.4026298252807692E-2</v>
      </c>
      <c r="G287" s="636">
        <f t="shared" si="80"/>
        <v>100.96557667181894</v>
      </c>
      <c r="H287" s="523">
        <f t="shared" si="66"/>
        <v>1.5065083947234825E-2</v>
      </c>
      <c r="I287" s="1703" t="s">
        <v>281</v>
      </c>
      <c r="J287" s="2556" t="str">
        <f t="shared" si="62"/>
        <v>---</v>
      </c>
      <c r="K287" s="2594">
        <v>0</v>
      </c>
      <c r="L287" s="1688" t="s">
        <v>594</v>
      </c>
      <c r="M287" s="10"/>
      <c r="N287" s="201">
        <v>42917</v>
      </c>
      <c r="O287" s="716">
        <v>100.2565</v>
      </c>
      <c r="P287" s="511">
        <f t="shared" si="63"/>
        <v>2.4399999999999977E-2</v>
      </c>
      <c r="Q287" s="263">
        <f t="shared" si="73"/>
        <v>0.49</v>
      </c>
      <c r="R287" s="394">
        <f t="shared" si="81"/>
        <v>100.24340000000001</v>
      </c>
      <c r="S287" s="297">
        <f t="shared" si="67"/>
        <v>1.1999999999972033E-3</v>
      </c>
      <c r="T287" s="52">
        <f t="shared" si="77"/>
        <v>100.20502857142856</v>
      </c>
      <c r="U287" s="263">
        <f t="shared" si="70"/>
        <v>4.8531428571422452E-2</v>
      </c>
      <c r="V287" s="618" t="s">
        <v>345</v>
      </c>
      <c r="W287" s="616">
        <v>0</v>
      </c>
      <c r="X287" s="648" t="s">
        <v>594</v>
      </c>
    </row>
    <row r="288" spans="1:25" ht="14.25" customHeight="1">
      <c r="A288" s="2580">
        <v>42948</v>
      </c>
      <c r="B288" s="2615">
        <v>100.85094121253185</v>
      </c>
      <c r="C288" s="2610">
        <f t="shared" si="68"/>
        <v>-7.0654974276749272E-3</v>
      </c>
      <c r="D288" s="523">
        <f t="shared" si="82"/>
        <v>1.01</v>
      </c>
      <c r="E288" s="521">
        <f t="shared" si="79"/>
        <v>100.87003632363461</v>
      </c>
      <c r="F288" s="697">
        <f t="shared" si="65"/>
        <v>-3.7786014200548834E-2</v>
      </c>
      <c r="G288" s="636">
        <f t="shared" si="80"/>
        <v>100.95337171928884</v>
      </c>
      <c r="H288" s="523">
        <f t="shared" si="66"/>
        <v>-1.2204952530098012E-2</v>
      </c>
      <c r="I288" s="1703" t="s">
        <v>281</v>
      </c>
      <c r="J288" s="2556" t="str">
        <f t="shared" si="62"/>
        <v>---</v>
      </c>
      <c r="K288" s="2594">
        <v>0</v>
      </c>
      <c r="L288" s="1688" t="s">
        <v>595</v>
      </c>
      <c r="M288" s="10"/>
      <c r="N288" s="201">
        <v>42948</v>
      </c>
      <c r="O288" s="716">
        <v>100.2837</v>
      </c>
      <c r="P288" s="511">
        <f t="shared" si="63"/>
        <v>2.7199999999993452E-2</v>
      </c>
      <c r="Q288" s="263">
        <f t="shared" si="73"/>
        <v>0.43</v>
      </c>
      <c r="R288" s="394">
        <f t="shared" si="81"/>
        <v>100.25743333333334</v>
      </c>
      <c r="S288" s="297">
        <f t="shared" si="67"/>
        <v>1.4033333333330233E-2</v>
      </c>
      <c r="T288" s="52">
        <f t="shared" si="77"/>
        <v>100.23887142857143</v>
      </c>
      <c r="U288" s="263">
        <f t="shared" si="70"/>
        <v>3.3842857142872163E-2</v>
      </c>
      <c r="V288" s="618" t="s">
        <v>345</v>
      </c>
      <c r="W288" s="616">
        <v>0</v>
      </c>
      <c r="X288" s="648" t="s">
        <v>595</v>
      </c>
    </row>
    <row r="289" spans="1:24" ht="14.25" customHeight="1">
      <c r="A289" s="2580">
        <v>42979</v>
      </c>
      <c r="B289" s="2615">
        <v>100.85826138398473</v>
      </c>
      <c r="C289" s="2610">
        <f t="shared" si="68"/>
        <v>7.3201714528750017E-3</v>
      </c>
      <c r="D289" s="523">
        <f t="shared" si="82"/>
        <v>0.8</v>
      </c>
      <c r="E289" s="521">
        <f t="shared" si="79"/>
        <v>100.85573643549203</v>
      </c>
      <c r="F289" s="697">
        <f t="shared" si="65"/>
        <v>-1.4299888142573991E-2</v>
      </c>
      <c r="G289" s="636">
        <f t="shared" si="80"/>
        <v>100.92851656070536</v>
      </c>
      <c r="H289" s="523">
        <f t="shared" si="66"/>
        <v>-2.4855158583477532E-2</v>
      </c>
      <c r="I289" s="1703" t="s">
        <v>349</v>
      </c>
      <c r="J289" s="2556" t="str">
        <f t="shared" si="62"/>
        <v>---</v>
      </c>
      <c r="K289" s="2594">
        <v>0</v>
      </c>
      <c r="L289" s="1682" t="s">
        <v>688</v>
      </c>
      <c r="M289" s="10"/>
      <c r="N289" s="201">
        <v>42979</v>
      </c>
      <c r="O289" s="716">
        <v>100.36020000000001</v>
      </c>
      <c r="P289" s="511">
        <f t="shared" si="63"/>
        <v>7.6500000000010004E-2</v>
      </c>
      <c r="Q289" s="263">
        <f t="shared" si="73"/>
        <v>0.46</v>
      </c>
      <c r="R289" s="394">
        <f t="shared" si="81"/>
        <v>100.30013333333333</v>
      </c>
      <c r="S289" s="297">
        <f t="shared" si="67"/>
        <v>4.2699999999996407E-2</v>
      </c>
      <c r="T289" s="52">
        <f t="shared" si="77"/>
        <v>100.26721428571429</v>
      </c>
      <c r="U289" s="263">
        <f t="shared" si="70"/>
        <v>2.8342857142860112E-2</v>
      </c>
      <c r="V289" s="609" t="s">
        <v>345</v>
      </c>
      <c r="W289" s="617">
        <v>0</v>
      </c>
      <c r="X289" s="646" t="s">
        <v>688</v>
      </c>
    </row>
    <row r="290" spans="1:24" ht="14.25" customHeight="1">
      <c r="A290" s="2580">
        <v>43009</v>
      </c>
      <c r="B290" s="2615">
        <v>100.86871901877807</v>
      </c>
      <c r="C290" s="2610">
        <f t="shared" si="68"/>
        <v>1.0457634793340276E-2</v>
      </c>
      <c r="D290" s="523">
        <f t="shared" si="82"/>
        <v>0.57999999999999996</v>
      </c>
      <c r="E290" s="521">
        <f t="shared" si="79"/>
        <v>100.85930720509822</v>
      </c>
      <c r="F290" s="697">
        <f t="shared" si="65"/>
        <v>3.5707696061848537E-3</v>
      </c>
      <c r="G290" s="657">
        <f t="shared" si="80"/>
        <v>100.90306774764544</v>
      </c>
      <c r="H290" s="614">
        <f t="shared" si="66"/>
        <v>-2.5448813059924191E-2</v>
      </c>
      <c r="I290" s="1703" t="s">
        <v>349</v>
      </c>
      <c r="J290" s="2556" t="str">
        <f t="shared" si="62"/>
        <v>---</v>
      </c>
      <c r="K290" s="2594">
        <v>0</v>
      </c>
      <c r="L290" s="1682" t="s">
        <v>587</v>
      </c>
      <c r="M290" s="10"/>
      <c r="N290" s="201">
        <v>43009</v>
      </c>
      <c r="O290" s="716">
        <v>100.4451</v>
      </c>
      <c r="P290" s="511">
        <f t="shared" si="63"/>
        <v>8.4899999999990428E-2</v>
      </c>
      <c r="Q290" s="263">
        <f t="shared" si="73"/>
        <v>0.6</v>
      </c>
      <c r="R290" s="394">
        <f t="shared" si="81"/>
        <v>100.363</v>
      </c>
      <c r="S290" s="297">
        <f t="shared" si="67"/>
        <v>6.2866666666664628E-2</v>
      </c>
      <c r="T290" s="52">
        <f t="shared" si="77"/>
        <v>100.29601428571429</v>
      </c>
      <c r="U290" s="263">
        <f t="shared" si="70"/>
        <v>2.8800000000003934E-2</v>
      </c>
      <c r="V290" s="609" t="s">
        <v>345</v>
      </c>
      <c r="W290" s="617">
        <v>0</v>
      </c>
      <c r="X290" s="646" t="s">
        <v>587</v>
      </c>
    </row>
    <row r="291" spans="1:24" ht="14.25" customHeight="1">
      <c r="A291" s="2580">
        <v>43040</v>
      </c>
      <c r="B291" s="2615">
        <v>100.8663344833606</v>
      </c>
      <c r="C291" s="2610">
        <f t="shared" si="68"/>
        <v>-2.3845354174625299E-3</v>
      </c>
      <c r="D291" s="523">
        <f t="shared" si="82"/>
        <v>0.34</v>
      </c>
      <c r="E291" s="521">
        <f t="shared" si="79"/>
        <v>100.86443829537446</v>
      </c>
      <c r="F291" s="697">
        <f t="shared" si="65"/>
        <v>5.131090276236705E-3</v>
      </c>
      <c r="G291" s="657">
        <f t="shared" si="80"/>
        <v>100.88110330173723</v>
      </c>
      <c r="H291" s="614">
        <f t="shared" si="66"/>
        <v>-2.196444590821045E-2</v>
      </c>
      <c r="I291" s="1696" t="s">
        <v>343</v>
      </c>
      <c r="J291" s="2556" t="str">
        <f t="shared" si="62"/>
        <v>---</v>
      </c>
      <c r="K291" s="2594">
        <v>0</v>
      </c>
      <c r="L291" s="1682" t="s">
        <v>588</v>
      </c>
      <c r="M291" s="10"/>
      <c r="N291" s="201">
        <v>43040</v>
      </c>
      <c r="O291" s="716">
        <v>100.499</v>
      </c>
      <c r="P291" s="36">
        <f t="shared" si="63"/>
        <v>5.3899999999998727E-2</v>
      </c>
      <c r="Q291" s="52">
        <f t="shared" si="73"/>
        <v>0.7</v>
      </c>
      <c r="R291" s="638">
        <f t="shared" si="81"/>
        <v>100.43476666666668</v>
      </c>
      <c r="S291" s="297">
        <f t="shared" si="67"/>
        <v>7.176666666667586E-2</v>
      </c>
      <c r="T291" s="52">
        <f t="shared" si="77"/>
        <v>100.33117142857144</v>
      </c>
      <c r="U291" s="263">
        <f t="shared" si="70"/>
        <v>3.5157142857144663E-2</v>
      </c>
      <c r="V291" s="609" t="s">
        <v>345</v>
      </c>
      <c r="W291" s="617">
        <v>0</v>
      </c>
      <c r="X291" s="646" t="s">
        <v>588</v>
      </c>
    </row>
    <row r="292" spans="1:24" ht="14.25" customHeight="1">
      <c r="A292" s="2580">
        <v>43070</v>
      </c>
      <c r="B292" s="2615">
        <v>100.84225424171125</v>
      </c>
      <c r="C292" s="2610">
        <f t="shared" si="68"/>
        <v>-2.4080241649357959E-2</v>
      </c>
      <c r="D292" s="523">
        <f t="shared" si="82"/>
        <v>0.09</v>
      </c>
      <c r="E292" s="965">
        <f t="shared" si="79"/>
        <v>100.85910258128331</v>
      </c>
      <c r="F292" s="697">
        <f t="shared" si="65"/>
        <v>-5.33571409114586E-3</v>
      </c>
      <c r="G292" s="657">
        <f t="shared" si="80"/>
        <v>100.86366829981976</v>
      </c>
      <c r="H292" s="614">
        <f t="shared" si="66"/>
        <v>-1.74350019174625E-2</v>
      </c>
      <c r="I292" s="1696" t="s">
        <v>343</v>
      </c>
      <c r="J292" s="53" t="str">
        <f t="shared" si="62"/>
        <v>---</v>
      </c>
      <c r="K292" s="2594">
        <v>0</v>
      </c>
      <c r="L292" s="1682" t="s">
        <v>589</v>
      </c>
      <c r="M292" s="10"/>
      <c r="N292" s="202">
        <v>43070</v>
      </c>
      <c r="O292" s="718">
        <v>100.5093</v>
      </c>
      <c r="P292" s="242">
        <f t="shared" si="63"/>
        <v>1.0300000000000864E-2</v>
      </c>
      <c r="Q292" s="550">
        <f t="shared" si="73"/>
        <v>0.59</v>
      </c>
      <c r="R292" s="644">
        <f t="shared" si="81"/>
        <v>100.48446666666666</v>
      </c>
      <c r="S292" s="490">
        <f t="shared" si="67"/>
        <v>4.9699999999987199E-2</v>
      </c>
      <c r="T292" s="550">
        <f t="shared" si="77"/>
        <v>100.36941428571429</v>
      </c>
      <c r="U292" s="543">
        <f t="shared" si="70"/>
        <v>3.8242857142847697E-2</v>
      </c>
      <c r="V292" s="627" t="s">
        <v>345</v>
      </c>
      <c r="W292" s="261">
        <v>0</v>
      </c>
      <c r="X292" s="649" t="s">
        <v>589</v>
      </c>
    </row>
    <row r="293" spans="1:24" ht="14.25" customHeight="1">
      <c r="A293" s="2588">
        <v>43101</v>
      </c>
      <c r="B293" s="2615">
        <v>100.79968304888961</v>
      </c>
      <c r="C293" s="2611">
        <f t="shared" si="68"/>
        <v>-4.2571192821640125E-2</v>
      </c>
      <c r="D293" s="655">
        <f t="shared" si="82"/>
        <v>-0.14000000000000001</v>
      </c>
      <c r="E293" s="967">
        <f t="shared" si="79"/>
        <v>100.83609059132048</v>
      </c>
      <c r="F293" s="696">
        <f t="shared" si="65"/>
        <v>-2.3011989962824941E-2</v>
      </c>
      <c r="G293" s="656">
        <f t="shared" si="80"/>
        <v>100.84917144274509</v>
      </c>
      <c r="H293" s="655">
        <f t="shared" si="66"/>
        <v>-1.4496857074675518E-2</v>
      </c>
      <c r="I293" s="1695" t="s">
        <v>350</v>
      </c>
      <c r="J293" s="53" t="str">
        <f t="shared" si="62"/>
        <v>---</v>
      </c>
      <c r="K293" s="2594">
        <v>0</v>
      </c>
      <c r="L293" s="1689" t="s">
        <v>590</v>
      </c>
      <c r="M293" s="10"/>
      <c r="N293" s="315">
        <v>43101</v>
      </c>
      <c r="O293" s="717">
        <v>100.4922</v>
      </c>
      <c r="P293" s="512">
        <f t="shared" si="63"/>
        <v>-1.7099999999999227E-2</v>
      </c>
      <c r="Q293" s="695">
        <f t="shared" si="73"/>
        <v>0.45</v>
      </c>
      <c r="R293" s="642">
        <f t="shared" si="81"/>
        <v>100.50016666666666</v>
      </c>
      <c r="S293" s="643">
        <f t="shared" si="67"/>
        <v>1.5699999999995384E-2</v>
      </c>
      <c r="T293" s="547">
        <f t="shared" si="77"/>
        <v>100.40657142857144</v>
      </c>
      <c r="U293" s="695">
        <f t="shared" si="70"/>
        <v>3.7157142857154213E-2</v>
      </c>
      <c r="V293" s="618" t="s">
        <v>345</v>
      </c>
      <c r="W293" s="616">
        <v>0</v>
      </c>
      <c r="X293" s="647" t="s">
        <v>590</v>
      </c>
    </row>
    <row r="294" spans="1:24" ht="14.25" customHeight="1">
      <c r="A294" s="2587">
        <v>43132</v>
      </c>
      <c r="B294" s="2615">
        <v>100.79625945117793</v>
      </c>
      <c r="C294" s="2610">
        <f t="shared" si="68"/>
        <v>-3.4235977116736649E-3</v>
      </c>
      <c r="D294" s="614">
        <f t="shared" si="82"/>
        <v>-0.23</v>
      </c>
      <c r="E294" s="965">
        <f t="shared" si="79"/>
        <v>100.81273224725959</v>
      </c>
      <c r="F294" s="521">
        <f t="shared" si="65"/>
        <v>-2.335834406089532E-2</v>
      </c>
      <c r="G294" s="657">
        <f t="shared" si="80"/>
        <v>100.84035040577628</v>
      </c>
      <c r="H294" s="614">
        <f t="shared" si="66"/>
        <v>-8.8210369688113133E-3</v>
      </c>
      <c r="I294" s="1703" t="s">
        <v>281</v>
      </c>
      <c r="J294" s="53" t="str">
        <f t="shared" si="62"/>
        <v>---</v>
      </c>
      <c r="K294" s="2594">
        <v>0</v>
      </c>
      <c r="L294" s="1682" t="s">
        <v>591</v>
      </c>
      <c r="M294" s="10"/>
      <c r="N294" s="316">
        <v>43132</v>
      </c>
      <c r="O294" s="716">
        <v>100.4539</v>
      </c>
      <c r="P294" s="511">
        <f t="shared" si="63"/>
        <v>-3.8299999999992451E-2</v>
      </c>
      <c r="Q294" s="263">
        <f t="shared" si="73"/>
        <v>0.28999999999999998</v>
      </c>
      <c r="R294" s="394">
        <f t="shared" si="81"/>
        <v>100.48513333333334</v>
      </c>
      <c r="S294" s="297">
        <f t="shared" si="67"/>
        <v>-1.5033333333320797E-2</v>
      </c>
      <c r="T294" s="52">
        <f t="shared" si="77"/>
        <v>100.43477142857141</v>
      </c>
      <c r="U294" s="263">
        <f t="shared" si="70"/>
        <v>2.8199999999969805E-2</v>
      </c>
      <c r="V294" s="618" t="s">
        <v>345</v>
      </c>
      <c r="W294" s="616">
        <v>0</v>
      </c>
      <c r="X294" s="646" t="s">
        <v>591</v>
      </c>
    </row>
    <row r="295" spans="1:24" ht="14.25" customHeight="1">
      <c r="A295" s="2580">
        <v>43160</v>
      </c>
      <c r="B295" s="2615">
        <v>100.84671062951344</v>
      </c>
      <c r="C295" s="2610">
        <f t="shared" si="68"/>
        <v>5.0451178335507052E-2</v>
      </c>
      <c r="D295" s="614">
        <f t="shared" si="82"/>
        <v>-0.2</v>
      </c>
      <c r="E295" s="965">
        <f t="shared" si="79"/>
        <v>100.81421770986033</v>
      </c>
      <c r="F295" s="521">
        <f t="shared" si="65"/>
        <v>1.4854626007405614E-3</v>
      </c>
      <c r="G295" s="657">
        <f t="shared" si="80"/>
        <v>100.83974603677368</v>
      </c>
      <c r="H295" s="614">
        <f t="shared" si="66"/>
        <v>-6.0436900260185666E-4</v>
      </c>
      <c r="I295" s="1703" t="s">
        <v>281</v>
      </c>
      <c r="J295" s="2556" t="str">
        <f t="shared" si="62"/>
        <v>---</v>
      </c>
      <c r="K295" s="2594">
        <v>0</v>
      </c>
      <c r="L295" s="1682" t="s">
        <v>592</v>
      </c>
      <c r="M295" s="10"/>
      <c r="N295" s="201">
        <v>43160</v>
      </c>
      <c r="O295" s="716">
        <v>100.4083</v>
      </c>
      <c r="P295" s="511">
        <f t="shared" si="63"/>
        <v>-4.5600000000007412E-2</v>
      </c>
      <c r="Q295" s="263">
        <f t="shared" si="73"/>
        <v>0.16</v>
      </c>
      <c r="R295" s="394">
        <f t="shared" ref="R295:R310" si="83">SUM(O293:O295)/3</f>
        <v>100.45146666666666</v>
      </c>
      <c r="S295" s="297">
        <f t="shared" si="67"/>
        <v>-3.3666666666675837E-2</v>
      </c>
      <c r="T295" s="52">
        <f t="shared" ref="T295:T310" si="84">SUM(O289:O295)/7</f>
        <v>100.45257142857142</v>
      </c>
      <c r="U295" s="263">
        <f t="shared" si="70"/>
        <v>1.7800000000008254E-2</v>
      </c>
      <c r="V295" s="618" t="s">
        <v>345</v>
      </c>
      <c r="W295" s="616">
        <v>0</v>
      </c>
      <c r="X295" s="646" t="s">
        <v>592</v>
      </c>
    </row>
    <row r="296" spans="1:24" ht="14.25" customHeight="1">
      <c r="A296" s="2580">
        <v>43191</v>
      </c>
      <c r="B296" s="2615">
        <v>100.93789138906952</v>
      </c>
      <c r="C296" s="2610">
        <f t="shared" si="68"/>
        <v>9.1180759556081625E-2</v>
      </c>
      <c r="D296" s="614">
        <f t="shared" si="82"/>
        <v>-0.08</v>
      </c>
      <c r="E296" s="965">
        <f t="shared" si="79"/>
        <v>100.86028715658698</v>
      </c>
      <c r="F296" s="521">
        <f t="shared" si="65"/>
        <v>4.6069446726647811E-2</v>
      </c>
      <c r="G296" s="657">
        <f t="shared" si="80"/>
        <v>100.85112175178577</v>
      </c>
      <c r="H296" s="614">
        <f t="shared" si="66"/>
        <v>1.1375715012093224E-2</v>
      </c>
      <c r="I296" s="1703" t="s">
        <v>281</v>
      </c>
      <c r="J296" s="2556" t="str">
        <f t="shared" si="62"/>
        <v>---</v>
      </c>
      <c r="K296" s="2594">
        <v>0</v>
      </c>
      <c r="L296" s="1682" t="s">
        <v>593</v>
      </c>
      <c r="M296" s="10"/>
      <c r="N296" s="201">
        <v>43191</v>
      </c>
      <c r="O296" s="716">
        <v>100.3599</v>
      </c>
      <c r="P296" s="511">
        <f t="shared" si="63"/>
        <v>-4.8400000000000887E-2</v>
      </c>
      <c r="Q296" s="263">
        <f t="shared" si="73"/>
        <v>0.11</v>
      </c>
      <c r="R296" s="394">
        <f t="shared" si="83"/>
        <v>100.40736666666668</v>
      </c>
      <c r="S296" s="297">
        <f t="shared" si="67"/>
        <v>-4.4099999999986039E-2</v>
      </c>
      <c r="T296" s="52">
        <f t="shared" si="84"/>
        <v>100.45252857142859</v>
      </c>
      <c r="U296" s="263">
        <f t="shared" si="70"/>
        <v>-4.2857142830143857E-5</v>
      </c>
      <c r="V296" s="618" t="s">
        <v>345</v>
      </c>
      <c r="W296" s="616">
        <v>0</v>
      </c>
      <c r="X296" s="646" t="s">
        <v>593</v>
      </c>
    </row>
    <row r="297" spans="1:24" ht="14.25" customHeight="1">
      <c r="A297" s="2580">
        <v>43221</v>
      </c>
      <c r="B297" s="2615">
        <v>101.04345207191702</v>
      </c>
      <c r="C297" s="2610">
        <f t="shared" si="68"/>
        <v>0.10556068284749642</v>
      </c>
      <c r="D297" s="614">
        <f t="shared" si="82"/>
        <v>0.08</v>
      </c>
      <c r="E297" s="965">
        <f t="shared" si="79"/>
        <v>100.94268469683334</v>
      </c>
      <c r="F297" s="521">
        <f t="shared" si="65"/>
        <v>8.23975402463617E-2</v>
      </c>
      <c r="G297" s="657">
        <f t="shared" si="80"/>
        <v>100.87608361651992</v>
      </c>
      <c r="H297" s="614">
        <f t="shared" si="66"/>
        <v>2.4961864734152073E-2</v>
      </c>
      <c r="I297" s="1703" t="s">
        <v>281</v>
      </c>
      <c r="J297" s="2556" t="str">
        <f t="shared" si="62"/>
        <v>---</v>
      </c>
      <c r="K297" s="2594">
        <v>0</v>
      </c>
      <c r="L297" s="1682" t="s">
        <v>584</v>
      </c>
      <c r="M297" s="10"/>
      <c r="N297" s="201">
        <v>43221</v>
      </c>
      <c r="O297" s="716">
        <v>100.322</v>
      </c>
      <c r="P297" s="511">
        <f t="shared" si="63"/>
        <v>-3.7899999999993383E-2</v>
      </c>
      <c r="Q297" s="263">
        <f t="shared" si="73"/>
        <v>0.08</v>
      </c>
      <c r="R297" s="394">
        <f t="shared" si="83"/>
        <v>100.3634</v>
      </c>
      <c r="S297" s="297">
        <f t="shared" si="67"/>
        <v>-4.3966666666676701E-2</v>
      </c>
      <c r="T297" s="52">
        <f t="shared" si="84"/>
        <v>100.43494285714284</v>
      </c>
      <c r="U297" s="263">
        <f t="shared" si="70"/>
        <v>-1.7585714285743848E-2</v>
      </c>
      <c r="V297" s="618" t="s">
        <v>345</v>
      </c>
      <c r="W297" s="616">
        <v>0</v>
      </c>
      <c r="X297" s="646" t="s">
        <v>584</v>
      </c>
    </row>
    <row r="298" spans="1:24" ht="14.25" customHeight="1">
      <c r="A298" s="2580">
        <v>43252</v>
      </c>
      <c r="B298" s="2615">
        <v>101.12316868125896</v>
      </c>
      <c r="C298" s="2610">
        <f t="shared" si="68"/>
        <v>7.9716609341943467E-2</v>
      </c>
      <c r="D298" s="614">
        <f t="shared" si="82"/>
        <v>0.22</v>
      </c>
      <c r="E298" s="965">
        <f t="shared" si="79"/>
        <v>101.0348373807485</v>
      </c>
      <c r="F298" s="521">
        <f t="shared" si="65"/>
        <v>9.2152683915159628E-2</v>
      </c>
      <c r="G298" s="657">
        <f t="shared" si="80"/>
        <v>100.91277421621966</v>
      </c>
      <c r="H298" s="614">
        <f t="shared" si="66"/>
        <v>3.6690599699738868E-2</v>
      </c>
      <c r="I298" s="1703" t="s">
        <v>281</v>
      </c>
      <c r="J298" s="2556" t="str">
        <f t="shared" si="62"/>
        <v>---</v>
      </c>
      <c r="K298" s="2594">
        <v>0</v>
      </c>
      <c r="L298" s="1682" t="s">
        <v>583</v>
      </c>
      <c r="M298" s="10"/>
      <c r="N298" s="201">
        <v>43252</v>
      </c>
      <c r="O298" s="716">
        <v>100.2821</v>
      </c>
      <c r="P298" s="511">
        <f t="shared" si="63"/>
        <v>-3.9900000000002933E-2</v>
      </c>
      <c r="Q298" s="263">
        <f t="shared" si="73"/>
        <v>0.05</v>
      </c>
      <c r="R298" s="394">
        <f t="shared" si="83"/>
        <v>100.32133333333333</v>
      </c>
      <c r="S298" s="297">
        <f t="shared" si="67"/>
        <v>-4.2066666666670471E-2</v>
      </c>
      <c r="T298" s="52">
        <f t="shared" si="84"/>
        <v>100.40395714285714</v>
      </c>
      <c r="U298" s="263">
        <f t="shared" si="70"/>
        <v>-3.0985714285705512E-2</v>
      </c>
      <c r="V298" s="618" t="s">
        <v>345</v>
      </c>
      <c r="W298" s="616">
        <v>0</v>
      </c>
      <c r="X298" s="646" t="s">
        <v>583</v>
      </c>
    </row>
    <row r="299" spans="1:24" ht="14.25" customHeight="1">
      <c r="A299" s="2580">
        <v>43282</v>
      </c>
      <c r="B299" s="2615">
        <v>101.13808217131398</v>
      </c>
      <c r="C299" s="2610">
        <f t="shared" si="68"/>
        <v>1.4913490055022294E-2</v>
      </c>
      <c r="D299" s="614">
        <f t="shared" si="82"/>
        <v>0.28000000000000003</v>
      </c>
      <c r="E299" s="965">
        <f t="shared" si="79"/>
        <v>101.10156764149666</v>
      </c>
      <c r="F299" s="521">
        <f t="shared" si="65"/>
        <v>6.6730260748158798E-2</v>
      </c>
      <c r="G299" s="657">
        <f t="shared" si="80"/>
        <v>100.95503534902006</v>
      </c>
      <c r="H299" s="614">
        <f t="shared" si="66"/>
        <v>4.2261132800405221E-2</v>
      </c>
      <c r="I299" s="1703" t="s">
        <v>281</v>
      </c>
      <c r="J299" s="2556" t="str">
        <f t="shared" si="62"/>
        <v>---</v>
      </c>
      <c r="K299" s="2594">
        <v>0</v>
      </c>
      <c r="L299" s="1682" t="s">
        <v>594</v>
      </c>
      <c r="M299" s="10"/>
      <c r="N299" s="201">
        <v>43282</v>
      </c>
      <c r="O299" s="716">
        <v>100.23990000000001</v>
      </c>
      <c r="P299" s="511">
        <f t="shared" si="63"/>
        <v>-4.219999999999402E-2</v>
      </c>
      <c r="Q299" s="263">
        <f t="shared" si="73"/>
        <v>-0.02</v>
      </c>
      <c r="R299" s="394">
        <f t="shared" si="83"/>
        <v>100.28133333333335</v>
      </c>
      <c r="S299" s="297">
        <f t="shared" si="67"/>
        <v>-3.9999999999977831E-2</v>
      </c>
      <c r="T299" s="52">
        <f t="shared" si="84"/>
        <v>100.36547142857144</v>
      </c>
      <c r="U299" s="263">
        <f t="shared" si="70"/>
        <v>-3.8485714285698691E-2</v>
      </c>
      <c r="V299" s="618" t="s">
        <v>345</v>
      </c>
      <c r="W299" s="616">
        <v>0</v>
      </c>
      <c r="X299" s="646" t="s">
        <v>594</v>
      </c>
    </row>
    <row r="300" spans="1:24" ht="14.25" customHeight="1">
      <c r="A300" s="2580">
        <v>43313</v>
      </c>
      <c r="B300" s="2615">
        <v>101.08825257177668</v>
      </c>
      <c r="C300" s="2610">
        <f t="shared" si="68"/>
        <v>-4.9829599537304148E-2</v>
      </c>
      <c r="D300" s="614">
        <f t="shared" si="82"/>
        <v>0.24</v>
      </c>
      <c r="E300" s="965">
        <f t="shared" si="79"/>
        <v>101.11650114144987</v>
      </c>
      <c r="F300" s="521">
        <f t="shared" si="65"/>
        <v>1.4933499953215801E-2</v>
      </c>
      <c r="G300" s="657">
        <f t="shared" si="80"/>
        <v>100.99625956657538</v>
      </c>
      <c r="H300" s="614">
        <f t="shared" si="66"/>
        <v>4.1224217555310361E-2</v>
      </c>
      <c r="I300" s="1703" t="s">
        <v>281</v>
      </c>
      <c r="J300" s="2556" t="str">
        <f t="shared" si="62"/>
        <v>---</v>
      </c>
      <c r="K300" s="2594">
        <v>0</v>
      </c>
      <c r="L300" s="1682" t="s">
        <v>595</v>
      </c>
      <c r="M300" s="10"/>
      <c r="N300" s="201">
        <v>43313</v>
      </c>
      <c r="O300" s="716">
        <v>100.19199999999999</v>
      </c>
      <c r="P300" s="511">
        <f t="shared" si="63"/>
        <v>-4.790000000001271E-2</v>
      </c>
      <c r="Q300" s="263">
        <f t="shared" si="73"/>
        <v>-0.09</v>
      </c>
      <c r="R300" s="394">
        <f t="shared" si="83"/>
        <v>100.238</v>
      </c>
      <c r="S300" s="297">
        <f t="shared" si="67"/>
        <v>-4.3333333333350765E-2</v>
      </c>
      <c r="T300" s="52">
        <f t="shared" si="84"/>
        <v>100.32258571428572</v>
      </c>
      <c r="U300" s="263">
        <f t="shared" si="70"/>
        <v>-4.2885714285716858E-2</v>
      </c>
      <c r="V300" s="609" t="s">
        <v>345</v>
      </c>
      <c r="W300" s="617">
        <v>0</v>
      </c>
      <c r="X300" s="646" t="s">
        <v>595</v>
      </c>
    </row>
    <row r="301" spans="1:24" ht="14.25" customHeight="1">
      <c r="A301" s="2580">
        <v>43344</v>
      </c>
      <c r="B301" s="2615">
        <v>100.97853650490387</v>
      </c>
      <c r="C301" s="2610">
        <f t="shared" si="68"/>
        <v>-0.10971606687280655</v>
      </c>
      <c r="D301" s="614">
        <f t="shared" si="82"/>
        <v>0.12</v>
      </c>
      <c r="E301" s="965">
        <f t="shared" si="79"/>
        <v>101.06829041599819</v>
      </c>
      <c r="F301" s="521">
        <f t="shared" si="65"/>
        <v>-4.8210725451681924E-2</v>
      </c>
      <c r="G301" s="657">
        <f t="shared" si="80"/>
        <v>101.02229914567909</v>
      </c>
      <c r="H301" s="614">
        <f t="shared" si="66"/>
        <v>2.6039579103709798E-2</v>
      </c>
      <c r="I301" s="1703" t="s">
        <v>281</v>
      </c>
      <c r="J301" s="2556" t="str">
        <f t="shared" si="62"/>
        <v>---</v>
      </c>
      <c r="K301" s="2594">
        <v>0</v>
      </c>
      <c r="L301" s="1682" t="s">
        <v>688</v>
      </c>
      <c r="M301" s="10"/>
      <c r="N301" s="201">
        <v>43344</v>
      </c>
      <c r="O301" s="716">
        <v>100.1465</v>
      </c>
      <c r="P301" s="511">
        <f t="shared" si="63"/>
        <v>-4.5499999999989882E-2</v>
      </c>
      <c r="Q301" s="263">
        <f t="shared" si="73"/>
        <v>-0.21</v>
      </c>
      <c r="R301" s="394">
        <f t="shared" si="83"/>
        <v>100.19279999999999</v>
      </c>
      <c r="S301" s="297">
        <f t="shared" si="67"/>
        <v>-4.5200000000008345E-2</v>
      </c>
      <c r="T301" s="52">
        <f t="shared" si="84"/>
        <v>100.27867142857144</v>
      </c>
      <c r="U301" s="263">
        <f t="shared" si="70"/>
        <v>-4.3914285714279799E-2</v>
      </c>
      <c r="V301" s="609" t="s">
        <v>345</v>
      </c>
      <c r="W301" s="617">
        <v>0</v>
      </c>
      <c r="X301" s="646" t="s">
        <v>688</v>
      </c>
    </row>
    <row r="302" spans="1:24" ht="14.25" customHeight="1">
      <c r="A302" s="2580">
        <v>43374</v>
      </c>
      <c r="B302" s="2615">
        <v>100.83295986156996</v>
      </c>
      <c r="C302" s="2610">
        <f t="shared" si="68"/>
        <v>-0.14557664333391074</v>
      </c>
      <c r="D302" s="614">
        <f t="shared" si="82"/>
        <v>-0.04</v>
      </c>
      <c r="E302" s="965">
        <f t="shared" ref="E302:E303" si="85">SUM(B300:B302)/3</f>
        <v>100.96658297941684</v>
      </c>
      <c r="F302" s="521">
        <f t="shared" si="65"/>
        <v>-0.10170743658134995</v>
      </c>
      <c r="G302" s="657">
        <f t="shared" ref="G302:G303" si="86">SUM(B296:B302)/7</f>
        <v>101.02033475025858</v>
      </c>
      <c r="H302" s="614">
        <f t="shared" si="66"/>
        <v>-1.964395420500864E-3</v>
      </c>
      <c r="I302" s="1703" t="s">
        <v>281</v>
      </c>
      <c r="J302" s="2556" t="str">
        <f t="shared" si="62"/>
        <v>---</v>
      </c>
      <c r="K302" s="2594">
        <v>0</v>
      </c>
      <c r="L302" s="1682" t="s">
        <v>587</v>
      </c>
      <c r="M302" s="10"/>
      <c r="N302" s="201">
        <v>43374</v>
      </c>
      <c r="O302" s="716">
        <v>100.08799999999999</v>
      </c>
      <c r="P302" s="511">
        <f t="shared" si="63"/>
        <v>-5.8500000000009322E-2</v>
      </c>
      <c r="Q302" s="263">
        <f t="shared" si="73"/>
        <v>-0.36</v>
      </c>
      <c r="R302" s="394">
        <f t="shared" si="83"/>
        <v>100.14216666666668</v>
      </c>
      <c r="S302" s="297">
        <f t="shared" si="67"/>
        <v>-5.0633333333308883E-2</v>
      </c>
      <c r="T302" s="52">
        <f t="shared" si="84"/>
        <v>100.23291428571429</v>
      </c>
      <c r="U302" s="263">
        <f t="shared" si="70"/>
        <v>-4.5757142857155486E-2</v>
      </c>
      <c r="V302" s="609" t="s">
        <v>345</v>
      </c>
      <c r="W302" s="617">
        <v>0</v>
      </c>
      <c r="X302" s="646" t="s">
        <v>587</v>
      </c>
    </row>
    <row r="303" spans="1:24" ht="14.25" customHeight="1">
      <c r="A303" s="2580">
        <v>43405</v>
      </c>
      <c r="B303" s="2615">
        <v>100.67782355154168</v>
      </c>
      <c r="C303" s="2610">
        <f t="shared" si="68"/>
        <v>-0.15513631002828276</v>
      </c>
      <c r="D303" s="614">
        <f t="shared" si="82"/>
        <v>-0.19</v>
      </c>
      <c r="E303" s="965">
        <f t="shared" si="85"/>
        <v>100.82977330600517</v>
      </c>
      <c r="F303" s="521">
        <f t="shared" si="65"/>
        <v>-0.13680967341167616</v>
      </c>
      <c r="G303" s="657">
        <f t="shared" si="86"/>
        <v>100.98318220204031</v>
      </c>
      <c r="H303" s="614">
        <f t="shared" si="66"/>
        <v>-3.7152548218273296E-2</v>
      </c>
      <c r="I303" s="1703" t="s">
        <v>281</v>
      </c>
      <c r="J303" s="2556" t="s">
        <v>345</v>
      </c>
      <c r="K303" s="2594">
        <v>0</v>
      </c>
      <c r="L303" s="1682" t="s">
        <v>588</v>
      </c>
      <c r="M303" s="10"/>
      <c r="N303" s="201">
        <v>43405</v>
      </c>
      <c r="O303" s="716">
        <v>100.0232</v>
      </c>
      <c r="P303" s="511">
        <f t="shared" si="63"/>
        <v>-6.4799999999991087E-2</v>
      </c>
      <c r="Q303" s="263">
        <f t="shared" si="73"/>
        <v>-0.47</v>
      </c>
      <c r="R303" s="394">
        <f t="shared" si="83"/>
        <v>100.0859</v>
      </c>
      <c r="S303" s="297">
        <f t="shared" si="67"/>
        <v>-5.6266666666687115E-2</v>
      </c>
      <c r="T303" s="52">
        <f t="shared" si="84"/>
        <v>100.1848142857143</v>
      </c>
      <c r="U303" s="263">
        <f t="shared" si="70"/>
        <v>-4.8099999999990928E-2</v>
      </c>
      <c r="V303" s="609" t="s">
        <v>345</v>
      </c>
      <c r="W303" s="617">
        <v>0</v>
      </c>
      <c r="X303" s="646" t="s">
        <v>588</v>
      </c>
    </row>
    <row r="304" spans="1:24" ht="14.25" customHeight="1">
      <c r="A304" s="2581">
        <v>43435</v>
      </c>
      <c r="B304" s="2615">
        <v>100.52056958223802</v>
      </c>
      <c r="C304" s="2612">
        <f t="shared" si="68"/>
        <v>-0.15725396930365321</v>
      </c>
      <c r="D304" s="814">
        <f t="shared" si="82"/>
        <v>-0.32</v>
      </c>
      <c r="E304" s="966">
        <f t="shared" ref="E304:E335" si="87">SUM(B302:B304)/3</f>
        <v>100.67711766511655</v>
      </c>
      <c r="F304" s="704">
        <f t="shared" si="65"/>
        <v>-0.15265564088861083</v>
      </c>
      <c r="G304" s="637">
        <f t="shared" ref="G304:G335" si="88">SUM(B298:B304)/7</f>
        <v>100.90848470351474</v>
      </c>
      <c r="H304" s="814">
        <f t="shared" si="66"/>
        <v>-7.4697498525566175E-2</v>
      </c>
      <c r="I304" s="1734" t="s">
        <v>281</v>
      </c>
      <c r="J304" s="2556" t="s">
        <v>345</v>
      </c>
      <c r="K304" s="2594">
        <v>0</v>
      </c>
      <c r="L304" s="1687" t="s">
        <v>589</v>
      </c>
      <c r="M304" s="10"/>
      <c r="N304" s="201">
        <v>43435</v>
      </c>
      <c r="O304" s="716">
        <v>99.929320000000004</v>
      </c>
      <c r="P304" s="733">
        <f t="shared" si="63"/>
        <v>-9.3879999999998631E-2</v>
      </c>
      <c r="Q304" s="263">
        <f t="shared" si="73"/>
        <v>-0.57999999999999996</v>
      </c>
      <c r="R304" s="394">
        <f t="shared" si="83"/>
        <v>100.01350666666667</v>
      </c>
      <c r="S304" s="297">
        <f t="shared" si="67"/>
        <v>-7.239333333332354E-2</v>
      </c>
      <c r="T304" s="52">
        <f t="shared" si="84"/>
        <v>100.12871714285713</v>
      </c>
      <c r="U304" s="263">
        <f t="shared" si="70"/>
        <v>-5.6097142857169047E-2</v>
      </c>
      <c r="V304" s="609" t="s">
        <v>345</v>
      </c>
      <c r="W304" s="617">
        <v>0</v>
      </c>
      <c r="X304" s="649" t="s">
        <v>589</v>
      </c>
    </row>
    <row r="305" spans="1:24" ht="14.25" customHeight="1">
      <c r="A305" s="2587">
        <v>43466</v>
      </c>
      <c r="B305" s="2615">
        <v>100.3737088172887</v>
      </c>
      <c r="C305" s="2610">
        <f t="shared" si="68"/>
        <v>-0.14686076494932365</v>
      </c>
      <c r="D305" s="614">
        <f t="shared" si="82"/>
        <v>-0.42</v>
      </c>
      <c r="E305" s="965">
        <f t="shared" si="87"/>
        <v>100.52403398368945</v>
      </c>
      <c r="F305" s="521">
        <f t="shared" si="65"/>
        <v>-0.15308368142710549</v>
      </c>
      <c r="G305" s="657">
        <f t="shared" si="88"/>
        <v>100.80141900866185</v>
      </c>
      <c r="H305" s="614">
        <f t="shared" si="66"/>
        <v>-0.10706569485289208</v>
      </c>
      <c r="I305" s="1703" t="s">
        <v>281</v>
      </c>
      <c r="J305" s="2234" t="s">
        <v>345</v>
      </c>
      <c r="K305" s="2594">
        <v>0</v>
      </c>
      <c r="L305" s="1682" t="s">
        <v>759</v>
      </c>
      <c r="M305" s="10"/>
      <c r="N305" s="315">
        <v>43466</v>
      </c>
      <c r="O305" s="712">
        <v>99.790679999999995</v>
      </c>
      <c r="P305" s="734">
        <f t="shared" si="63"/>
        <v>-0.13864000000000942</v>
      </c>
      <c r="Q305" s="245">
        <f t="shared" si="73"/>
        <v>-0.7</v>
      </c>
      <c r="R305" s="547">
        <f t="shared" si="83"/>
        <v>99.914400000000001</v>
      </c>
      <c r="S305" s="245">
        <f t="shared" si="67"/>
        <v>-9.9106666666671117E-2</v>
      </c>
      <c r="T305" s="245">
        <f t="shared" si="84"/>
        <v>100.05851428571427</v>
      </c>
      <c r="U305" s="735">
        <f t="shared" si="70"/>
        <v>-7.0202857142859898E-2</v>
      </c>
      <c r="V305" s="732" t="s">
        <v>345</v>
      </c>
      <c r="W305" s="709">
        <v>0</v>
      </c>
      <c r="X305" s="647" t="s">
        <v>759</v>
      </c>
    </row>
    <row r="306" spans="1:24" ht="14.25" customHeight="1">
      <c r="A306" s="2587">
        <v>43497</v>
      </c>
      <c r="B306" s="2615">
        <v>100.2801849483084</v>
      </c>
      <c r="C306" s="2610">
        <f t="shared" si="68"/>
        <v>-9.352386898029863E-2</v>
      </c>
      <c r="D306" s="614">
        <f t="shared" si="82"/>
        <v>-0.51</v>
      </c>
      <c r="E306" s="965">
        <f t="shared" si="87"/>
        <v>100.39148778261172</v>
      </c>
      <c r="F306" s="521">
        <f t="shared" si="65"/>
        <v>-0.13254620107773007</v>
      </c>
      <c r="G306" s="657">
        <f t="shared" si="88"/>
        <v>100.67886226251819</v>
      </c>
      <c r="H306" s="614">
        <f t="shared" si="66"/>
        <v>-0.1225567461436583</v>
      </c>
      <c r="I306" s="1703" t="s">
        <v>281</v>
      </c>
      <c r="J306" s="2234" t="s">
        <v>345</v>
      </c>
      <c r="K306" s="2594">
        <v>0</v>
      </c>
      <c r="L306" s="1682" t="s">
        <v>767</v>
      </c>
      <c r="M306" s="10"/>
      <c r="N306" s="316">
        <v>43497</v>
      </c>
      <c r="O306" s="710">
        <v>99.637979999999999</v>
      </c>
      <c r="P306" s="733">
        <f t="shared" si="63"/>
        <v>-0.15269999999999584</v>
      </c>
      <c r="Q306" s="243">
        <f t="shared" si="73"/>
        <v>-0.81</v>
      </c>
      <c r="R306" s="52">
        <f t="shared" si="83"/>
        <v>99.785993333333337</v>
      </c>
      <c r="S306" s="243">
        <f t="shared" si="67"/>
        <v>-0.12840666666666323</v>
      </c>
      <c r="T306" s="243">
        <f t="shared" si="84"/>
        <v>99.972525714285709</v>
      </c>
      <c r="U306" s="699">
        <f t="shared" si="70"/>
        <v>-8.5988571428558203E-2</v>
      </c>
      <c r="V306" s="232" t="s">
        <v>345</v>
      </c>
      <c r="W306" s="617">
        <v>0</v>
      </c>
      <c r="X306" s="646" t="s">
        <v>767</v>
      </c>
    </row>
    <row r="307" spans="1:24" ht="14.25" customHeight="1">
      <c r="A307" s="2580">
        <v>43525</v>
      </c>
      <c r="B307" s="2615">
        <v>100.21158558100296</v>
      </c>
      <c r="C307" s="2610">
        <f t="shared" si="68"/>
        <v>-6.8599367305438363E-2</v>
      </c>
      <c r="D307" s="614">
        <f t="shared" si="82"/>
        <v>-0.63</v>
      </c>
      <c r="E307" s="965">
        <f t="shared" si="87"/>
        <v>100.28849311553336</v>
      </c>
      <c r="F307" s="521">
        <f t="shared" si="65"/>
        <v>-0.10299466707836302</v>
      </c>
      <c r="G307" s="657">
        <f t="shared" si="88"/>
        <v>100.55362412097908</v>
      </c>
      <c r="H307" s="614">
        <f t="shared" si="66"/>
        <v>-0.12523814153911417</v>
      </c>
      <c r="I307" s="1703" t="s">
        <v>281</v>
      </c>
      <c r="J307" s="2234" t="s">
        <v>345</v>
      </c>
      <c r="K307" s="2594">
        <v>0</v>
      </c>
      <c r="L307" s="1682" t="s">
        <v>776</v>
      </c>
      <c r="M307" s="10"/>
      <c r="N307" s="201">
        <v>43525</v>
      </c>
      <c r="O307" s="710">
        <v>99.46593</v>
      </c>
      <c r="P307" s="733">
        <f t="shared" si="63"/>
        <v>-0.1720499999999987</v>
      </c>
      <c r="Q307" s="243">
        <f t="shared" si="73"/>
        <v>-0.94</v>
      </c>
      <c r="R307" s="52">
        <f t="shared" si="83"/>
        <v>99.631529999999998</v>
      </c>
      <c r="S307" s="243">
        <f t="shared" si="67"/>
        <v>-0.15446333333333939</v>
      </c>
      <c r="T307" s="243">
        <f t="shared" si="84"/>
        <v>99.868801428571416</v>
      </c>
      <c r="U307" s="699">
        <f t="shared" si="70"/>
        <v>-0.10372428571429282</v>
      </c>
      <c r="V307" s="232" t="s">
        <v>345</v>
      </c>
      <c r="W307" s="617">
        <v>0</v>
      </c>
      <c r="X307" s="646" t="s">
        <v>776</v>
      </c>
    </row>
    <row r="308" spans="1:24" ht="14.25" customHeight="1">
      <c r="A308" s="2580">
        <v>43556</v>
      </c>
      <c r="B308" s="2615">
        <v>100.19104278096539</v>
      </c>
      <c r="C308" s="2610">
        <f t="shared" si="68"/>
        <v>-2.0542800037574693E-2</v>
      </c>
      <c r="D308" s="614">
        <f t="shared" si="82"/>
        <v>-0.74</v>
      </c>
      <c r="E308" s="965">
        <f t="shared" si="87"/>
        <v>100.22760443675891</v>
      </c>
      <c r="F308" s="521">
        <f t="shared" si="65"/>
        <v>-6.0888678774446703E-2</v>
      </c>
      <c r="G308" s="657">
        <f t="shared" si="88"/>
        <v>100.4411250175593</v>
      </c>
      <c r="H308" s="614">
        <f t="shared" si="66"/>
        <v>-0.11249910341977909</v>
      </c>
      <c r="I308" s="1703" t="s">
        <v>281</v>
      </c>
      <c r="J308" s="2234" t="s">
        <v>345</v>
      </c>
      <c r="K308" s="2594">
        <v>0</v>
      </c>
      <c r="L308" s="1682" t="s">
        <v>777</v>
      </c>
      <c r="M308" s="10"/>
      <c r="N308" s="201">
        <v>43556</v>
      </c>
      <c r="O308" s="710">
        <v>99.303319999999999</v>
      </c>
      <c r="P308" s="733">
        <f t="shared" si="63"/>
        <v>-0.16261000000000081</v>
      </c>
      <c r="Q308" s="243">
        <f t="shared" si="73"/>
        <v>-1.05</v>
      </c>
      <c r="R308" s="52">
        <f t="shared" si="83"/>
        <v>99.469076666666652</v>
      </c>
      <c r="S308" s="243">
        <f t="shared" si="67"/>
        <v>-0.162453333333346</v>
      </c>
      <c r="T308" s="243">
        <f t="shared" si="84"/>
        <v>99.748347142857142</v>
      </c>
      <c r="U308" s="699">
        <f t="shared" si="70"/>
        <v>-0.12045428571427408</v>
      </c>
      <c r="V308" s="232" t="s">
        <v>345</v>
      </c>
      <c r="W308" s="617">
        <v>0</v>
      </c>
      <c r="X308" s="646" t="s">
        <v>777</v>
      </c>
    </row>
    <row r="309" spans="1:24" ht="14.25" customHeight="1">
      <c r="A309" s="2580">
        <v>43586</v>
      </c>
      <c r="B309" s="2615">
        <v>100.18031547954999</v>
      </c>
      <c r="C309" s="2610">
        <f t="shared" si="68"/>
        <v>-1.0727301415400348E-2</v>
      </c>
      <c r="D309" s="614">
        <f t="shared" si="82"/>
        <v>-0.85</v>
      </c>
      <c r="E309" s="965">
        <f t="shared" si="87"/>
        <v>100.19431461383947</v>
      </c>
      <c r="F309" s="521">
        <f t="shared" si="65"/>
        <v>-3.3289822919442713E-2</v>
      </c>
      <c r="G309" s="657">
        <f t="shared" si="88"/>
        <v>100.34789010584215</v>
      </c>
      <c r="H309" s="614">
        <f t="shared" si="66"/>
        <v>-9.3234911717146929E-2</v>
      </c>
      <c r="I309" s="1703" t="s">
        <v>281</v>
      </c>
      <c r="J309" s="2234" t="s">
        <v>345</v>
      </c>
      <c r="K309" s="2594">
        <v>0</v>
      </c>
      <c r="L309" s="1682" t="s">
        <v>778</v>
      </c>
      <c r="M309" s="10"/>
      <c r="N309" s="201">
        <v>43586</v>
      </c>
      <c r="O309" s="710">
        <v>99.109009999999998</v>
      </c>
      <c r="P309" s="733">
        <f t="shared" si="63"/>
        <v>-0.19431000000000154</v>
      </c>
      <c r="Q309" s="243">
        <f t="shared" si="73"/>
        <v>-1.21</v>
      </c>
      <c r="R309" s="52">
        <f t="shared" si="83"/>
        <v>99.292753333333337</v>
      </c>
      <c r="S309" s="243">
        <f t="shared" si="67"/>
        <v>-0.17632333333331474</v>
      </c>
      <c r="T309" s="243">
        <f t="shared" si="84"/>
        <v>99.60849142857144</v>
      </c>
      <c r="U309" s="699">
        <f t="shared" si="70"/>
        <v>-0.13985571428570154</v>
      </c>
      <c r="V309" s="232" t="s">
        <v>345</v>
      </c>
      <c r="W309" s="617">
        <v>0</v>
      </c>
      <c r="X309" s="646" t="s">
        <v>778</v>
      </c>
    </row>
    <row r="310" spans="1:24" ht="14.25" customHeight="1">
      <c r="A310" s="2580">
        <v>43252</v>
      </c>
      <c r="B310" s="2615">
        <v>100.15798803400101</v>
      </c>
      <c r="C310" s="2610">
        <f t="shared" si="68"/>
        <v>-2.2327445548981473E-2</v>
      </c>
      <c r="D310" s="614">
        <f t="shared" si="82"/>
        <v>-0.95</v>
      </c>
      <c r="E310" s="965">
        <f t="shared" si="87"/>
        <v>100.17644876483878</v>
      </c>
      <c r="F310" s="521">
        <f t="shared" si="65"/>
        <v>-1.786584900068533E-2</v>
      </c>
      <c r="G310" s="657">
        <f t="shared" si="88"/>
        <v>100.27362788905066</v>
      </c>
      <c r="H310" s="614">
        <f t="shared" si="66"/>
        <v>-7.4262216791495916E-2</v>
      </c>
      <c r="I310" s="1703" t="s">
        <v>281</v>
      </c>
      <c r="J310" s="2234" t="s">
        <v>345</v>
      </c>
      <c r="K310" s="2594">
        <v>0</v>
      </c>
      <c r="L310" s="1682" t="s">
        <v>796</v>
      </c>
      <c r="M310" s="10"/>
      <c r="N310" s="201">
        <v>43252</v>
      </c>
      <c r="O310" s="710">
        <v>98.907070000000004</v>
      </c>
      <c r="P310" s="733">
        <f t="shared" si="63"/>
        <v>-0.20193999999999335</v>
      </c>
      <c r="Q310" s="243">
        <f t="shared" si="73"/>
        <v>-1.37</v>
      </c>
      <c r="R310" s="52">
        <f t="shared" si="83"/>
        <v>99.106466666666662</v>
      </c>
      <c r="S310" s="243">
        <f t="shared" si="67"/>
        <v>-0.18628666666667471</v>
      </c>
      <c r="T310" s="243">
        <f t="shared" si="84"/>
        <v>99.44904428571428</v>
      </c>
      <c r="U310" s="699">
        <f t="shared" si="70"/>
        <v>-0.15944714285716088</v>
      </c>
      <c r="V310" s="232" t="s">
        <v>345</v>
      </c>
      <c r="W310" s="617">
        <v>0</v>
      </c>
      <c r="X310" s="646" t="s">
        <v>796</v>
      </c>
    </row>
    <row r="311" spans="1:24" ht="14.25" customHeight="1">
      <c r="A311" s="2580">
        <v>43647</v>
      </c>
      <c r="B311" s="2615">
        <v>100.10349307512551</v>
      </c>
      <c r="C311" s="2610">
        <f t="shared" si="68"/>
        <v>-5.4494958875494603E-2</v>
      </c>
      <c r="D311" s="614">
        <f t="shared" si="82"/>
        <v>-1.02</v>
      </c>
      <c r="E311" s="965">
        <f t="shared" si="87"/>
        <v>100.14726552955885</v>
      </c>
      <c r="F311" s="521">
        <f t="shared" si="65"/>
        <v>-2.9183235279930386E-2</v>
      </c>
      <c r="G311" s="657">
        <f t="shared" si="88"/>
        <v>100.21404553089171</v>
      </c>
      <c r="H311" s="614">
        <f t="shared" si="66"/>
        <v>-5.9582358158948523E-2</v>
      </c>
      <c r="I311" s="1703" t="s">
        <v>281</v>
      </c>
      <c r="J311" s="2234" t="s">
        <v>345</v>
      </c>
      <c r="K311" s="2594">
        <v>0</v>
      </c>
      <c r="L311" s="1682" t="s">
        <v>797</v>
      </c>
      <c r="M311" s="10"/>
      <c r="N311" s="796">
        <v>43647</v>
      </c>
      <c r="O311" s="797"/>
      <c r="P311" s="798"/>
      <c r="Q311" s="799"/>
      <c r="R311" s="800"/>
      <c r="S311" s="799"/>
      <c r="T311" s="799"/>
      <c r="U311" s="801"/>
      <c r="V311" s="802"/>
      <c r="W311" s="803"/>
      <c r="X311" s="804" t="s">
        <v>797</v>
      </c>
    </row>
    <row r="312" spans="1:24" ht="14.25" customHeight="1">
      <c r="A312" s="2580">
        <v>43678</v>
      </c>
      <c r="B312" s="2615">
        <v>100.00012744662325</v>
      </c>
      <c r="C312" s="2610">
        <f t="shared" si="68"/>
        <v>-0.10336562850226017</v>
      </c>
      <c r="D312" s="614">
        <f t="shared" si="82"/>
        <v>-1.08</v>
      </c>
      <c r="E312" s="965">
        <f t="shared" si="87"/>
        <v>100.08720285191659</v>
      </c>
      <c r="F312" s="521">
        <f t="shared" si="65"/>
        <v>-6.0062677642264362E-2</v>
      </c>
      <c r="G312" s="657">
        <f t="shared" si="88"/>
        <v>100.16067676365378</v>
      </c>
      <c r="H312" s="614">
        <f t="shared" si="66"/>
        <v>-5.3368767237927273E-2</v>
      </c>
      <c r="I312" s="1703" t="s">
        <v>281</v>
      </c>
      <c r="J312" s="2234" t="s">
        <v>345</v>
      </c>
      <c r="K312" s="2594">
        <v>0</v>
      </c>
      <c r="L312" s="1682" t="s">
        <v>798</v>
      </c>
      <c r="M312" s="10"/>
      <c r="N312" s="796">
        <v>43678</v>
      </c>
      <c r="O312" s="797"/>
      <c r="P312" s="798"/>
      <c r="Q312" s="799"/>
      <c r="R312" s="800"/>
      <c r="S312" s="799"/>
      <c r="T312" s="799"/>
      <c r="U312" s="801"/>
      <c r="V312" s="802"/>
      <c r="W312" s="803"/>
      <c r="X312" s="804" t="s">
        <v>798</v>
      </c>
    </row>
    <row r="313" spans="1:24" ht="14.25" customHeight="1">
      <c r="A313" s="2580">
        <v>43709</v>
      </c>
      <c r="B313" s="2615">
        <v>99.844764677339143</v>
      </c>
      <c r="C313" s="2610">
        <f t="shared" si="68"/>
        <v>-0.15536276928411041</v>
      </c>
      <c r="D313" s="614">
        <f t="shared" si="82"/>
        <v>-1.1200000000000001</v>
      </c>
      <c r="E313" s="965">
        <f t="shared" si="87"/>
        <v>99.982795066362641</v>
      </c>
      <c r="F313" s="521">
        <f t="shared" si="65"/>
        <v>-0.10440778555394559</v>
      </c>
      <c r="G313" s="657">
        <f t="shared" si="88"/>
        <v>100.09847386780106</v>
      </c>
      <c r="H313" s="614">
        <f t="shared" si="66"/>
        <v>-6.2202895852720985E-2</v>
      </c>
      <c r="I313" s="1703" t="s">
        <v>281</v>
      </c>
      <c r="J313" s="2556" t="str">
        <f t="shared" ref="J313:J362" si="89">IF(K313=1,"山",IF(K313=-1,"谷","---"))</f>
        <v>---</v>
      </c>
      <c r="K313" s="2594">
        <v>0</v>
      </c>
      <c r="L313" s="1682" t="s">
        <v>799</v>
      </c>
      <c r="M313" s="10"/>
      <c r="N313" s="796">
        <v>43709</v>
      </c>
      <c r="O313" s="797"/>
      <c r="P313" s="798"/>
      <c r="Q313" s="799"/>
      <c r="R313" s="800"/>
      <c r="S313" s="799"/>
      <c r="T313" s="799"/>
      <c r="U313" s="801"/>
      <c r="V313" s="802"/>
      <c r="W313" s="803"/>
      <c r="X313" s="804" t="s">
        <v>799</v>
      </c>
    </row>
    <row r="314" spans="1:24" ht="14.25" customHeight="1">
      <c r="A314" s="2580">
        <v>43739</v>
      </c>
      <c r="B314" s="2615">
        <v>99.612413894308673</v>
      </c>
      <c r="C314" s="2610">
        <f t="shared" si="68"/>
        <v>-0.23235078303046919</v>
      </c>
      <c r="D314" s="614">
        <f t="shared" si="82"/>
        <v>-1.21</v>
      </c>
      <c r="E314" s="965">
        <f t="shared" si="87"/>
        <v>99.819102006090361</v>
      </c>
      <c r="F314" s="521">
        <f t="shared" si="65"/>
        <v>-0.16369306027227992</v>
      </c>
      <c r="G314" s="657">
        <f t="shared" si="88"/>
        <v>100.01287791255901</v>
      </c>
      <c r="H314" s="614">
        <f t="shared" si="66"/>
        <v>-8.5595955242055766E-2</v>
      </c>
      <c r="I314" s="1703" t="s">
        <v>281</v>
      </c>
      <c r="J314" s="2556" t="str">
        <f t="shared" si="89"/>
        <v>---</v>
      </c>
      <c r="K314" s="2594">
        <v>0</v>
      </c>
      <c r="L314" s="1682" t="s">
        <v>800</v>
      </c>
      <c r="M314" s="10"/>
      <c r="N314" s="796">
        <v>43739</v>
      </c>
      <c r="O314" s="797"/>
      <c r="P314" s="798"/>
      <c r="Q314" s="799"/>
      <c r="R314" s="800"/>
      <c r="S314" s="799"/>
      <c r="T314" s="799"/>
      <c r="U314" s="801"/>
      <c r="V314" s="802"/>
      <c r="W314" s="803"/>
      <c r="X314" s="804" t="s">
        <v>800</v>
      </c>
    </row>
    <row r="315" spans="1:24" ht="14.25" customHeight="1">
      <c r="A315" s="2580">
        <v>43770</v>
      </c>
      <c r="B315" s="2615">
        <v>99.345722757257704</v>
      </c>
      <c r="C315" s="2610">
        <f t="shared" si="68"/>
        <v>-0.26669113705096947</v>
      </c>
      <c r="D315" s="614">
        <f t="shared" si="82"/>
        <v>-1.32</v>
      </c>
      <c r="E315" s="965">
        <f t="shared" si="87"/>
        <v>99.600967109635178</v>
      </c>
      <c r="F315" s="521">
        <f t="shared" si="65"/>
        <v>-0.21813489645518302</v>
      </c>
      <c r="G315" s="657">
        <f t="shared" si="88"/>
        <v>99.892117909172185</v>
      </c>
      <c r="H315" s="614">
        <f t="shared" si="66"/>
        <v>-0.12076000338682036</v>
      </c>
      <c r="I315" s="1703" t="s">
        <v>281</v>
      </c>
      <c r="J315" s="2556" t="str">
        <f t="shared" si="89"/>
        <v>---</v>
      </c>
      <c r="K315" s="2594">
        <v>0</v>
      </c>
      <c r="L315" s="1682" t="s">
        <v>801</v>
      </c>
      <c r="M315" s="10"/>
      <c r="N315" s="796">
        <v>43770</v>
      </c>
      <c r="O315" s="797"/>
      <c r="P315" s="798"/>
      <c r="Q315" s="799"/>
      <c r="R315" s="800"/>
      <c r="S315" s="799"/>
      <c r="T315" s="799"/>
      <c r="U315" s="801"/>
      <c r="V315" s="802"/>
      <c r="W315" s="960"/>
      <c r="X315" s="959" t="s">
        <v>801</v>
      </c>
    </row>
    <row r="316" spans="1:24" ht="14.25" customHeight="1">
      <c r="A316" s="2580">
        <v>43800</v>
      </c>
      <c r="B316" s="2615">
        <v>99.046091023764163</v>
      </c>
      <c r="C316" s="2610">
        <f t="shared" si="68"/>
        <v>-0.29963173349354122</v>
      </c>
      <c r="D316" s="614">
        <f t="shared" si="82"/>
        <v>-1.47</v>
      </c>
      <c r="E316" s="965">
        <f t="shared" si="87"/>
        <v>99.334742558443509</v>
      </c>
      <c r="F316" s="521">
        <f t="shared" si="65"/>
        <v>-0.26622455119166943</v>
      </c>
      <c r="G316" s="657">
        <f t="shared" si="88"/>
        <v>99.730085844059914</v>
      </c>
      <c r="H316" s="614">
        <f t="shared" si="66"/>
        <v>-0.16203206511227108</v>
      </c>
      <c r="I316" s="1703" t="s">
        <v>281</v>
      </c>
      <c r="J316" s="53" t="str">
        <f t="shared" si="89"/>
        <v>---</v>
      </c>
      <c r="K316" s="2594">
        <v>0</v>
      </c>
      <c r="L316" s="1682" t="s">
        <v>787</v>
      </c>
      <c r="M316" s="10"/>
      <c r="N316" s="934">
        <v>43800</v>
      </c>
      <c r="O316" s="935"/>
      <c r="P316" s="936"/>
      <c r="Q316" s="937"/>
      <c r="R316" s="938"/>
      <c r="S316" s="937"/>
      <c r="T316" s="937"/>
      <c r="U316" s="939"/>
      <c r="V316" s="940"/>
      <c r="W316" s="941"/>
      <c r="X316" s="942" t="s">
        <v>787</v>
      </c>
    </row>
    <row r="317" spans="1:24" ht="14.25" customHeight="1">
      <c r="A317" s="2588">
        <v>43831</v>
      </c>
      <c r="B317" s="2615">
        <v>98.690039310617152</v>
      </c>
      <c r="C317" s="2611">
        <f t="shared" si="68"/>
        <v>-0.35605171314701067</v>
      </c>
      <c r="D317" s="655">
        <f t="shared" si="82"/>
        <v>-1.68</v>
      </c>
      <c r="E317" s="967">
        <f t="shared" si="87"/>
        <v>99.027284363879673</v>
      </c>
      <c r="F317" s="696">
        <f t="shared" si="65"/>
        <v>-0.30745819456383572</v>
      </c>
      <c r="G317" s="656">
        <f t="shared" si="88"/>
        <v>99.520378883576512</v>
      </c>
      <c r="H317" s="655">
        <f t="shared" si="66"/>
        <v>-0.20970696048340187</v>
      </c>
      <c r="I317" s="1735" t="s">
        <v>281</v>
      </c>
      <c r="J317" s="2556" t="str">
        <f t="shared" si="89"/>
        <v>---</v>
      </c>
      <c r="K317" s="2594">
        <v>0</v>
      </c>
      <c r="L317" s="1736" t="s">
        <v>759</v>
      </c>
      <c r="M317" s="10"/>
      <c r="N317" s="961">
        <v>43831</v>
      </c>
      <c r="O317" s="943"/>
      <c r="P317" s="949"/>
      <c r="Q317" s="944"/>
      <c r="R317" s="952"/>
      <c r="S317" s="944"/>
      <c r="T317" s="952"/>
      <c r="U317" s="944"/>
      <c r="V317" s="953"/>
      <c r="W317" s="945"/>
      <c r="X317" s="956" t="s">
        <v>759</v>
      </c>
    </row>
    <row r="318" spans="1:24" ht="14.25" customHeight="1">
      <c r="A318" s="2587">
        <v>43862</v>
      </c>
      <c r="B318" s="2615">
        <v>98.273780776559178</v>
      </c>
      <c r="C318" s="2610">
        <f t="shared" si="68"/>
        <v>-0.41625853405797386</v>
      </c>
      <c r="D318" s="614">
        <f t="shared" si="82"/>
        <v>-2</v>
      </c>
      <c r="E318" s="965">
        <f t="shared" si="87"/>
        <v>98.669970370313493</v>
      </c>
      <c r="F318" s="521">
        <f t="shared" si="65"/>
        <v>-0.35731399356617999</v>
      </c>
      <c r="G318" s="657">
        <f t="shared" si="88"/>
        <v>99.258991412352756</v>
      </c>
      <c r="H318" s="614">
        <f t="shared" si="66"/>
        <v>-0.26138747122375605</v>
      </c>
      <c r="I318" s="1703" t="s">
        <v>281</v>
      </c>
      <c r="J318" s="2556" t="str">
        <f t="shared" si="89"/>
        <v>---</v>
      </c>
      <c r="K318" s="2594">
        <v>0</v>
      </c>
      <c r="L318" s="1737" t="s">
        <v>767</v>
      </c>
      <c r="M318" s="10"/>
      <c r="N318" s="962">
        <v>43862</v>
      </c>
      <c r="O318" s="946"/>
      <c r="P318" s="950"/>
      <c r="Q318" s="800"/>
      <c r="R318" s="799"/>
      <c r="S318" s="800"/>
      <c r="T318" s="799"/>
      <c r="U318" s="800"/>
      <c r="V318" s="954"/>
      <c r="W318" s="933"/>
      <c r="X318" s="957" t="s">
        <v>767</v>
      </c>
    </row>
    <row r="319" spans="1:24" ht="14.25" customHeight="1">
      <c r="A319" s="2580">
        <v>43891</v>
      </c>
      <c r="B319" s="2615">
        <v>97.849620410138215</v>
      </c>
      <c r="C319" s="2610">
        <f t="shared" si="68"/>
        <v>-0.42416036642096344</v>
      </c>
      <c r="D319" s="614">
        <f t="shared" si="82"/>
        <v>-2.36</v>
      </c>
      <c r="E319" s="965">
        <f t="shared" si="87"/>
        <v>98.271146832438191</v>
      </c>
      <c r="F319" s="521">
        <f t="shared" si="65"/>
        <v>-0.39882353787530178</v>
      </c>
      <c r="G319" s="657">
        <f t="shared" si="88"/>
        <v>98.95177612142632</v>
      </c>
      <c r="H319" s="614">
        <f t="shared" si="66"/>
        <v>-0.30721529092643607</v>
      </c>
      <c r="I319" s="1703" t="s">
        <v>281</v>
      </c>
      <c r="J319" s="2556" t="str">
        <f t="shared" si="89"/>
        <v>---</v>
      </c>
      <c r="K319" s="2594">
        <v>0</v>
      </c>
      <c r="L319" s="1737" t="s">
        <v>776</v>
      </c>
      <c r="M319" s="10"/>
      <c r="N319" s="963">
        <v>43891</v>
      </c>
      <c r="O319" s="946"/>
      <c r="P319" s="950"/>
      <c r="Q319" s="800"/>
      <c r="R319" s="799"/>
      <c r="S319" s="800"/>
      <c r="T319" s="799"/>
      <c r="U319" s="800"/>
      <c r="V319" s="954"/>
      <c r="W319" s="933"/>
      <c r="X319" s="957" t="s">
        <v>776</v>
      </c>
    </row>
    <row r="320" spans="1:24" ht="14.25" customHeight="1">
      <c r="A320" s="2580">
        <v>43922</v>
      </c>
      <c r="B320" s="2615">
        <v>97.473901018758724</v>
      </c>
      <c r="C320" s="2610">
        <f t="shared" si="68"/>
        <v>-0.37571939137949073</v>
      </c>
      <c r="D320" s="614">
        <f t="shared" si="82"/>
        <v>-2.71</v>
      </c>
      <c r="E320" s="965">
        <f t="shared" si="87"/>
        <v>97.865767401818701</v>
      </c>
      <c r="F320" s="521">
        <f t="shared" si="65"/>
        <v>-0.40537943061949022</v>
      </c>
      <c r="G320" s="657">
        <f t="shared" si="88"/>
        <v>98.613081313057691</v>
      </c>
      <c r="H320" s="614">
        <f t="shared" si="66"/>
        <v>-0.3386948083686292</v>
      </c>
      <c r="I320" s="1703" t="s">
        <v>281</v>
      </c>
      <c r="J320" s="2556" t="str">
        <f t="shared" si="89"/>
        <v>---</v>
      </c>
      <c r="K320" s="2594">
        <v>0</v>
      </c>
      <c r="L320" s="1737" t="s">
        <v>777</v>
      </c>
      <c r="M320" s="10"/>
      <c r="N320" s="963">
        <v>43922</v>
      </c>
      <c r="O320" s="946"/>
      <c r="P320" s="950"/>
      <c r="Q320" s="800"/>
      <c r="R320" s="799"/>
      <c r="S320" s="800"/>
      <c r="T320" s="799"/>
      <c r="U320" s="800"/>
      <c r="V320" s="954"/>
      <c r="W320" s="933"/>
      <c r="X320" s="957" t="s">
        <v>777</v>
      </c>
    </row>
    <row r="321" spans="1:24" ht="14.25" customHeight="1">
      <c r="A321" s="2580">
        <v>43952</v>
      </c>
      <c r="B321" s="2615">
        <v>97.261888596083068</v>
      </c>
      <c r="C321" s="2610">
        <f t="shared" si="68"/>
        <v>-0.2120124226756559</v>
      </c>
      <c r="D321" s="614">
        <f t="shared" si="82"/>
        <v>-2.91</v>
      </c>
      <c r="E321" s="965">
        <f t="shared" si="87"/>
        <v>97.528470008326664</v>
      </c>
      <c r="F321" s="521">
        <f t="shared" si="65"/>
        <v>-0.33729739349203669</v>
      </c>
      <c r="G321" s="657">
        <f t="shared" si="88"/>
        <v>98.277291984739733</v>
      </c>
      <c r="H321" s="614">
        <f t="shared" si="66"/>
        <v>-0.33578932831795782</v>
      </c>
      <c r="I321" s="1703" t="s">
        <v>281</v>
      </c>
      <c r="J321" s="2556" t="str">
        <f t="shared" si="89"/>
        <v>---</v>
      </c>
      <c r="K321" s="2594">
        <v>0</v>
      </c>
      <c r="L321" s="1737" t="s">
        <v>778</v>
      </c>
      <c r="M321" s="10"/>
      <c r="N321" s="963">
        <v>43952</v>
      </c>
      <c r="O321" s="946"/>
      <c r="P321" s="950"/>
      <c r="Q321" s="800"/>
      <c r="R321" s="799"/>
      <c r="S321" s="800"/>
      <c r="T321" s="799"/>
      <c r="U321" s="800"/>
      <c r="V321" s="954"/>
      <c r="W321" s="933"/>
      <c r="X321" s="957" t="s">
        <v>778</v>
      </c>
    </row>
    <row r="322" spans="1:24" ht="14.25" customHeight="1">
      <c r="A322" s="2580">
        <v>43983</v>
      </c>
      <c r="B322" s="2615">
        <v>97.245469979355178</v>
      </c>
      <c r="C322" s="2610">
        <f t="shared" si="68"/>
        <v>-1.6418616727889912E-2</v>
      </c>
      <c r="D322" s="614">
        <f t="shared" si="82"/>
        <v>-2.91</v>
      </c>
      <c r="E322" s="965">
        <f t="shared" si="87"/>
        <v>97.32708653139899</v>
      </c>
      <c r="F322" s="521">
        <f t="shared" si="65"/>
        <v>-0.20138347692767411</v>
      </c>
      <c r="G322" s="657">
        <f t="shared" si="88"/>
        <v>97.977255873610815</v>
      </c>
      <c r="H322" s="614">
        <f t="shared" si="66"/>
        <v>-0.30003611112891804</v>
      </c>
      <c r="I322" s="1703" t="s">
        <v>281</v>
      </c>
      <c r="J322" s="2556" t="str">
        <f t="shared" si="89"/>
        <v>谷</v>
      </c>
      <c r="K322" s="2594">
        <v>-1</v>
      </c>
      <c r="L322" s="1737" t="s">
        <v>796</v>
      </c>
      <c r="M322" s="10"/>
      <c r="N322" s="963">
        <v>43983</v>
      </c>
      <c r="O322" s="946"/>
      <c r="P322" s="950"/>
      <c r="Q322" s="800"/>
      <c r="R322" s="799"/>
      <c r="S322" s="800"/>
      <c r="T322" s="799"/>
      <c r="U322" s="800"/>
      <c r="V322" s="954"/>
      <c r="W322" s="933"/>
      <c r="X322" s="957" t="s">
        <v>796</v>
      </c>
    </row>
    <row r="323" spans="1:24" ht="14.25" customHeight="1">
      <c r="A323" s="2580">
        <v>44013</v>
      </c>
      <c r="B323" s="2615">
        <v>97.433177777354345</v>
      </c>
      <c r="C323" s="2610">
        <f t="shared" si="68"/>
        <v>0.18770779799916681</v>
      </c>
      <c r="D323" s="614">
        <f t="shared" si="82"/>
        <v>-2.67</v>
      </c>
      <c r="E323" s="965">
        <f t="shared" si="87"/>
        <v>97.31351211759754</v>
      </c>
      <c r="F323" s="521">
        <f t="shared" si="65"/>
        <v>-1.3574413801450191E-2</v>
      </c>
      <c r="G323" s="657">
        <f t="shared" si="88"/>
        <v>97.746839695552268</v>
      </c>
      <c r="H323" s="614">
        <f t="shared" si="66"/>
        <v>-0.23041617805854742</v>
      </c>
      <c r="I323" s="1703" t="s">
        <v>349</v>
      </c>
      <c r="J323" s="2556" t="str">
        <f t="shared" si="89"/>
        <v>---</v>
      </c>
      <c r="K323" s="2594">
        <v>0</v>
      </c>
      <c r="L323" s="1737" t="s">
        <v>797</v>
      </c>
      <c r="M323" s="10"/>
      <c r="N323" s="963">
        <v>44013</v>
      </c>
      <c r="O323" s="946"/>
      <c r="P323" s="950"/>
      <c r="Q323" s="800"/>
      <c r="R323" s="799"/>
      <c r="S323" s="800"/>
      <c r="T323" s="799"/>
      <c r="U323" s="800"/>
      <c r="V323" s="954"/>
      <c r="W323" s="933"/>
      <c r="X323" s="957" t="s">
        <v>797</v>
      </c>
    </row>
    <row r="324" spans="1:24" ht="14.25" customHeight="1">
      <c r="A324" s="2580">
        <v>44044</v>
      </c>
      <c r="B324" s="2615">
        <v>97.785791067704182</v>
      </c>
      <c r="C324" s="2610">
        <f t="shared" si="68"/>
        <v>0.35261329034983646</v>
      </c>
      <c r="D324" s="614">
        <f t="shared" si="82"/>
        <v>-2.21</v>
      </c>
      <c r="E324" s="965">
        <f t="shared" si="87"/>
        <v>97.488146274804578</v>
      </c>
      <c r="F324" s="521">
        <f t="shared" si="65"/>
        <v>0.17463415720703779</v>
      </c>
      <c r="G324" s="657">
        <f t="shared" si="88"/>
        <v>97.617661375136123</v>
      </c>
      <c r="H324" s="614">
        <f t="shared" si="66"/>
        <v>-0.12917832041614474</v>
      </c>
      <c r="I324" s="1703" t="s">
        <v>349</v>
      </c>
      <c r="J324" s="2556" t="str">
        <f t="shared" si="89"/>
        <v>---</v>
      </c>
      <c r="K324" s="2594">
        <v>0</v>
      </c>
      <c r="L324" s="1737" t="s">
        <v>798</v>
      </c>
      <c r="M324" s="10"/>
      <c r="N324" s="963">
        <v>44044</v>
      </c>
      <c r="O324" s="946"/>
      <c r="P324" s="950"/>
      <c r="Q324" s="800"/>
      <c r="R324" s="799"/>
      <c r="S324" s="800"/>
      <c r="T324" s="799"/>
      <c r="U324" s="800"/>
      <c r="V324" s="954"/>
      <c r="W324" s="933"/>
      <c r="X324" s="957" t="s">
        <v>798</v>
      </c>
    </row>
    <row r="325" spans="1:24" ht="14.25" customHeight="1">
      <c r="A325" s="2580">
        <v>44075</v>
      </c>
      <c r="B325" s="2615">
        <v>98.240710484999326</v>
      </c>
      <c r="C325" s="2610">
        <f t="shared" si="68"/>
        <v>0.45491941729514451</v>
      </c>
      <c r="D325" s="614">
        <f t="shared" si="82"/>
        <v>-1.61</v>
      </c>
      <c r="E325" s="965">
        <f t="shared" si="87"/>
        <v>97.819893110019279</v>
      </c>
      <c r="F325" s="521">
        <f t="shared" si="65"/>
        <v>0.33174683521470172</v>
      </c>
      <c r="G325" s="657">
        <f t="shared" si="88"/>
        <v>97.61293704777043</v>
      </c>
      <c r="H325" s="614">
        <f t="shared" si="66"/>
        <v>-4.7243273656931706E-3</v>
      </c>
      <c r="I325" s="1703" t="s">
        <v>349</v>
      </c>
      <c r="J325" s="2556" t="str">
        <f t="shared" si="89"/>
        <v>---</v>
      </c>
      <c r="K325" s="2594">
        <v>0</v>
      </c>
      <c r="L325" s="1737" t="s">
        <v>799</v>
      </c>
      <c r="M325" s="10"/>
      <c r="N325" s="963">
        <v>44075</v>
      </c>
      <c r="O325" s="946"/>
      <c r="P325" s="950"/>
      <c r="Q325" s="800"/>
      <c r="R325" s="799"/>
      <c r="S325" s="800"/>
      <c r="T325" s="799"/>
      <c r="U325" s="800"/>
      <c r="V325" s="954"/>
      <c r="W325" s="933"/>
      <c r="X325" s="957" t="s">
        <v>799</v>
      </c>
    </row>
    <row r="326" spans="1:24" ht="14.25" customHeight="1">
      <c r="A326" s="2580">
        <v>44105</v>
      </c>
      <c r="B326" s="2615">
        <v>98.699166111594991</v>
      </c>
      <c r="C326" s="2610">
        <f t="shared" si="68"/>
        <v>0.45845562659566497</v>
      </c>
      <c r="D326" s="614">
        <f t="shared" si="82"/>
        <v>-0.92</v>
      </c>
      <c r="E326" s="965">
        <f t="shared" si="87"/>
        <v>98.241889221432828</v>
      </c>
      <c r="F326" s="521">
        <f t="shared" si="65"/>
        <v>0.42199611141354865</v>
      </c>
      <c r="G326" s="657">
        <f t="shared" si="88"/>
        <v>97.734300719407102</v>
      </c>
      <c r="H326" s="614">
        <f t="shared" si="66"/>
        <v>0.12136367163667217</v>
      </c>
      <c r="I326" s="1696" t="s">
        <v>343</v>
      </c>
      <c r="J326" s="2556" t="str">
        <f t="shared" si="89"/>
        <v>---</v>
      </c>
      <c r="K326" s="2594">
        <v>0</v>
      </c>
      <c r="L326" s="1737" t="s">
        <v>799</v>
      </c>
      <c r="M326" s="10"/>
      <c r="N326" s="963">
        <v>44105</v>
      </c>
      <c r="O326" s="946"/>
      <c r="P326" s="950"/>
      <c r="Q326" s="800"/>
      <c r="R326" s="799"/>
      <c r="S326" s="800"/>
      <c r="T326" s="799"/>
      <c r="U326" s="800"/>
      <c r="V326" s="954"/>
      <c r="W326" s="933"/>
      <c r="X326" s="957" t="s">
        <v>800</v>
      </c>
    </row>
    <row r="327" spans="1:24" ht="14.25" customHeight="1">
      <c r="A327" s="2580">
        <v>44136</v>
      </c>
      <c r="B327" s="2615">
        <v>99.135134037718586</v>
      </c>
      <c r="C327" s="2610">
        <f t="shared" si="68"/>
        <v>0.43596792612359536</v>
      </c>
      <c r="D327" s="614">
        <f t="shared" si="82"/>
        <v>-0.21</v>
      </c>
      <c r="E327" s="965">
        <f t="shared" si="87"/>
        <v>98.691670211437625</v>
      </c>
      <c r="F327" s="521">
        <f t="shared" si="65"/>
        <v>0.44978099000479688</v>
      </c>
      <c r="G327" s="657">
        <f t="shared" si="88"/>
        <v>97.971619722115662</v>
      </c>
      <c r="H327" s="614">
        <f t="shared" si="66"/>
        <v>0.23731900270855988</v>
      </c>
      <c r="I327" s="1696" t="s">
        <v>343</v>
      </c>
      <c r="J327" s="2556" t="str">
        <f t="shared" si="89"/>
        <v>---</v>
      </c>
      <c r="K327" s="2594">
        <v>0</v>
      </c>
      <c r="L327" s="1737" t="s">
        <v>801</v>
      </c>
      <c r="M327" s="10"/>
      <c r="N327" s="963">
        <v>44136</v>
      </c>
      <c r="O327" s="946"/>
      <c r="P327" s="950"/>
      <c r="Q327" s="800"/>
      <c r="R327" s="799"/>
      <c r="S327" s="800"/>
      <c r="T327" s="799"/>
      <c r="U327" s="800"/>
      <c r="V327" s="954"/>
      <c r="W327" s="933"/>
      <c r="X327" s="957" t="s">
        <v>801</v>
      </c>
    </row>
    <row r="328" spans="1:24" ht="14.25" customHeight="1">
      <c r="A328" s="2581">
        <v>44166</v>
      </c>
      <c r="B328" s="2615">
        <v>99.539236913226901</v>
      </c>
      <c r="C328" s="2612">
        <f t="shared" si="68"/>
        <v>0.4041028755083147</v>
      </c>
      <c r="D328" s="814">
        <f t="shared" si="82"/>
        <v>0.5</v>
      </c>
      <c r="E328" s="966">
        <f t="shared" si="87"/>
        <v>99.124512354180169</v>
      </c>
      <c r="F328" s="704">
        <f t="shared" ref="F328:F361" si="90">E328-E327</f>
        <v>0.43284214274254396</v>
      </c>
      <c r="G328" s="637">
        <f t="shared" si="88"/>
        <v>98.296955195993363</v>
      </c>
      <c r="H328" s="814">
        <f t="shared" ref="H328:H361" si="91">G328-G327</f>
        <v>0.32533547387770057</v>
      </c>
      <c r="I328" s="1697" t="s">
        <v>343</v>
      </c>
      <c r="J328" s="2556" t="str">
        <f t="shared" si="89"/>
        <v>---</v>
      </c>
      <c r="K328" s="2594">
        <v>0</v>
      </c>
      <c r="L328" s="1767" t="s">
        <v>787</v>
      </c>
      <c r="M328" s="10"/>
      <c r="N328" s="964">
        <v>44166</v>
      </c>
      <c r="O328" s="947"/>
      <c r="P328" s="951"/>
      <c r="Q328" s="938"/>
      <c r="R328" s="937"/>
      <c r="S328" s="938"/>
      <c r="T328" s="937"/>
      <c r="U328" s="938"/>
      <c r="V328" s="955"/>
      <c r="W328" s="948"/>
      <c r="X328" s="958" t="s">
        <v>787</v>
      </c>
    </row>
    <row r="329" spans="1:24" ht="14.25" customHeight="1">
      <c r="A329" s="2580">
        <v>44197</v>
      </c>
      <c r="B329" s="2615">
        <v>99.895374272722663</v>
      </c>
      <c r="C329" s="1764">
        <f t="shared" si="68"/>
        <v>0.35613735949576153</v>
      </c>
      <c r="D329" s="523">
        <f t="shared" si="82"/>
        <v>1.22</v>
      </c>
      <c r="E329" s="521">
        <f t="shared" si="87"/>
        <v>99.523248407889398</v>
      </c>
      <c r="F329" s="697">
        <f t="shared" si="90"/>
        <v>0.3987360537092286</v>
      </c>
      <c r="G329" s="636">
        <f t="shared" si="88"/>
        <v>98.675512952188697</v>
      </c>
      <c r="H329" s="523">
        <f t="shared" si="91"/>
        <v>0.3785577561953346</v>
      </c>
      <c r="I329" s="1696" t="s">
        <v>343</v>
      </c>
      <c r="J329" s="2234" t="str">
        <f t="shared" si="89"/>
        <v>---</v>
      </c>
      <c r="K329" s="2594">
        <v>0</v>
      </c>
      <c r="L329" s="1737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7"/>
      <c r="W329" s="227"/>
      <c r="X329" s="10"/>
    </row>
    <row r="330" spans="1:24">
      <c r="A330" s="2587">
        <v>44228</v>
      </c>
      <c r="B330" s="2615">
        <v>100.20169394532032</v>
      </c>
      <c r="C330" s="1764">
        <f t="shared" ref="C330:C354" si="92">B330-B329</f>
        <v>0.30631967259765247</v>
      </c>
      <c r="D330" s="523">
        <f t="shared" si="82"/>
        <v>1.96</v>
      </c>
      <c r="E330" s="521">
        <f t="shared" si="87"/>
        <v>99.878768377089955</v>
      </c>
      <c r="F330" s="697">
        <f t="shared" si="90"/>
        <v>0.35551996920055728</v>
      </c>
      <c r="G330" s="636">
        <f t="shared" si="88"/>
        <v>99.071015261898125</v>
      </c>
      <c r="H330" s="523">
        <f t="shared" si="91"/>
        <v>0.39550230970942835</v>
      </c>
      <c r="I330" s="1696" t="s">
        <v>343</v>
      </c>
      <c r="J330" s="2234" t="str">
        <f t="shared" si="89"/>
        <v>---</v>
      </c>
      <c r="K330" s="2594">
        <v>0</v>
      </c>
      <c r="L330" s="1738" t="s">
        <v>767</v>
      </c>
    </row>
    <row r="331" spans="1:24">
      <c r="A331" s="2580">
        <v>44256</v>
      </c>
      <c r="B331" s="2615">
        <v>100.44610870240733</v>
      </c>
      <c r="C331" s="1764">
        <f t="shared" si="92"/>
        <v>0.24441475708701432</v>
      </c>
      <c r="D331" s="523">
        <f t="shared" si="82"/>
        <v>2.65</v>
      </c>
      <c r="E331" s="521">
        <f t="shared" si="87"/>
        <v>100.18105897348345</v>
      </c>
      <c r="F331" s="697">
        <f t="shared" si="90"/>
        <v>0.30229059639349032</v>
      </c>
      <c r="G331" s="636">
        <f t="shared" si="88"/>
        <v>99.451060638284289</v>
      </c>
      <c r="H331" s="523">
        <f t="shared" si="91"/>
        <v>0.38004537638616398</v>
      </c>
      <c r="I331" s="1696" t="s">
        <v>343</v>
      </c>
      <c r="J331" s="2234" t="str">
        <f t="shared" si="89"/>
        <v>---</v>
      </c>
      <c r="K331" s="2594">
        <v>0</v>
      </c>
      <c r="L331" s="1737" t="s">
        <v>776</v>
      </c>
      <c r="M331" s="10"/>
    </row>
    <row r="332" spans="1:24">
      <c r="A332" s="2580">
        <v>44287</v>
      </c>
      <c r="B332" s="2615">
        <v>100.6132687087651</v>
      </c>
      <c r="C332" s="1764">
        <f t="shared" si="92"/>
        <v>0.16716000635777561</v>
      </c>
      <c r="D332" s="523">
        <f t="shared" si="82"/>
        <v>3.22</v>
      </c>
      <c r="E332" s="521">
        <f t="shared" si="87"/>
        <v>100.42035711883091</v>
      </c>
      <c r="F332" s="697">
        <f t="shared" si="90"/>
        <v>0.23929814534746185</v>
      </c>
      <c r="G332" s="636">
        <f t="shared" si="88"/>
        <v>99.789997527393695</v>
      </c>
      <c r="H332" s="523">
        <f t="shared" si="91"/>
        <v>0.33893688910940512</v>
      </c>
      <c r="I332" s="1696" t="s">
        <v>343</v>
      </c>
      <c r="J332" s="2234" t="str">
        <f t="shared" si="89"/>
        <v>---</v>
      </c>
      <c r="K332" s="2594">
        <v>0</v>
      </c>
      <c r="L332" s="1737" t="s">
        <v>777</v>
      </c>
      <c r="M332" s="10"/>
    </row>
    <row r="333" spans="1:24">
      <c r="A333" s="2580">
        <v>44317</v>
      </c>
      <c r="B333" s="2615">
        <v>100.69130255384925</v>
      </c>
      <c r="C333" s="1764">
        <f t="shared" si="92"/>
        <v>7.8033845084149789E-2</v>
      </c>
      <c r="D333" s="523">
        <f t="shared" si="82"/>
        <v>3.53</v>
      </c>
      <c r="E333" s="521">
        <f t="shared" si="87"/>
        <v>100.58355998834055</v>
      </c>
      <c r="F333" s="697">
        <f t="shared" si="90"/>
        <v>0.16320286950964658</v>
      </c>
      <c r="G333" s="636">
        <f t="shared" si="88"/>
        <v>100.07458844771574</v>
      </c>
      <c r="H333" s="523">
        <f t="shared" si="91"/>
        <v>0.2845909203220458</v>
      </c>
      <c r="I333" s="1696" t="s">
        <v>343</v>
      </c>
      <c r="J333" s="2234" t="str">
        <f t="shared" si="89"/>
        <v>---</v>
      </c>
      <c r="K333" s="2594">
        <v>0</v>
      </c>
      <c r="L333" s="1737" t="s">
        <v>778</v>
      </c>
      <c r="M333" s="10"/>
    </row>
    <row r="334" spans="1:24">
      <c r="A334" s="2580">
        <v>44348</v>
      </c>
      <c r="B334" s="2615">
        <v>100.69264435554783</v>
      </c>
      <c r="C334" s="1764">
        <f t="shared" si="92"/>
        <v>1.3418016985724535E-3</v>
      </c>
      <c r="D334" s="523">
        <f t="shared" si="82"/>
        <v>3.54</v>
      </c>
      <c r="E334" s="521">
        <f t="shared" si="87"/>
        <v>100.66573853938739</v>
      </c>
      <c r="F334" s="697">
        <f t="shared" si="90"/>
        <v>8.2178551046837356E-2</v>
      </c>
      <c r="G334" s="636">
        <f t="shared" si="88"/>
        <v>100.29708992169135</v>
      </c>
      <c r="H334" s="523">
        <f t="shared" si="91"/>
        <v>0.22250147397561193</v>
      </c>
      <c r="I334" s="1696" t="s">
        <v>343</v>
      </c>
      <c r="J334" s="2234" t="str">
        <f t="shared" si="89"/>
        <v>---</v>
      </c>
      <c r="K334" s="2594">
        <v>0</v>
      </c>
      <c r="L334" s="1737" t="s">
        <v>796</v>
      </c>
      <c r="M334" s="10"/>
    </row>
    <row r="335" spans="1:24">
      <c r="A335" s="2580">
        <v>44378</v>
      </c>
      <c r="B335" s="2615">
        <v>100.64850668665591</v>
      </c>
      <c r="C335" s="1764">
        <f t="shared" si="92"/>
        <v>-4.4137668891920612E-2</v>
      </c>
      <c r="D335" s="523">
        <f t="shared" si="82"/>
        <v>3.3</v>
      </c>
      <c r="E335" s="521">
        <f t="shared" si="87"/>
        <v>100.67748453201766</v>
      </c>
      <c r="F335" s="697">
        <f t="shared" si="90"/>
        <v>1.174599263026721E-2</v>
      </c>
      <c r="G335" s="636">
        <f t="shared" si="88"/>
        <v>100.4555570321812</v>
      </c>
      <c r="H335" s="523">
        <f t="shared" si="91"/>
        <v>0.15846711048985185</v>
      </c>
      <c r="I335" s="1703" t="s">
        <v>281</v>
      </c>
      <c r="J335" s="2234" t="str">
        <f t="shared" si="89"/>
        <v>---</v>
      </c>
      <c r="K335" s="2594">
        <v>0</v>
      </c>
      <c r="L335" s="1737" t="s">
        <v>797</v>
      </c>
      <c r="M335" s="10"/>
    </row>
    <row r="336" spans="1:24">
      <c r="A336" s="2580">
        <v>44409</v>
      </c>
      <c r="B336" s="2615">
        <v>100.58248068174309</v>
      </c>
      <c r="C336" s="1764">
        <f t="shared" si="92"/>
        <v>-6.6026004912814074E-2</v>
      </c>
      <c r="D336" s="523">
        <f t="shared" si="82"/>
        <v>2.86</v>
      </c>
      <c r="E336" s="521">
        <f t="shared" ref="E336" si="93">SUM(B334:B336)/3</f>
        <v>100.64121057464894</v>
      </c>
      <c r="F336" s="697">
        <f t="shared" si="90"/>
        <v>-3.6273957368720744E-2</v>
      </c>
      <c r="G336" s="636">
        <f t="shared" ref="G336" si="94">SUM(B330:B336)/7</f>
        <v>100.55371509061267</v>
      </c>
      <c r="H336" s="523">
        <f t="shared" si="91"/>
        <v>9.8158058431465633E-2</v>
      </c>
      <c r="I336" s="1703" t="s">
        <v>281</v>
      </c>
      <c r="J336" s="2234" t="str">
        <f t="shared" si="89"/>
        <v>---</v>
      </c>
      <c r="K336" s="2594">
        <v>0</v>
      </c>
      <c r="L336" s="1737" t="s">
        <v>798</v>
      </c>
      <c r="M336" s="10"/>
    </row>
    <row r="337" spans="1:13">
      <c r="A337" s="2580">
        <v>44440</v>
      </c>
      <c r="B337" s="2615">
        <v>100.5279936851947</v>
      </c>
      <c r="C337" s="1764">
        <f t="shared" si="92"/>
        <v>-5.4486996548391176E-2</v>
      </c>
      <c r="D337" s="523">
        <f t="shared" si="82"/>
        <v>2.33</v>
      </c>
      <c r="E337" s="521">
        <f t="shared" ref="E337:E357" si="95">SUM(B335:B337)/3</f>
        <v>100.58632701786456</v>
      </c>
      <c r="F337" s="697">
        <f t="shared" si="90"/>
        <v>-5.4883556784375287E-2</v>
      </c>
      <c r="G337" s="636">
        <f t="shared" ref="G337:G353" si="96">SUM(B331:B337)/7</f>
        <v>100.60032933916617</v>
      </c>
      <c r="H337" s="523">
        <f t="shared" si="91"/>
        <v>4.6614248553495941E-2</v>
      </c>
      <c r="I337" s="1703" t="s">
        <v>803</v>
      </c>
      <c r="J337" s="2234" t="str">
        <f t="shared" si="89"/>
        <v>---</v>
      </c>
      <c r="K337" s="2594">
        <v>0</v>
      </c>
      <c r="L337" s="1737" t="s">
        <v>799</v>
      </c>
      <c r="M337" s="10"/>
    </row>
    <row r="338" spans="1:13">
      <c r="A338" s="2580">
        <v>44470</v>
      </c>
      <c r="B338" s="2615">
        <v>100.52864339888406</v>
      </c>
      <c r="C338" s="1764">
        <f t="shared" si="92"/>
        <v>6.4971368935573537E-4</v>
      </c>
      <c r="D338" s="523">
        <f t="shared" si="82"/>
        <v>1.85</v>
      </c>
      <c r="E338" s="521">
        <f t="shared" si="95"/>
        <v>100.5463725886073</v>
      </c>
      <c r="F338" s="697">
        <f t="shared" si="90"/>
        <v>-3.9954429257264223E-2</v>
      </c>
      <c r="G338" s="636">
        <f t="shared" si="96"/>
        <v>100.6121200100914</v>
      </c>
      <c r="H338" s="523">
        <f t="shared" si="91"/>
        <v>1.1790670925236668E-2</v>
      </c>
      <c r="I338" s="1703" t="s">
        <v>281</v>
      </c>
      <c r="J338" s="2234" t="str">
        <f t="shared" si="89"/>
        <v>---</v>
      </c>
      <c r="K338" s="2594">
        <v>0</v>
      </c>
      <c r="L338" s="1737" t="s">
        <v>799</v>
      </c>
      <c r="M338" s="10"/>
    </row>
    <row r="339" spans="1:13">
      <c r="A339" s="2580">
        <v>44501</v>
      </c>
      <c r="B339" s="2615">
        <v>100.57235109560058</v>
      </c>
      <c r="C339" s="1764">
        <f t="shared" si="92"/>
        <v>4.3707696716523969E-2</v>
      </c>
      <c r="D339" s="523">
        <f t="shared" si="82"/>
        <v>1.45</v>
      </c>
      <c r="E339" s="521">
        <f t="shared" si="95"/>
        <v>100.54299605989313</v>
      </c>
      <c r="F339" s="697">
        <f t="shared" si="90"/>
        <v>-3.3765287141704903E-3</v>
      </c>
      <c r="G339" s="636">
        <f t="shared" si="96"/>
        <v>100.6062746367822</v>
      </c>
      <c r="H339" s="523">
        <f t="shared" si="91"/>
        <v>-5.8453733091994309E-3</v>
      </c>
      <c r="I339" s="1703" t="s">
        <v>281</v>
      </c>
      <c r="J339" s="2234" t="str">
        <f t="shared" si="89"/>
        <v>---</v>
      </c>
      <c r="K339" s="2594">
        <v>0</v>
      </c>
      <c r="L339" s="1737" t="s">
        <v>801</v>
      </c>
      <c r="M339" s="10"/>
    </row>
    <row r="340" spans="1:13">
      <c r="A340" s="2580">
        <v>44531</v>
      </c>
      <c r="B340" s="2615">
        <v>100.64071761210872</v>
      </c>
      <c r="C340" s="1764">
        <f t="shared" si="92"/>
        <v>6.8366516508135078E-2</v>
      </c>
      <c r="D340" s="523">
        <f t="shared" si="82"/>
        <v>1.1100000000000001</v>
      </c>
      <c r="E340" s="521">
        <f t="shared" si="95"/>
        <v>100.58057070219779</v>
      </c>
      <c r="F340" s="697">
        <f t="shared" si="90"/>
        <v>3.757464230466212E-2</v>
      </c>
      <c r="G340" s="636">
        <f t="shared" si="96"/>
        <v>100.59904821653355</v>
      </c>
      <c r="H340" s="523">
        <f t="shared" si="91"/>
        <v>-7.2264202486564955E-3</v>
      </c>
      <c r="I340" s="1703" t="s">
        <v>281</v>
      </c>
      <c r="J340" s="2234" t="str">
        <f t="shared" si="89"/>
        <v>---</v>
      </c>
      <c r="K340" s="2594">
        <v>0</v>
      </c>
      <c r="L340" s="1737" t="s">
        <v>787</v>
      </c>
      <c r="M340" s="10"/>
    </row>
    <row r="341" spans="1:13">
      <c r="A341" s="2588">
        <v>44562</v>
      </c>
      <c r="B341" s="2615">
        <v>100.72233472265928</v>
      </c>
      <c r="C341" s="2611">
        <f t="shared" si="92"/>
        <v>8.1617110550567418E-2</v>
      </c>
      <c r="D341" s="1035">
        <f t="shared" si="82"/>
        <v>0.83</v>
      </c>
      <c r="E341" s="967">
        <f t="shared" si="95"/>
        <v>100.64513447678952</v>
      </c>
      <c r="F341" s="1190">
        <f t="shared" si="90"/>
        <v>6.4563774591732681E-2</v>
      </c>
      <c r="G341" s="656">
        <f t="shared" si="96"/>
        <v>100.60328969754949</v>
      </c>
      <c r="H341" s="1035">
        <f t="shared" si="91"/>
        <v>4.2414810159385752E-3</v>
      </c>
      <c r="I341" s="1735" t="s">
        <v>281</v>
      </c>
      <c r="J341" s="53" t="str">
        <f t="shared" si="89"/>
        <v>---</v>
      </c>
      <c r="K341" s="2594">
        <v>0</v>
      </c>
      <c r="L341" s="1689" t="s">
        <v>759</v>
      </c>
    </row>
    <row r="342" spans="1:13">
      <c r="A342" s="2587">
        <v>44593</v>
      </c>
      <c r="B342" s="2615">
        <v>100.81163914319322</v>
      </c>
      <c r="C342" s="2610">
        <f t="shared" si="92"/>
        <v>8.9304420533935058E-2</v>
      </c>
      <c r="D342" s="523">
        <f t="shared" si="82"/>
        <v>0.61</v>
      </c>
      <c r="E342" s="965">
        <f t="shared" si="95"/>
        <v>100.72489715932041</v>
      </c>
      <c r="F342" s="697">
        <f t="shared" si="90"/>
        <v>7.9762682530883922E-2</v>
      </c>
      <c r="G342" s="657">
        <f t="shared" si="96"/>
        <v>100.62659433419768</v>
      </c>
      <c r="H342" s="523">
        <f t="shared" si="91"/>
        <v>2.330463664819149E-2</v>
      </c>
      <c r="I342" s="1703" t="s">
        <v>350</v>
      </c>
      <c r="J342" s="2234" t="str">
        <f t="shared" si="89"/>
        <v>---</v>
      </c>
      <c r="K342" s="2594">
        <v>0</v>
      </c>
      <c r="L342" s="1682" t="s">
        <v>767</v>
      </c>
    </row>
    <row r="343" spans="1:13">
      <c r="A343" s="2580">
        <v>44621</v>
      </c>
      <c r="B343" s="2615">
        <v>100.90810826426893</v>
      </c>
      <c r="C343" s="2610">
        <f t="shared" si="92"/>
        <v>9.6469121075713815E-2</v>
      </c>
      <c r="D343" s="523">
        <f t="shared" si="82"/>
        <v>0.46</v>
      </c>
      <c r="E343" s="965">
        <f t="shared" si="95"/>
        <v>100.81402737670714</v>
      </c>
      <c r="F343" s="697">
        <f t="shared" si="90"/>
        <v>8.9130217386738764E-2</v>
      </c>
      <c r="G343" s="657">
        <f t="shared" si="96"/>
        <v>100.67311256027278</v>
      </c>
      <c r="H343" s="523">
        <f t="shared" si="91"/>
        <v>4.6518226075107805E-2</v>
      </c>
      <c r="I343" s="1703" t="s">
        <v>350</v>
      </c>
      <c r="J343" s="2234" t="str">
        <f t="shared" si="89"/>
        <v>---</v>
      </c>
      <c r="K343" s="2594">
        <v>0</v>
      </c>
      <c r="L343" s="1682" t="s">
        <v>776</v>
      </c>
    </row>
    <row r="344" spans="1:13">
      <c r="A344" s="2580">
        <v>44652</v>
      </c>
      <c r="B344" s="2615">
        <v>100.97814831196605</v>
      </c>
      <c r="C344" s="2610">
        <f t="shared" si="92"/>
        <v>7.0040047697119689E-2</v>
      </c>
      <c r="D344" s="523">
        <f t="shared" si="82"/>
        <v>0.36</v>
      </c>
      <c r="E344" s="965">
        <f t="shared" si="95"/>
        <v>100.89929857314273</v>
      </c>
      <c r="F344" s="697">
        <f t="shared" si="90"/>
        <v>8.5271196435584784E-2</v>
      </c>
      <c r="G344" s="657">
        <f t="shared" si="96"/>
        <v>100.73742036409726</v>
      </c>
      <c r="H344" s="523">
        <f t="shared" si="91"/>
        <v>6.430780382447665E-2</v>
      </c>
      <c r="I344" s="1703" t="s">
        <v>343</v>
      </c>
      <c r="J344" s="2234" t="str">
        <f t="shared" si="89"/>
        <v>---</v>
      </c>
      <c r="K344" s="2594">
        <v>0</v>
      </c>
      <c r="L344" s="1682" t="s">
        <v>777</v>
      </c>
    </row>
    <row r="345" spans="1:13">
      <c r="A345" s="2580">
        <v>44682</v>
      </c>
      <c r="B345" s="2615">
        <v>101.01140669097748</v>
      </c>
      <c r="C345" s="2610">
        <f t="shared" si="92"/>
        <v>3.3258379011428474E-2</v>
      </c>
      <c r="D345" s="523">
        <f t="shared" si="82"/>
        <v>0.32</v>
      </c>
      <c r="E345" s="965">
        <f t="shared" si="95"/>
        <v>100.96588775573748</v>
      </c>
      <c r="F345" s="697">
        <f t="shared" si="90"/>
        <v>6.6589182594753993E-2</v>
      </c>
      <c r="G345" s="657">
        <f t="shared" si="96"/>
        <v>100.80638654868206</v>
      </c>
      <c r="H345" s="523">
        <f t="shared" si="91"/>
        <v>6.8966184584795087E-2</v>
      </c>
      <c r="I345" s="1703" t="s">
        <v>343</v>
      </c>
      <c r="J345" s="2234" t="str">
        <f t="shared" si="89"/>
        <v>---</v>
      </c>
      <c r="K345" s="2594">
        <v>0</v>
      </c>
      <c r="L345" s="1682" t="s">
        <v>778</v>
      </c>
    </row>
    <row r="346" spans="1:13">
      <c r="A346" s="2580">
        <v>44713</v>
      </c>
      <c r="B346" s="2615">
        <v>101.02474714045663</v>
      </c>
      <c r="C346" s="2610">
        <f t="shared" si="92"/>
        <v>1.3340449479144922E-2</v>
      </c>
      <c r="D346" s="523">
        <f t="shared" si="82"/>
        <v>0.33</v>
      </c>
      <c r="E346" s="965">
        <f t="shared" si="95"/>
        <v>101.00476738113338</v>
      </c>
      <c r="F346" s="697">
        <f t="shared" si="90"/>
        <v>3.8879625395892958E-2</v>
      </c>
      <c r="G346" s="657">
        <f t="shared" si="96"/>
        <v>100.87101455509004</v>
      </c>
      <c r="H346" s="523">
        <f t="shared" si="91"/>
        <v>6.4628006407986049E-2</v>
      </c>
      <c r="I346" s="1703" t="s">
        <v>343</v>
      </c>
      <c r="J346" s="2234" t="str">
        <f t="shared" si="89"/>
        <v>山</v>
      </c>
      <c r="K346" s="2594">
        <v>1</v>
      </c>
      <c r="L346" s="1682" t="s">
        <v>796</v>
      </c>
    </row>
    <row r="347" spans="1:13">
      <c r="A347" s="2580">
        <v>44743</v>
      </c>
      <c r="B347" s="2615">
        <v>101.00052146455604</v>
      </c>
      <c r="C347" s="2610">
        <f t="shared" si="92"/>
        <v>-2.4225675900581223E-2</v>
      </c>
      <c r="D347" s="523">
        <f t="shared" si="82"/>
        <v>0.35</v>
      </c>
      <c r="E347" s="965">
        <f t="shared" si="95"/>
        <v>101.01222509866336</v>
      </c>
      <c r="F347" s="697">
        <f t="shared" si="90"/>
        <v>7.4577175299879173E-3</v>
      </c>
      <c r="G347" s="657">
        <f t="shared" si="96"/>
        <v>100.92241510543967</v>
      </c>
      <c r="H347" s="523">
        <f t="shared" si="91"/>
        <v>5.1400550349626428E-2</v>
      </c>
      <c r="I347" s="1703" t="s">
        <v>343</v>
      </c>
      <c r="J347" s="2234" t="str">
        <f t="shared" si="89"/>
        <v>---</v>
      </c>
      <c r="K347" s="2594">
        <v>0</v>
      </c>
      <c r="L347" s="1682" t="s">
        <v>797</v>
      </c>
    </row>
    <row r="348" spans="1:13">
      <c r="A348" s="2580">
        <v>44774</v>
      </c>
      <c r="B348" s="2615">
        <v>100.94838622251933</v>
      </c>
      <c r="C348" s="2610">
        <f t="shared" si="92"/>
        <v>-5.213524203671227E-2</v>
      </c>
      <c r="D348" s="523">
        <f t="shared" si="82"/>
        <v>0.36</v>
      </c>
      <c r="E348" s="965">
        <f t="shared" si="95"/>
        <v>100.99121827584401</v>
      </c>
      <c r="F348" s="697">
        <f t="shared" si="90"/>
        <v>-2.1006822819359172E-2</v>
      </c>
      <c r="G348" s="657">
        <f t="shared" si="96"/>
        <v>100.95470817684824</v>
      </c>
      <c r="H348" s="523">
        <f t="shared" si="91"/>
        <v>3.2293071408574292E-2</v>
      </c>
      <c r="I348" s="1703" t="s">
        <v>343</v>
      </c>
      <c r="J348" s="2234" t="str">
        <f t="shared" si="89"/>
        <v>---</v>
      </c>
      <c r="K348" s="2594">
        <v>0</v>
      </c>
      <c r="L348" s="1682" t="s">
        <v>798</v>
      </c>
    </row>
    <row r="349" spans="1:13">
      <c r="A349" s="2580">
        <v>44805</v>
      </c>
      <c r="B349" s="2615">
        <v>100.87636323793109</v>
      </c>
      <c r="C349" s="2610">
        <f t="shared" si="92"/>
        <v>-7.2022984588244299E-2</v>
      </c>
      <c r="D349" s="523">
        <f t="shared" si="82"/>
        <v>0.35</v>
      </c>
      <c r="E349" s="965">
        <f t="shared" si="95"/>
        <v>100.94175697500215</v>
      </c>
      <c r="F349" s="697">
        <f t="shared" si="90"/>
        <v>-4.9461300841855405E-2</v>
      </c>
      <c r="G349" s="657">
        <f t="shared" si="96"/>
        <v>100.96395447609652</v>
      </c>
      <c r="H349" s="523">
        <f t="shared" si="91"/>
        <v>9.2462992482751361E-3</v>
      </c>
      <c r="I349" s="1703" t="s">
        <v>343</v>
      </c>
      <c r="J349" s="2234" t="str">
        <f t="shared" si="89"/>
        <v>---</v>
      </c>
      <c r="K349" s="2594">
        <v>0</v>
      </c>
      <c r="L349" s="1682" t="s">
        <v>799</v>
      </c>
    </row>
    <row r="350" spans="1:13">
      <c r="A350" s="2580">
        <v>44835</v>
      </c>
      <c r="B350" s="2615">
        <v>100.80009606095631</v>
      </c>
      <c r="C350" s="2610">
        <f t="shared" si="92"/>
        <v>-7.6267176974781137E-2</v>
      </c>
      <c r="D350" s="523">
        <f t="shared" ref="D350:D372" si="97">ROUND((B350-B338)/B338*100,2)</f>
        <v>0.27</v>
      </c>
      <c r="E350" s="965">
        <f t="shared" si="95"/>
        <v>100.87494850713557</v>
      </c>
      <c r="F350" s="697">
        <f t="shared" si="90"/>
        <v>-6.6808467866579235E-2</v>
      </c>
      <c r="G350" s="657">
        <f t="shared" si="96"/>
        <v>100.94852416133756</v>
      </c>
      <c r="H350" s="523">
        <f t="shared" si="91"/>
        <v>-1.543031475895873E-2</v>
      </c>
      <c r="I350" s="1703" t="s">
        <v>803</v>
      </c>
      <c r="J350" s="2234" t="str">
        <f t="shared" si="89"/>
        <v>---</v>
      </c>
      <c r="K350" s="2594">
        <v>0</v>
      </c>
      <c r="L350" s="1682" t="s">
        <v>800</v>
      </c>
    </row>
    <row r="351" spans="1:13">
      <c r="A351" s="2580">
        <v>44866</v>
      </c>
      <c r="B351" s="2615">
        <v>100.70347933980204</v>
      </c>
      <c r="C351" s="2610">
        <f t="shared" si="92"/>
        <v>-9.6616721154262564E-2</v>
      </c>
      <c r="D351" s="523">
        <f t="shared" si="97"/>
        <v>0.13</v>
      </c>
      <c r="E351" s="965">
        <f t="shared" si="95"/>
        <v>100.79331287956313</v>
      </c>
      <c r="F351" s="697">
        <f t="shared" si="90"/>
        <v>-8.1635627572438807E-2</v>
      </c>
      <c r="G351" s="657">
        <f t="shared" si="96"/>
        <v>100.9092857367427</v>
      </c>
      <c r="H351" s="523">
        <f t="shared" si="91"/>
        <v>-3.9238424594856269E-2</v>
      </c>
      <c r="I351" s="1703" t="s">
        <v>803</v>
      </c>
      <c r="J351" s="2234" t="str">
        <f t="shared" si="89"/>
        <v>---</v>
      </c>
      <c r="K351" s="2594">
        <v>0</v>
      </c>
      <c r="L351" s="1682" t="s">
        <v>801</v>
      </c>
    </row>
    <row r="352" spans="1:13">
      <c r="A352" s="2581">
        <v>44896</v>
      </c>
      <c r="B352" s="2615">
        <v>100.58139100754504</v>
      </c>
      <c r="C352" s="2612">
        <f t="shared" si="92"/>
        <v>-0.12208833225700744</v>
      </c>
      <c r="D352" s="654">
        <f t="shared" si="97"/>
        <v>-0.06</v>
      </c>
      <c r="E352" s="966">
        <f t="shared" si="95"/>
        <v>100.6949888027678</v>
      </c>
      <c r="F352" s="698">
        <f t="shared" si="90"/>
        <v>-9.8324076795336168E-2</v>
      </c>
      <c r="G352" s="637">
        <f t="shared" si="96"/>
        <v>100.84785492482378</v>
      </c>
      <c r="H352" s="654">
        <f t="shared" si="91"/>
        <v>-6.1430811918924633E-2</v>
      </c>
      <c r="I352" s="1734" t="s">
        <v>281</v>
      </c>
      <c r="J352" s="2603" t="str">
        <f t="shared" si="89"/>
        <v>---</v>
      </c>
      <c r="K352" s="2594">
        <v>0</v>
      </c>
      <c r="L352" s="1687" t="s">
        <v>787</v>
      </c>
    </row>
    <row r="353" spans="1:12">
      <c r="A353" s="2587">
        <v>44927</v>
      </c>
      <c r="B353" s="2615">
        <v>100.45259877468139</v>
      </c>
      <c r="C353" s="1764">
        <f t="shared" si="92"/>
        <v>-0.12879223286364549</v>
      </c>
      <c r="D353" s="523">
        <f t="shared" si="97"/>
        <v>-0.27</v>
      </c>
      <c r="E353" s="521">
        <f t="shared" si="95"/>
        <v>100.57915637400949</v>
      </c>
      <c r="F353" s="697">
        <f t="shared" si="90"/>
        <v>-0.1158324287583099</v>
      </c>
      <c r="G353" s="636">
        <f t="shared" si="96"/>
        <v>100.76611944399875</v>
      </c>
      <c r="H353" s="523">
        <f t="shared" si="91"/>
        <v>-8.1735480825031459E-2</v>
      </c>
      <c r="I353" s="1703" t="s">
        <v>281</v>
      </c>
      <c r="J353" s="2234" t="str">
        <f t="shared" si="89"/>
        <v>---</v>
      </c>
      <c r="K353" s="2594">
        <v>0</v>
      </c>
      <c r="L353" s="1682" t="s">
        <v>759</v>
      </c>
    </row>
    <row r="354" spans="1:12">
      <c r="A354" s="2587">
        <v>44958</v>
      </c>
      <c r="B354" s="2615">
        <v>100.32735932122962</v>
      </c>
      <c r="C354" s="1764">
        <f t="shared" si="92"/>
        <v>-0.12523945345176912</v>
      </c>
      <c r="D354" s="523">
        <f t="shared" si="97"/>
        <v>-0.48</v>
      </c>
      <c r="E354" s="521">
        <f t="shared" si="95"/>
        <v>100.45378303448535</v>
      </c>
      <c r="F354" s="521">
        <f t="shared" si="90"/>
        <v>-0.12537333952413121</v>
      </c>
      <c r="G354" s="636">
        <f t="shared" ref="G354:G357" si="98">SUM(B348:B354)/7</f>
        <v>100.66995342352355</v>
      </c>
      <c r="H354" s="523">
        <f t="shared" si="91"/>
        <v>-9.6166020475195069E-2</v>
      </c>
      <c r="I354" s="1703" t="s">
        <v>281</v>
      </c>
      <c r="J354" s="2234" t="str">
        <f t="shared" si="89"/>
        <v>---</v>
      </c>
      <c r="K354" s="2594">
        <v>0</v>
      </c>
      <c r="L354" s="1682" t="s">
        <v>767</v>
      </c>
    </row>
    <row r="355" spans="1:12">
      <c r="A355" s="2580">
        <v>44986</v>
      </c>
      <c r="B355" s="2615">
        <v>100.23669225603598</v>
      </c>
      <c r="C355" s="1764">
        <f t="shared" ref="C355:C361" si="99">B355-B354</f>
        <v>-9.0667065193642316E-2</v>
      </c>
      <c r="D355" s="523">
        <f t="shared" si="97"/>
        <v>-0.67</v>
      </c>
      <c r="E355" s="521">
        <f t="shared" si="95"/>
        <v>100.33888345064899</v>
      </c>
      <c r="F355" s="697">
        <f t="shared" si="90"/>
        <v>-0.11489958383636178</v>
      </c>
      <c r="G355" s="636">
        <f t="shared" si="98"/>
        <v>100.56828285688307</v>
      </c>
      <c r="H355" s="523">
        <f t="shared" si="91"/>
        <v>-0.10167056664047891</v>
      </c>
      <c r="I355" s="1703" t="s">
        <v>281</v>
      </c>
      <c r="J355" s="2234" t="str">
        <f t="shared" si="89"/>
        <v>---</v>
      </c>
      <c r="K355" s="2594">
        <v>0</v>
      </c>
      <c r="L355" s="1682" t="s">
        <v>776</v>
      </c>
    </row>
    <row r="356" spans="1:12">
      <c r="A356" s="2580">
        <v>45017</v>
      </c>
      <c r="B356" s="2615">
        <v>100.17828379798645</v>
      </c>
      <c r="C356" s="1764">
        <f t="shared" si="99"/>
        <v>-5.8408458049527212E-2</v>
      </c>
      <c r="D356" s="523">
        <f t="shared" si="97"/>
        <v>-0.79</v>
      </c>
      <c r="E356" s="521">
        <f t="shared" si="95"/>
        <v>100.24744512508403</v>
      </c>
      <c r="F356" s="697">
        <f t="shared" si="90"/>
        <v>-9.1438325564965339E-2</v>
      </c>
      <c r="G356" s="636">
        <f t="shared" si="98"/>
        <v>100.46855722260526</v>
      </c>
      <c r="H356" s="523">
        <f t="shared" si="91"/>
        <v>-9.9725634277817221E-2</v>
      </c>
      <c r="I356" s="1703" t="s">
        <v>281</v>
      </c>
      <c r="J356" s="2234" t="str">
        <f t="shared" si="89"/>
        <v>---</v>
      </c>
      <c r="K356" s="2594">
        <v>0</v>
      </c>
      <c r="L356" s="1682" t="s">
        <v>777</v>
      </c>
    </row>
    <row r="357" spans="1:12">
      <c r="A357" s="2580">
        <v>45047</v>
      </c>
      <c r="B357" s="2615">
        <v>100.13270115549933</v>
      </c>
      <c r="C357" s="1764">
        <f t="shared" si="99"/>
        <v>-4.5582642487119074E-2</v>
      </c>
      <c r="D357" s="523">
        <f t="shared" si="97"/>
        <v>-0.87</v>
      </c>
      <c r="E357" s="521">
        <f t="shared" si="95"/>
        <v>100.18255906984058</v>
      </c>
      <c r="F357" s="697">
        <f t="shared" si="90"/>
        <v>-6.4886055243448482E-2</v>
      </c>
      <c r="G357" s="636">
        <f t="shared" si="98"/>
        <v>100.37321509325427</v>
      </c>
      <c r="H357" s="523">
        <f t="shared" si="91"/>
        <v>-9.5342129350981963E-2</v>
      </c>
      <c r="I357" s="1703" t="s">
        <v>350</v>
      </c>
      <c r="J357" s="2234" t="str">
        <f t="shared" si="89"/>
        <v>---</v>
      </c>
      <c r="K357" s="2594">
        <v>0</v>
      </c>
      <c r="L357" s="1682" t="s">
        <v>778</v>
      </c>
    </row>
    <row r="358" spans="1:12">
      <c r="A358" s="2580">
        <v>45078</v>
      </c>
      <c r="B358" s="2615">
        <v>100.09455994051004</v>
      </c>
      <c r="C358" s="1764">
        <f t="shared" si="99"/>
        <v>-3.8141214989295236E-2</v>
      </c>
      <c r="D358" s="523">
        <f t="shared" si="97"/>
        <v>-0.92</v>
      </c>
      <c r="E358" s="521">
        <f t="shared" ref="E358:E361" si="100">SUM(B356:B358)/3</f>
        <v>100.13518163133195</v>
      </c>
      <c r="F358" s="697">
        <f t="shared" si="90"/>
        <v>-4.7377438508632963E-2</v>
      </c>
      <c r="G358" s="636">
        <f t="shared" ref="G358:G361" si="101">SUM(B352:B358)/7</f>
        <v>100.28622660764113</v>
      </c>
      <c r="H358" s="523">
        <f t="shared" si="91"/>
        <v>-8.6988485613147759E-2</v>
      </c>
      <c r="I358" s="1703" t="s">
        <v>343</v>
      </c>
      <c r="J358" s="2234" t="str">
        <f t="shared" si="89"/>
        <v>---</v>
      </c>
      <c r="K358" s="2594">
        <v>0</v>
      </c>
      <c r="L358" s="1682" t="s">
        <v>796</v>
      </c>
    </row>
    <row r="359" spans="1:12">
      <c r="A359" s="2580">
        <v>45108</v>
      </c>
      <c r="B359" s="2615">
        <v>100.05413976047457</v>
      </c>
      <c r="C359" s="1764">
        <f t="shared" si="99"/>
        <v>-4.0420180035468434E-2</v>
      </c>
      <c r="D359" s="523">
        <f t="shared" si="97"/>
        <v>-0.94</v>
      </c>
      <c r="E359" s="521">
        <f t="shared" si="100"/>
        <v>100.09380028549465</v>
      </c>
      <c r="F359" s="697">
        <f t="shared" si="90"/>
        <v>-4.1381345837294248E-2</v>
      </c>
      <c r="G359" s="636">
        <f t="shared" si="101"/>
        <v>100.21090500091677</v>
      </c>
      <c r="H359" s="523">
        <f t="shared" si="91"/>
        <v>-7.5321606724358503E-2</v>
      </c>
      <c r="I359" s="1703" t="s">
        <v>343</v>
      </c>
      <c r="J359" s="2234" t="str">
        <f t="shared" si="89"/>
        <v>---</v>
      </c>
      <c r="K359" s="2594">
        <v>0</v>
      </c>
      <c r="L359" s="1682" t="s">
        <v>797</v>
      </c>
    </row>
    <row r="360" spans="1:12">
      <c r="A360" s="2580">
        <v>45139</v>
      </c>
      <c r="B360" s="2615">
        <v>99.968514972910441</v>
      </c>
      <c r="C360" s="1764">
        <f t="shared" si="99"/>
        <v>-8.5624787564128724E-2</v>
      </c>
      <c r="D360" s="523">
        <f t="shared" si="97"/>
        <v>-0.97</v>
      </c>
      <c r="E360" s="521">
        <f t="shared" si="100"/>
        <v>100.03907155796502</v>
      </c>
      <c r="F360" s="697">
        <f t="shared" si="90"/>
        <v>-5.4728727529635535E-2</v>
      </c>
      <c r="G360" s="636">
        <f t="shared" si="101"/>
        <v>100.14175017209234</v>
      </c>
      <c r="H360" s="523">
        <f t="shared" si="91"/>
        <v>-6.9154828824423475E-2</v>
      </c>
      <c r="I360" s="1703" t="s">
        <v>803</v>
      </c>
      <c r="J360" s="2234" t="str">
        <f t="shared" si="89"/>
        <v>---</v>
      </c>
      <c r="K360" s="2594">
        <v>0</v>
      </c>
      <c r="L360" s="1682" t="s">
        <v>798</v>
      </c>
    </row>
    <row r="361" spans="1:12">
      <c r="A361" s="2580">
        <v>45170</v>
      </c>
      <c r="B361" s="2615">
        <v>99.847003961444614</v>
      </c>
      <c r="C361" s="1764">
        <f t="shared" si="99"/>
        <v>-0.12151101146582732</v>
      </c>
      <c r="D361" s="523">
        <f t="shared" si="97"/>
        <v>-1.02</v>
      </c>
      <c r="E361" s="521">
        <f t="shared" si="100"/>
        <v>99.956552898276541</v>
      </c>
      <c r="F361" s="697">
        <f t="shared" si="90"/>
        <v>-8.2518659688474827E-2</v>
      </c>
      <c r="G361" s="636">
        <f t="shared" si="101"/>
        <v>100.07312797783733</v>
      </c>
      <c r="H361" s="523">
        <f t="shared" si="91"/>
        <v>-6.8622194255013369E-2</v>
      </c>
      <c r="I361" s="1703" t="s">
        <v>803</v>
      </c>
      <c r="J361" s="2234" t="str">
        <f t="shared" si="89"/>
        <v>---</v>
      </c>
      <c r="K361" s="2594">
        <v>0</v>
      </c>
      <c r="L361" s="1682" t="s">
        <v>799</v>
      </c>
    </row>
    <row r="362" spans="1:12">
      <c r="A362" s="2580">
        <v>45200</v>
      </c>
      <c r="B362" s="2615">
        <v>99.691024212064178</v>
      </c>
      <c r="C362" s="1764">
        <f t="shared" ref="C362" si="102">B362-B361</f>
        <v>-0.15597974938043535</v>
      </c>
      <c r="D362" s="523">
        <f t="shared" si="97"/>
        <v>-1.1000000000000001</v>
      </c>
      <c r="E362" s="521">
        <f t="shared" ref="E362" si="103">SUM(B360:B362)/3</f>
        <v>99.835514382139749</v>
      </c>
      <c r="F362" s="697">
        <f t="shared" ref="F362" si="104">E362-E361</f>
        <v>-0.1210385161367924</v>
      </c>
      <c r="G362" s="636">
        <f t="shared" ref="G362" si="105">SUM(B356:B362)/7</f>
        <v>99.995175400127081</v>
      </c>
      <c r="H362" s="523">
        <f t="shared" ref="H362" si="106">G362-G361</f>
        <v>-7.7952577710249216E-2</v>
      </c>
      <c r="I362" s="1703" t="s">
        <v>281</v>
      </c>
      <c r="J362" s="2234" t="str">
        <f t="shared" si="89"/>
        <v>---</v>
      </c>
      <c r="K362" s="2594">
        <v>0</v>
      </c>
      <c r="L362" s="1682" t="s">
        <v>800</v>
      </c>
    </row>
    <row r="363" spans="1:12">
      <c r="A363" s="2580">
        <v>45231</v>
      </c>
      <c r="B363" s="2615">
        <v>99.505939207857821</v>
      </c>
      <c r="C363" s="1764">
        <f t="shared" ref="C363" si="107">B363-B362</f>
        <v>-0.18508500420635698</v>
      </c>
      <c r="D363" s="523">
        <f t="shared" si="97"/>
        <v>-1.19</v>
      </c>
      <c r="E363" s="521">
        <f t="shared" ref="E363" si="108">SUM(B361:B363)/3</f>
        <v>99.681322460455533</v>
      </c>
      <c r="F363" s="697">
        <f t="shared" ref="F363" si="109">E363-E362</f>
        <v>-0.15419192168421603</v>
      </c>
      <c r="G363" s="636">
        <f t="shared" ref="G363" si="110">SUM(B357:B363)/7</f>
        <v>99.899126172965879</v>
      </c>
      <c r="H363" s="523">
        <f t="shared" ref="H363" si="111">G363-G362</f>
        <v>-9.6049227161202566E-2</v>
      </c>
      <c r="I363" s="1703" t="s">
        <v>281</v>
      </c>
      <c r="J363" s="2234" t="str">
        <f t="shared" ref="J363" si="112">IF(K363=1,"山",IF(K363=-1,"谷","---"))</f>
        <v>---</v>
      </c>
      <c r="K363" s="2594">
        <v>0</v>
      </c>
      <c r="L363" s="1682" t="s">
        <v>801</v>
      </c>
    </row>
    <row r="364" spans="1:12">
      <c r="A364" s="2580">
        <v>45261</v>
      </c>
      <c r="B364" s="2615">
        <v>99.353835657145467</v>
      </c>
      <c r="C364" s="1764">
        <f t="shared" ref="C364" si="113">B364-B363</f>
        <v>-0.15210355071235426</v>
      </c>
      <c r="D364" s="523">
        <f t="shared" si="97"/>
        <v>-1.22</v>
      </c>
      <c r="E364" s="521">
        <f t="shared" ref="E364" si="114">SUM(B362:B364)/3</f>
        <v>99.516933025689141</v>
      </c>
      <c r="F364" s="697">
        <f t="shared" ref="F364" si="115">E364-E363</f>
        <v>-0.16438943476639167</v>
      </c>
      <c r="G364" s="636">
        <f t="shared" ref="G364" si="116">SUM(B358:B364)/7</f>
        <v>99.787859673201027</v>
      </c>
      <c r="H364" s="523">
        <f t="shared" ref="H364" si="117">G364-G363</f>
        <v>-0.11126649976485226</v>
      </c>
      <c r="I364" s="1703" t="s">
        <v>281</v>
      </c>
      <c r="J364" s="2234" t="str">
        <f t="shared" ref="J364:J366" si="118">IF(K364=1,"山",IF(K364=-1,"谷","---"))</f>
        <v>---</v>
      </c>
      <c r="K364" s="2594">
        <v>0</v>
      </c>
      <c r="L364" s="1682" t="s">
        <v>787</v>
      </c>
    </row>
    <row r="365" spans="1:12">
      <c r="A365" s="2640">
        <v>45292</v>
      </c>
      <c r="B365" s="2614">
        <v>99.249244919322294</v>
      </c>
      <c r="C365" s="2658">
        <f t="shared" ref="C365" si="119">B365-B364</f>
        <v>-0.10459073782317319</v>
      </c>
      <c r="D365" s="1035">
        <f t="shared" si="97"/>
        <v>-1.2</v>
      </c>
      <c r="E365" s="696">
        <f t="shared" ref="E365" si="120">SUM(B363:B365)/3</f>
        <v>99.369673261441861</v>
      </c>
      <c r="F365" s="2659">
        <f t="shared" ref="F365" si="121">E365-E364</f>
        <v>-0.1472597642472806</v>
      </c>
      <c r="G365" s="2659">
        <f t="shared" ref="G365" si="122">SUM(B359:B365)/7</f>
        <v>99.667100384459914</v>
      </c>
      <c r="H365" s="696">
        <f t="shared" ref="H365" si="123">G365-G364</f>
        <v>-0.12075928874111241</v>
      </c>
      <c r="I365" s="236" t="s">
        <v>281</v>
      </c>
      <c r="J365" s="53" t="str">
        <f t="shared" si="118"/>
        <v>---</v>
      </c>
      <c r="K365" s="2694">
        <v>0</v>
      </c>
      <c r="L365" s="2660" t="s">
        <v>759</v>
      </c>
    </row>
    <row r="366" spans="1:12">
      <c r="A366" s="2589">
        <v>45323</v>
      </c>
      <c r="B366" s="2615">
        <v>99.231104786315711</v>
      </c>
      <c r="C366" s="1764">
        <f t="shared" ref="C366" si="124">B366-B365</f>
        <v>-1.814013300658246E-2</v>
      </c>
      <c r="D366" s="523">
        <f t="shared" si="97"/>
        <v>-1.0900000000000001</v>
      </c>
      <c r="E366" s="521">
        <f t="shared" ref="E366" si="125">SUM(B364:B366)/3</f>
        <v>99.278061787594496</v>
      </c>
      <c r="F366" s="2233">
        <f t="shared" ref="F366" si="126">E366-E365</f>
        <v>-9.1611473847365232E-2</v>
      </c>
      <c r="G366" s="2233">
        <f t="shared" ref="G366" si="127">SUM(B360:B366)/7</f>
        <v>99.549523959580057</v>
      </c>
      <c r="H366" s="521">
        <f t="shared" ref="H366" si="128">G366-G365</f>
        <v>-0.1175764248798572</v>
      </c>
      <c r="I366" s="2235" t="s">
        <v>281</v>
      </c>
      <c r="J366" s="2234" t="str">
        <f t="shared" si="118"/>
        <v>谷</v>
      </c>
      <c r="K366" s="2594">
        <v>-1</v>
      </c>
      <c r="L366" s="2593" t="s">
        <v>767</v>
      </c>
    </row>
    <row r="367" spans="1:12">
      <c r="A367" s="2590">
        <v>45352</v>
      </c>
      <c r="B367" s="2615">
        <v>99.306407009765863</v>
      </c>
      <c r="C367" s="1764">
        <f t="shared" ref="C367" si="129">B367-B366</f>
        <v>7.5302223450151473E-2</v>
      </c>
      <c r="D367" s="523">
        <f t="shared" si="97"/>
        <v>-0.93</v>
      </c>
      <c r="E367" s="521">
        <f t="shared" ref="E367" si="130">SUM(B365:B367)/3</f>
        <v>99.262252238467951</v>
      </c>
      <c r="F367" s="2233">
        <f t="shared" ref="F367" si="131">E367-E366</f>
        <v>-1.5809549126544198E-2</v>
      </c>
      <c r="G367" s="2233">
        <f t="shared" ref="G367" si="132">SUM(B361:B367)/7</f>
        <v>99.454937107702264</v>
      </c>
      <c r="H367" s="521">
        <f t="shared" ref="H367" si="133">G367-G366</f>
        <v>-9.458685187779281E-2</v>
      </c>
      <c r="I367" s="1703" t="s">
        <v>350</v>
      </c>
      <c r="J367" s="2234" t="str">
        <f t="shared" ref="J367" si="134">IF(K367=1,"山",IF(K367=-1,"谷","---"))</f>
        <v>---</v>
      </c>
      <c r="K367" s="2594">
        <v>0</v>
      </c>
      <c r="L367" s="2593" t="s">
        <v>776</v>
      </c>
    </row>
    <row r="368" spans="1:12">
      <c r="A368" s="2590">
        <v>45383</v>
      </c>
      <c r="B368" s="2615">
        <v>99.459947984658683</v>
      </c>
      <c r="C368" s="1764">
        <f t="shared" ref="C368" si="135">B368-B367</f>
        <v>0.15354097489282026</v>
      </c>
      <c r="D368" s="523">
        <f t="shared" si="97"/>
        <v>-0.72</v>
      </c>
      <c r="E368" s="521">
        <f t="shared" ref="E368" si="136">SUM(B366:B368)/3</f>
        <v>99.332486593580086</v>
      </c>
      <c r="F368" s="2233">
        <f t="shared" ref="F368" si="137">E368-E367</f>
        <v>7.0234355112134494E-2</v>
      </c>
      <c r="G368" s="2233">
        <f t="shared" ref="G368" si="138">SUM(B362:B368)/7</f>
        <v>99.399643396732856</v>
      </c>
      <c r="H368" s="521">
        <f t="shared" ref="H368" si="139">G368-G367</f>
        <v>-5.5293710969408494E-2</v>
      </c>
      <c r="I368" s="1703" t="s">
        <v>343</v>
      </c>
      <c r="J368" s="2234" t="str">
        <f t="shared" ref="J368" si="140">IF(K368=1,"山",IF(K368=-1,"谷","---"))</f>
        <v>---</v>
      </c>
      <c r="K368" s="2594">
        <v>0</v>
      </c>
      <c r="L368" s="2593" t="s">
        <v>777</v>
      </c>
    </row>
    <row r="369" spans="1:12">
      <c r="A369" s="2590">
        <v>45413</v>
      </c>
      <c r="B369" s="2615">
        <v>99.657298443508523</v>
      </c>
      <c r="C369" s="1764">
        <f t="shared" ref="C369" si="141">B369-B368</f>
        <v>0.19735045884984004</v>
      </c>
      <c r="D369" s="523">
        <f t="shared" si="97"/>
        <v>-0.47</v>
      </c>
      <c r="E369" s="521">
        <f t="shared" ref="E369" si="142">SUM(B367:B369)/3</f>
        <v>99.474551145977685</v>
      </c>
      <c r="F369" s="2233">
        <f t="shared" ref="F369" si="143">E369-E368</f>
        <v>0.14206455239759919</v>
      </c>
      <c r="G369" s="2233">
        <f t="shared" ref="G369" si="144">SUM(B363:B369)/7</f>
        <v>99.394825429796327</v>
      </c>
      <c r="H369" s="521">
        <f t="shared" ref="H369" si="145">G369-G368</f>
        <v>-4.8179669365282507E-3</v>
      </c>
      <c r="I369" s="1703" t="s">
        <v>343</v>
      </c>
      <c r="J369" s="2234" t="str">
        <f t="shared" ref="J369:J370" si="146">IF(K369=1,"山",IF(K369=-1,"谷","---"))</f>
        <v>---</v>
      </c>
      <c r="K369" s="2594">
        <v>0</v>
      </c>
      <c r="L369" s="2593" t="s">
        <v>778</v>
      </c>
    </row>
    <row r="370" spans="1:12">
      <c r="A370" s="2590">
        <v>45444</v>
      </c>
      <c r="B370" s="2615">
        <v>99.847353786368018</v>
      </c>
      <c r="C370" s="1764">
        <f t="shared" ref="C370" si="147">B370-B369</f>
        <v>0.19005534285949466</v>
      </c>
      <c r="D370" s="523">
        <f t="shared" si="97"/>
        <v>-0.25</v>
      </c>
      <c r="E370" s="521">
        <f t="shared" ref="E370" si="148">SUM(B368:B370)/3</f>
        <v>99.654866738178427</v>
      </c>
      <c r="F370" s="2233">
        <f t="shared" ref="F370" si="149">E370-E369</f>
        <v>0.180315592200742</v>
      </c>
      <c r="G370" s="2233">
        <f t="shared" ref="G370" si="150">SUM(B364:B370)/7</f>
        <v>99.443598941012084</v>
      </c>
      <c r="H370" s="521">
        <f t="shared" ref="H370" si="151">G370-G369</f>
        <v>4.8773511215756571E-2</v>
      </c>
      <c r="I370" s="1703" t="s">
        <v>343</v>
      </c>
      <c r="J370" s="2234" t="str">
        <f t="shared" si="146"/>
        <v>---</v>
      </c>
      <c r="K370" s="2594">
        <v>0</v>
      </c>
      <c r="L370" s="2593" t="s">
        <v>796</v>
      </c>
    </row>
    <row r="371" spans="1:12">
      <c r="A371" s="2590">
        <v>45474</v>
      </c>
      <c r="B371" s="2615">
        <v>99.994407669662792</v>
      </c>
      <c r="C371" s="1764">
        <f t="shared" ref="C371:C372" si="152">B371-B370</f>
        <v>0.14705388329477387</v>
      </c>
      <c r="D371" s="523">
        <f t="shared" si="97"/>
        <v>-0.06</v>
      </c>
      <c r="E371" s="521">
        <f t="shared" ref="E371:E372" si="153">SUM(B369:B371)/3</f>
        <v>99.83301996651312</v>
      </c>
      <c r="F371" s="2233">
        <f t="shared" ref="F371:F372" si="154">E371-E370</f>
        <v>0.17815322833469338</v>
      </c>
      <c r="G371" s="2233">
        <f t="shared" ref="G371:G372" si="155">SUM(B365:B371)/7</f>
        <v>99.535109228514557</v>
      </c>
      <c r="H371" s="521">
        <f t="shared" ref="H371:H372" si="156">G371-G370</f>
        <v>9.151028750247292E-2</v>
      </c>
      <c r="I371" s="1703" t="s">
        <v>343</v>
      </c>
      <c r="J371" s="2234" t="str">
        <f t="shared" ref="J371:J373" si="157">IF(K371=1,"山",IF(K371=-1,"谷","---"))</f>
        <v>---</v>
      </c>
      <c r="K371" s="2594">
        <v>0</v>
      </c>
      <c r="L371" s="2593" t="s">
        <v>797</v>
      </c>
    </row>
    <row r="372" spans="1:12">
      <c r="A372" s="2590">
        <v>45505</v>
      </c>
      <c r="B372" s="2615">
        <v>100.07514855387264</v>
      </c>
      <c r="C372" s="1764">
        <f t="shared" si="152"/>
        <v>8.0740884209845376E-2</v>
      </c>
      <c r="D372" s="523">
        <f t="shared" si="97"/>
        <v>0.11</v>
      </c>
      <c r="E372" s="521">
        <f t="shared" si="153"/>
        <v>99.972303336634482</v>
      </c>
      <c r="F372" s="2233">
        <f t="shared" si="154"/>
        <v>0.13928337012136183</v>
      </c>
      <c r="G372" s="2233">
        <f t="shared" si="155"/>
        <v>99.653095462021739</v>
      </c>
      <c r="H372" s="521">
        <f t="shared" si="156"/>
        <v>0.11798623350718174</v>
      </c>
      <c r="I372" s="1703" t="s">
        <v>803</v>
      </c>
      <c r="J372" s="2234" t="str">
        <f t="shared" si="157"/>
        <v>---</v>
      </c>
      <c r="K372" s="2594">
        <v>0</v>
      </c>
      <c r="L372" s="2593" t="s">
        <v>798</v>
      </c>
    </row>
    <row r="373" spans="1:12">
      <c r="A373" s="2590">
        <v>45536</v>
      </c>
      <c r="B373" s="2615">
        <v>100.11181578071975</v>
      </c>
      <c r="C373" s="1764">
        <f t="shared" ref="C373" si="158">B373-B372</f>
        <v>3.6667226847114875E-2</v>
      </c>
      <c r="D373" s="523">
        <f t="shared" ref="D373" si="159">ROUND((B373-B361)/B361*100,2)</f>
        <v>0.27</v>
      </c>
      <c r="E373" s="521">
        <f t="shared" ref="E373" si="160">SUM(B371:B373)/3</f>
        <v>100.06045733475173</v>
      </c>
      <c r="F373" s="2233">
        <f t="shared" ref="F373" si="161">E373-E372</f>
        <v>8.8153998117249444E-2</v>
      </c>
      <c r="G373" s="2233">
        <f t="shared" ref="G373" si="162">SUM(B367:B373)/7</f>
        <v>99.778911318365189</v>
      </c>
      <c r="H373" s="521">
        <f t="shared" ref="H373" si="163">G373-G372</f>
        <v>0.1258158563434506</v>
      </c>
      <c r="I373" s="1703" t="s">
        <v>343</v>
      </c>
      <c r="J373" s="2234" t="str">
        <f t="shared" si="157"/>
        <v>---</v>
      </c>
      <c r="K373" s="2594">
        <v>0</v>
      </c>
      <c r="L373" s="2593" t="s">
        <v>799</v>
      </c>
    </row>
    <row r="374" spans="1:12">
      <c r="A374" s="2590">
        <v>45566</v>
      </c>
      <c r="B374" s="2615">
        <v>100.06357818100103</v>
      </c>
      <c r="C374" s="1764">
        <f t="shared" ref="C374" si="164">B374-B373</f>
        <v>-4.8237599718717661E-2</v>
      </c>
      <c r="D374" s="523">
        <f t="shared" ref="D374" si="165">ROUND((B374-B362)/B362*100,2)</f>
        <v>0.37</v>
      </c>
      <c r="E374" s="521">
        <f t="shared" ref="E374" si="166">SUM(B372:B374)/3</f>
        <v>100.08351417186448</v>
      </c>
      <c r="F374" s="2233">
        <f t="shared" ref="F374" si="167">E374-E373</f>
        <v>2.305683711274753E-2</v>
      </c>
      <c r="G374" s="2233">
        <f t="shared" ref="G374" si="168">SUM(B368:B374)/7</f>
        <v>99.887078628541644</v>
      </c>
      <c r="H374" s="521">
        <f t="shared" ref="H374" si="169">G374-G373</f>
        <v>0.10816731017645509</v>
      </c>
      <c r="I374" s="2235" t="s">
        <v>281</v>
      </c>
      <c r="J374" s="2234" t="str">
        <f t="shared" ref="J374:J375" si="170">IF(K374=1,"山",IF(K374=-1,"谷","---"))</f>
        <v>---</v>
      </c>
      <c r="K374" s="2594">
        <v>0</v>
      </c>
      <c r="L374" s="2593" t="s">
        <v>800</v>
      </c>
    </row>
    <row r="375" spans="1:12">
      <c r="A375" s="2590">
        <v>45597</v>
      </c>
      <c r="B375" s="2615">
        <v>100.01052852099897</v>
      </c>
      <c r="C375" s="1764">
        <f t="shared" ref="C375" si="171">B375-B374</f>
        <v>-5.3049660002059795E-2</v>
      </c>
      <c r="D375" s="523">
        <f t="shared" ref="D375" si="172">ROUND((B375-B363)/B363*100,2)</f>
        <v>0.51</v>
      </c>
      <c r="E375" s="521">
        <f t="shared" ref="E375" si="173">SUM(B373:B375)/3</f>
        <v>100.06197416090659</v>
      </c>
      <c r="F375" s="2233">
        <f t="shared" ref="F375" si="174">E375-E374</f>
        <v>-2.1540010957892264E-2</v>
      </c>
      <c r="G375" s="2233">
        <f t="shared" ref="G375" si="175">SUM(B369:B375)/7</f>
        <v>99.965732990875964</v>
      </c>
      <c r="H375" s="521">
        <f t="shared" ref="H375" si="176">G375-G374</f>
        <v>7.8654362334319217E-2</v>
      </c>
      <c r="I375" s="2235" t="s">
        <v>281</v>
      </c>
      <c r="J375" s="2234" t="str">
        <f t="shared" si="170"/>
        <v>---</v>
      </c>
      <c r="K375" s="2594">
        <v>0</v>
      </c>
      <c r="L375" s="2593" t="s">
        <v>801</v>
      </c>
    </row>
    <row r="376" spans="1:12">
      <c r="A376" s="2697">
        <v>45627</v>
      </c>
      <c r="B376" s="2698">
        <v>99.983797755899602</v>
      </c>
      <c r="C376" s="2613">
        <f t="shared" ref="C376" si="177">B376-B375</f>
        <v>-2.6730765099372888E-2</v>
      </c>
      <c r="D376" s="654">
        <f t="shared" ref="D376" si="178">ROUND((B376-B364)/B364*100,2)</f>
        <v>0.63</v>
      </c>
      <c r="E376" s="704">
        <f t="shared" ref="E376" si="179">SUM(B374:B376)/3</f>
        <v>100.01930148596654</v>
      </c>
      <c r="F376" s="2695">
        <f t="shared" ref="F376" si="180">E376-E375</f>
        <v>-4.2672674940050115E-2</v>
      </c>
      <c r="G376" s="2695">
        <f t="shared" ref="G376" si="181">SUM(B370:B376)/7</f>
        <v>100.01237574978896</v>
      </c>
      <c r="H376" s="704">
        <f t="shared" ref="H376" si="182">G376-G375</f>
        <v>4.6642758912994964E-2</v>
      </c>
      <c r="I376" s="2702" t="s">
        <v>281</v>
      </c>
      <c r="J376" s="2603" t="str">
        <f t="shared" ref="J376" si="183">IF(K376=1,"山",IF(K376=-1,"谷","---"))</f>
        <v>---</v>
      </c>
      <c r="K376" s="2595">
        <v>0</v>
      </c>
      <c r="L376" s="2696" t="s">
        <v>787</v>
      </c>
    </row>
    <row r="377" spans="1:12">
      <c r="A377" s="2688">
        <v>45658</v>
      </c>
      <c r="B377" s="2691">
        <v>99.966956188037372</v>
      </c>
      <c r="C377" s="1764">
        <f t="shared" ref="C377" si="184">B377-B376</f>
        <v>-1.6841567862229567E-2</v>
      </c>
      <c r="D377" s="2233">
        <f t="shared" ref="D377" si="185">ROUND((B377-B365)/B365*100,2)</f>
        <v>0.72</v>
      </c>
      <c r="E377" s="521">
        <f t="shared" ref="E377" si="186">SUM(B375:B377)/3</f>
        <v>99.987094154978649</v>
      </c>
      <c r="F377" s="2233">
        <f t="shared" ref="F377" si="187">E377-E376</f>
        <v>-3.2207330987887417E-2</v>
      </c>
      <c r="G377" s="521">
        <f t="shared" ref="G377" si="188">SUM(B371:B377)/7</f>
        <v>100.02946180717029</v>
      </c>
      <c r="H377" s="2233">
        <f t="shared" ref="H377" si="189">G377-G376</f>
        <v>1.7086057381334285E-2</v>
      </c>
      <c r="I377" s="2235" t="s">
        <v>281</v>
      </c>
      <c r="J377" s="2234" t="str">
        <f t="shared" ref="J377" si="190">IF(K377=1,"山",IF(K377=-1,"谷","---"))</f>
        <v>---</v>
      </c>
      <c r="K377" s="17">
        <v>0</v>
      </c>
      <c r="L377" s="2693" t="s">
        <v>759</v>
      </c>
    </row>
    <row r="378" spans="1:12">
      <c r="A378" s="2688">
        <v>45689</v>
      </c>
      <c r="B378" s="2691">
        <v>99.926166521271526</v>
      </c>
      <c r="C378" s="1764">
        <f t="shared" ref="C378" si="191">B378-B377</f>
        <v>-4.0789666765846277E-2</v>
      </c>
      <c r="D378" s="2233">
        <f t="shared" ref="D378" si="192">ROUND((B378-B366)/B366*100,2)</f>
        <v>0.7</v>
      </c>
      <c r="E378" s="521">
        <f t="shared" ref="E378" si="193">SUM(B376:B378)/3</f>
        <v>99.958973488402833</v>
      </c>
      <c r="F378" s="2233">
        <f t="shared" ref="F378" si="194">E378-E377</f>
        <v>-2.8120666575816244E-2</v>
      </c>
      <c r="G378" s="521">
        <f t="shared" ref="G378" si="195">SUM(B372:B378)/7</f>
        <v>100.01971307168584</v>
      </c>
      <c r="H378" s="2233">
        <f t="shared" ref="H378" si="196">G378-G377</f>
        <v>-9.7487354844503216E-3</v>
      </c>
      <c r="I378" s="2235" t="s">
        <v>281</v>
      </c>
      <c r="J378" s="2234" t="str">
        <f t="shared" ref="J378" si="197">IF(K378=1,"山",IF(K378=-1,"谷","---"))</f>
        <v>---</v>
      </c>
      <c r="K378" s="17">
        <v>0</v>
      </c>
      <c r="L378" s="2693" t="s">
        <v>767</v>
      </c>
    </row>
    <row r="379" spans="1:12">
      <c r="A379" s="2688">
        <v>45717</v>
      </c>
      <c r="B379" s="2691">
        <v>99.854752049628232</v>
      </c>
      <c r="C379" s="1764">
        <f t="shared" ref="C379" si="198">B379-B378</f>
        <v>-7.1414471643294064E-2</v>
      </c>
      <c r="D379" s="2233">
        <f t="shared" ref="D379" si="199">ROUND((B379-B367)/B367*100,2)</f>
        <v>0.55000000000000004</v>
      </c>
      <c r="E379" s="521">
        <f t="shared" ref="E379" si="200">SUM(B377:B379)/3</f>
        <v>99.915958252979053</v>
      </c>
      <c r="F379" s="2233">
        <f t="shared" ref="F379" si="201">E379-E378</f>
        <v>-4.3015235423780496E-2</v>
      </c>
      <c r="G379" s="521">
        <f t="shared" ref="G379" si="202">SUM(B373:B379)/7</f>
        <v>99.988227856793785</v>
      </c>
      <c r="H379" s="2233">
        <f t="shared" ref="H379" si="203">G379-G378</f>
        <v>-3.1485214892057911E-2</v>
      </c>
      <c r="I379" s="2235" t="s">
        <v>281</v>
      </c>
      <c r="J379" s="2234" t="str">
        <f t="shared" ref="J379" si="204">IF(K379=1,"山",IF(K379=-1,"谷","---"))</f>
        <v>---</v>
      </c>
      <c r="K379" s="17">
        <v>0</v>
      </c>
      <c r="L379" s="2693" t="str">
        <f t="shared" ref="L379:L384" si="205">L367</f>
        <v>6～7</v>
      </c>
    </row>
    <row r="380" spans="1:12">
      <c r="A380" s="2688">
        <v>45748</v>
      </c>
      <c r="B380" s="2691">
        <v>99.778230521749819</v>
      </c>
      <c r="C380" s="1764">
        <f t="shared" ref="C380" si="206">B380-B379</f>
        <v>-7.6521527878412599E-2</v>
      </c>
      <c r="D380" s="2233">
        <f t="shared" ref="D380" si="207">ROUND((B380-B368)/B368*100,2)</f>
        <v>0.32</v>
      </c>
      <c r="E380" s="521">
        <f t="shared" ref="E380" si="208">SUM(B378:B380)/3</f>
        <v>99.853049697549864</v>
      </c>
      <c r="F380" s="2233">
        <f t="shared" ref="F380" si="209">E380-E379</f>
        <v>-6.290855542918905E-2</v>
      </c>
      <c r="G380" s="521">
        <f t="shared" ref="G380" si="210">SUM(B374:B380)/7</f>
        <v>99.940572819798078</v>
      </c>
      <c r="H380" s="2233">
        <f t="shared" ref="H380" si="211">G380-G379</f>
        <v>-4.7655036995706723E-2</v>
      </c>
      <c r="I380" s="2235" t="s">
        <v>281</v>
      </c>
      <c r="J380" s="2234" t="str">
        <f t="shared" ref="J380" si="212">IF(K380=1,"山",IF(K380=-1,"谷","---"))</f>
        <v>---</v>
      </c>
      <c r="K380" s="17">
        <v>0</v>
      </c>
      <c r="L380" s="2693" t="str">
        <f t="shared" si="205"/>
        <v>7～8</v>
      </c>
    </row>
    <row r="381" spans="1:12">
      <c r="A381" s="2688">
        <v>45778</v>
      </c>
      <c r="B381" s="2691">
        <v>99.769129406711528</v>
      </c>
      <c r="C381" s="1764">
        <f t="shared" ref="C381" si="213">B381-B380</f>
        <v>-9.101115038291141E-3</v>
      </c>
      <c r="D381" s="2233">
        <f t="shared" ref="D381" si="214">ROUND((B381-B369)/B369*100,2)</f>
        <v>0.11</v>
      </c>
      <c r="E381" s="521">
        <f t="shared" ref="E381" si="215">SUM(B379:B381)/3</f>
        <v>99.800703992696526</v>
      </c>
      <c r="F381" s="2233">
        <f t="shared" ref="F381" si="216">E381-E380</f>
        <v>-5.2345704853337338E-2</v>
      </c>
      <c r="G381" s="521">
        <f t="shared" ref="G381" si="217">SUM(B375:B381)/7</f>
        <v>99.898508709185293</v>
      </c>
      <c r="H381" s="2233">
        <f t="shared" ref="H381" si="218">G381-G380</f>
        <v>-4.2064110612784589E-2</v>
      </c>
      <c r="I381" s="2235" t="s">
        <v>281</v>
      </c>
      <c r="J381" s="2234" t="str">
        <f t="shared" ref="J381:J383" si="219">IF(K381=1,"山",IF(K381=-1,"谷","---"))</f>
        <v>---</v>
      </c>
      <c r="K381" s="17">
        <v>0</v>
      </c>
      <c r="L381" s="2693" t="str">
        <f t="shared" si="205"/>
        <v>8～9</v>
      </c>
    </row>
    <row r="382" spans="1:12">
      <c r="A382" s="2688">
        <v>45809</v>
      </c>
      <c r="B382" s="2691">
        <v>99.784718462379004</v>
      </c>
      <c r="C382" s="1764">
        <f t="shared" ref="C382" si="220">B382-B381</f>
        <v>1.5589055667476259E-2</v>
      </c>
      <c r="D382" s="2233">
        <f t="shared" ref="D382" si="221">ROUND((B382-B370)/B370*100,2)</f>
        <v>-0.06</v>
      </c>
      <c r="E382" s="521">
        <f t="shared" ref="E382" si="222">SUM(B380:B382)/3</f>
        <v>99.77735946361345</v>
      </c>
      <c r="F382" s="2233">
        <f t="shared" ref="F382" si="223">E382-E381</f>
        <v>-2.3344529083075827E-2</v>
      </c>
      <c r="G382" s="521">
        <f t="shared" ref="G382" si="224">SUM(B376:B382)/7</f>
        <v>99.86625012938245</v>
      </c>
      <c r="H382" s="2233">
        <f t="shared" ref="H382" si="225">G382-G381</f>
        <v>-3.2258579802842746E-2</v>
      </c>
      <c r="I382" s="1703" t="s">
        <v>350</v>
      </c>
      <c r="J382" s="2234" t="str">
        <f t="shared" si="219"/>
        <v>---</v>
      </c>
      <c r="K382" s="17">
        <v>0</v>
      </c>
      <c r="L382" s="2693" t="str">
        <f t="shared" si="205"/>
        <v>9～10</v>
      </c>
    </row>
    <row r="383" spans="1:12">
      <c r="A383" s="2688">
        <v>45839</v>
      </c>
      <c r="B383" s="2691">
        <v>99.776756691963428</v>
      </c>
      <c r="C383" s="1764">
        <f t="shared" ref="C383" si="226">B383-B382</f>
        <v>-7.9617704155765523E-3</v>
      </c>
      <c r="D383" s="2233">
        <f t="shared" ref="D383" si="227">ROUND((B383-B371)/B371*100,2)</f>
        <v>-0.22</v>
      </c>
      <c r="E383" s="521">
        <f t="shared" ref="E383" si="228">SUM(B381:B383)/3</f>
        <v>99.776868187017996</v>
      </c>
      <c r="F383" s="2233">
        <f t="shared" ref="F383" si="229">E383-E382</f>
        <v>-4.9127659545433744E-4</v>
      </c>
      <c r="G383" s="521">
        <f t="shared" ref="G383" si="230">SUM(B377:B383)/7</f>
        <v>99.836672834534426</v>
      </c>
      <c r="H383" s="2233">
        <f t="shared" ref="H383" si="231">G383-G382</f>
        <v>-2.9577294848024849E-2</v>
      </c>
      <c r="I383" s="1703" t="s">
        <v>803</v>
      </c>
      <c r="J383" s="2234" t="str">
        <f t="shared" si="219"/>
        <v>---</v>
      </c>
      <c r="K383" s="17">
        <v>0</v>
      </c>
      <c r="L383" s="2693" t="str">
        <f t="shared" si="205"/>
        <v>10～11</v>
      </c>
    </row>
    <row r="384" spans="1:12">
      <c r="A384" s="2688">
        <v>45870</v>
      </c>
      <c r="B384" s="2691">
        <v>99.727586652290441</v>
      </c>
      <c r="C384" s="1764">
        <f t="shared" ref="C384" si="232">B384-B383</f>
        <v>-4.9170039672986832E-2</v>
      </c>
      <c r="D384" s="2233">
        <f t="shared" ref="D384" si="233">ROUND((B384-B372)/B372*100,2)</f>
        <v>-0.35</v>
      </c>
      <c r="E384" s="521">
        <f t="shared" ref="E384" si="234">SUM(B382:B384)/3</f>
        <v>99.763020602210943</v>
      </c>
      <c r="F384" s="2233">
        <f t="shared" ref="F384" si="235">E384-E383</f>
        <v>-1.3847584807052726E-2</v>
      </c>
      <c r="G384" s="521">
        <f t="shared" ref="G384" si="236">SUM(B378:B384)/7</f>
        <v>99.802477186570584</v>
      </c>
      <c r="H384" s="2233">
        <f t="shared" ref="H384" si="237">G384-G383</f>
        <v>-3.4195647963841225E-2</v>
      </c>
      <c r="I384" s="1703" t="s">
        <v>343</v>
      </c>
      <c r="J384" s="2234" t="str">
        <f t="shared" ref="J384" si="238">IF(K384=1,"山",IF(K384=-1,"谷","---"))</f>
        <v>---</v>
      </c>
      <c r="K384" s="17">
        <v>0</v>
      </c>
      <c r="L384" s="2693" t="str">
        <f t="shared" si="205"/>
        <v>11～12</v>
      </c>
    </row>
    <row r="385" spans="1:12">
      <c r="A385" s="2688">
        <v>45901</v>
      </c>
      <c r="B385" s="2691"/>
      <c r="D385" s="2617"/>
      <c r="F385" s="2617"/>
      <c r="H385" s="2617"/>
      <c r="J385" s="2617"/>
      <c r="K385" s="17"/>
      <c r="L385" s="2617"/>
    </row>
    <row r="386" spans="1:12">
      <c r="A386" s="2688">
        <v>45931</v>
      </c>
      <c r="B386" s="2691"/>
      <c r="D386" s="2617"/>
      <c r="F386" s="2617"/>
      <c r="H386" s="2617"/>
      <c r="J386" s="2617"/>
      <c r="K386" s="17"/>
      <c r="L386" s="2617"/>
    </row>
    <row r="387" spans="1:12">
      <c r="A387" s="2688">
        <v>45962</v>
      </c>
      <c r="B387" s="2691"/>
      <c r="D387" s="2617"/>
      <c r="F387" s="2617"/>
      <c r="H387" s="2617"/>
      <c r="J387" s="2617"/>
      <c r="K387" s="17"/>
      <c r="L387" s="2617"/>
    </row>
    <row r="388" spans="1:12">
      <c r="A388" s="2689">
        <v>45992</v>
      </c>
      <c r="B388" s="2718"/>
      <c r="C388" s="2690"/>
      <c r="D388" s="2681"/>
      <c r="E388" s="2690"/>
      <c r="F388" s="2681"/>
      <c r="G388" s="2690"/>
      <c r="H388" s="2681"/>
      <c r="I388" s="2690"/>
      <c r="J388" s="2681"/>
      <c r="K388" s="402"/>
      <c r="L388" s="2681"/>
    </row>
    <row r="389" spans="1:12">
      <c r="K389" s="17"/>
    </row>
    <row r="390" spans="1:12">
      <c r="K390" s="17"/>
    </row>
    <row r="391" spans="1:12">
      <c r="K391" s="17"/>
    </row>
    <row r="392" spans="1:12">
      <c r="K392" s="17"/>
    </row>
    <row r="393" spans="1:12">
      <c r="K393" s="17"/>
    </row>
    <row r="394" spans="1:12">
      <c r="K394" s="17"/>
    </row>
    <row r="395" spans="1:12">
      <c r="K395" s="17"/>
    </row>
    <row r="396" spans="1:12">
      <c r="K396" s="17"/>
    </row>
    <row r="397" spans="1:12">
      <c r="K397" s="17"/>
    </row>
    <row r="398" spans="1:12">
      <c r="K398" s="17"/>
    </row>
    <row r="399" spans="1:12">
      <c r="K399" s="17"/>
    </row>
    <row r="400" spans="1:12">
      <c r="K400" s="17"/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表紙</vt:lpstr>
      <vt:lpstr>利用上の注意</vt:lpstr>
      <vt:lpstr>公表予定</vt:lpstr>
      <vt:lpstr>目次</vt:lpstr>
      <vt:lpstr>基調推移</vt:lpstr>
      <vt:lpstr>先行基調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104</dc:creator>
  <cp:lastModifiedBy>恒憲 芦谷</cp:lastModifiedBy>
  <cp:lastPrinted>2016-12-22T06:03:45Z</cp:lastPrinted>
  <dcterms:created xsi:type="dcterms:W3CDTF">2015-10-01T01:31:47Z</dcterms:created>
  <dcterms:modified xsi:type="dcterms:W3CDTF">2025-11-08T21:14:19Z</dcterms:modified>
</cp:coreProperties>
</file>